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15" windowWidth="22035" windowHeight="8385"/>
  </bookViews>
  <sheets>
    <sheet name="1.1. ЮЯЭС" sheetId="1" r:id="rId1"/>
    <sheet name="1.2. ЮЯЭС" sheetId="2" r:id="rId2"/>
  </sheets>
  <definedNames>
    <definedName name="_xlnm.Print_Titles" localSheetId="0">'1.1. ЮЯЭС'!$B:$D</definedName>
    <definedName name="_xlnm.Print_Titles" localSheetId="1">'1.2. ЮЯЭС'!$B:$D</definedName>
    <definedName name="_xlnm.Print_Area" localSheetId="0">'1.1. ЮЯЭС'!$B$2:$O$47</definedName>
    <definedName name="_xlnm.Print_Area" localSheetId="1">'1.2. ЮЯЭС'!$B$2:$Q$93</definedName>
  </definedNames>
  <calcPr calcId="145621"/>
</workbook>
</file>

<file path=xl/calcChain.xml><?xml version="1.0" encoding="utf-8"?>
<calcChain xmlns="http://schemas.openxmlformats.org/spreadsheetml/2006/main">
  <c r="N101" i="2" l="1"/>
  <c r="M101" i="2"/>
  <c r="L101" i="2"/>
  <c r="H101" i="2"/>
  <c r="G101" i="2"/>
  <c r="F101" i="2"/>
  <c r="O65" i="2"/>
  <c r="P65" i="2" s="1"/>
  <c r="I65" i="2"/>
  <c r="J65" i="2" s="1"/>
  <c r="O64" i="2"/>
  <c r="P64" i="2" s="1"/>
  <c r="I64" i="2"/>
  <c r="J64" i="2" s="1"/>
  <c r="P63" i="2"/>
  <c r="O63" i="2"/>
  <c r="I63" i="2"/>
  <c r="J63" i="2" s="1"/>
  <c r="E60" i="2"/>
  <c r="O62" i="2"/>
  <c r="P62" i="2" s="1"/>
  <c r="I62" i="2"/>
  <c r="J62" i="2" s="1"/>
  <c r="O61" i="2"/>
  <c r="P61" i="2" s="1"/>
  <c r="I61" i="2"/>
  <c r="J61" i="2" s="1"/>
  <c r="N60" i="2"/>
  <c r="M60" i="2"/>
  <c r="L60" i="2"/>
  <c r="H60" i="2"/>
  <c r="G60" i="2"/>
  <c r="F60" i="2"/>
  <c r="O59" i="2"/>
  <c r="P59" i="2" s="1"/>
  <c r="I59" i="2"/>
  <c r="J59" i="2" s="1"/>
  <c r="O57" i="2"/>
  <c r="P57" i="2" s="1"/>
  <c r="J57" i="2"/>
  <c r="I57" i="2"/>
  <c r="O55" i="2"/>
  <c r="P55" i="2" s="1"/>
  <c r="I55" i="2"/>
  <c r="J55" i="2" s="1"/>
  <c r="O53" i="2"/>
  <c r="P53" i="2" s="1"/>
  <c r="I53" i="2"/>
  <c r="J53" i="2" s="1"/>
  <c r="O52" i="2"/>
  <c r="P52" i="2" s="1"/>
  <c r="I52" i="2"/>
  <c r="J52" i="2" s="1"/>
  <c r="O51" i="2"/>
  <c r="P51" i="2" s="1"/>
  <c r="I51" i="2"/>
  <c r="J51" i="2" s="1"/>
  <c r="P50" i="2"/>
  <c r="O50" i="2"/>
  <c r="I50" i="2"/>
  <c r="J50" i="2" s="1"/>
  <c r="O47" i="2"/>
  <c r="P47" i="2" s="1"/>
  <c r="I47" i="2"/>
  <c r="J47" i="2" s="1"/>
  <c r="P46" i="2"/>
  <c r="O46" i="2"/>
  <c r="I46" i="2"/>
  <c r="J46" i="2" s="1"/>
  <c r="O45" i="2"/>
  <c r="P45" i="2" s="1"/>
  <c r="I45" i="2"/>
  <c r="J45" i="2" s="1"/>
  <c r="P44" i="2"/>
  <c r="O44" i="2"/>
  <c r="I44" i="2"/>
  <c r="J44" i="2" s="1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I42" i="2"/>
  <c r="J42" i="2" s="1"/>
  <c r="O41" i="2"/>
  <c r="P41" i="2" s="1"/>
  <c r="I41" i="2"/>
  <c r="J41" i="2" s="1"/>
  <c r="O40" i="2"/>
  <c r="P40" i="2" s="1"/>
  <c r="I40" i="2"/>
  <c r="J40" i="2" s="1"/>
  <c r="O39" i="2"/>
  <c r="P39" i="2" s="1"/>
  <c r="I39" i="2"/>
  <c r="J39" i="2" s="1"/>
  <c r="O38" i="2"/>
  <c r="P38" i="2" s="1"/>
  <c r="I38" i="2"/>
  <c r="J38" i="2" s="1"/>
  <c r="N37" i="2"/>
  <c r="M37" i="2"/>
  <c r="L37" i="2"/>
  <c r="K37" i="2"/>
  <c r="H37" i="2"/>
  <c r="G37" i="2"/>
  <c r="F37" i="2"/>
  <c r="E37" i="2"/>
  <c r="O36" i="2"/>
  <c r="P36" i="2" s="1"/>
  <c r="I36" i="2"/>
  <c r="J36" i="2" s="1"/>
  <c r="O35" i="2"/>
  <c r="P35" i="2" s="1"/>
  <c r="I35" i="2"/>
  <c r="J35" i="2" s="1"/>
  <c r="O34" i="2"/>
  <c r="P34" i="2" s="1"/>
  <c r="I34" i="2"/>
  <c r="J34" i="2" s="1"/>
  <c r="N33" i="2"/>
  <c r="M33" i="2"/>
  <c r="L33" i="2"/>
  <c r="K33" i="2"/>
  <c r="H33" i="2"/>
  <c r="G33" i="2"/>
  <c r="F33" i="2"/>
  <c r="E33" i="2"/>
  <c r="O32" i="2"/>
  <c r="O101" i="2" s="1"/>
  <c r="I32" i="2"/>
  <c r="J32" i="2" s="1"/>
  <c r="J101" i="2" s="1"/>
  <c r="O31" i="2"/>
  <c r="P31" i="2" s="1"/>
  <c r="I31" i="2"/>
  <c r="J31" i="2" s="1"/>
  <c r="O30" i="2"/>
  <c r="P30" i="2" s="1"/>
  <c r="I30" i="2"/>
  <c r="J30" i="2" s="1"/>
  <c r="O29" i="2"/>
  <c r="P29" i="2" s="1"/>
  <c r="I29" i="2"/>
  <c r="J29" i="2" s="1"/>
  <c r="N28" i="2"/>
  <c r="M28" i="2"/>
  <c r="L28" i="2"/>
  <c r="K28" i="2"/>
  <c r="H28" i="2"/>
  <c r="G28" i="2"/>
  <c r="F28" i="2"/>
  <c r="E28" i="2"/>
  <c r="O27" i="2"/>
  <c r="P27" i="2" s="1"/>
  <c r="I27" i="2"/>
  <c r="J27" i="2" s="1"/>
  <c r="O26" i="2"/>
  <c r="P26" i="2" s="1"/>
  <c r="I26" i="2"/>
  <c r="J26" i="2" s="1"/>
  <c r="P25" i="2"/>
  <c r="O25" i="2"/>
  <c r="I25" i="2"/>
  <c r="J25" i="2" s="1"/>
  <c r="O24" i="2"/>
  <c r="P24" i="2" s="1"/>
  <c r="I24" i="2"/>
  <c r="J24" i="2" s="1"/>
  <c r="P23" i="2"/>
  <c r="O23" i="2"/>
  <c r="I23" i="2"/>
  <c r="J23" i="2" s="1"/>
  <c r="O22" i="2"/>
  <c r="P22" i="2" s="1"/>
  <c r="I22" i="2"/>
  <c r="J22" i="2" s="1"/>
  <c r="P21" i="2"/>
  <c r="O21" i="2"/>
  <c r="I21" i="2"/>
  <c r="J21" i="2" s="1"/>
  <c r="N20" i="2"/>
  <c r="M20" i="2"/>
  <c r="M48" i="2" s="1"/>
  <c r="L20" i="2"/>
  <c r="K20" i="2"/>
  <c r="H20" i="2"/>
  <c r="G20" i="2"/>
  <c r="G48" i="2" s="1"/>
  <c r="F20" i="2"/>
  <c r="E20" i="2"/>
  <c r="L34" i="1"/>
  <c r="G34" i="1"/>
  <c r="N33" i="1"/>
  <c r="I33" i="1"/>
  <c r="M30" i="1"/>
  <c r="L30" i="1"/>
  <c r="K30" i="1"/>
  <c r="J30" i="1"/>
  <c r="H30" i="1"/>
  <c r="G30" i="1"/>
  <c r="I30" i="1" s="1"/>
  <c r="F30" i="1"/>
  <c r="E30" i="1"/>
  <c r="N28" i="1"/>
  <c r="I28" i="1"/>
  <c r="N27" i="1"/>
  <c r="I27" i="1"/>
  <c r="M26" i="1"/>
  <c r="N54" i="2" s="1"/>
  <c r="L26" i="1"/>
  <c r="M54" i="2" s="1"/>
  <c r="K26" i="1"/>
  <c r="L54" i="2" s="1"/>
  <c r="J26" i="1"/>
  <c r="K54" i="2" s="1"/>
  <c r="K49" i="2" s="1"/>
  <c r="H26" i="1"/>
  <c r="H54" i="2" s="1"/>
  <c r="G26" i="1"/>
  <c r="G54" i="2" s="1"/>
  <c r="F26" i="1"/>
  <c r="F54" i="2" s="1"/>
  <c r="E26" i="1"/>
  <c r="E54" i="2" s="1"/>
  <c r="E49" i="2" s="1"/>
  <c r="N25" i="1"/>
  <c r="I25" i="1"/>
  <c r="N22" i="1"/>
  <c r="I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H21" i="1"/>
  <c r="H24" i="1" s="1"/>
  <c r="H29" i="1" s="1"/>
  <c r="H31" i="1" s="1"/>
  <c r="G21" i="1"/>
  <c r="G24" i="1" s="1"/>
  <c r="F21" i="1"/>
  <c r="F24" i="1" s="1"/>
  <c r="F29" i="1" s="1"/>
  <c r="F31" i="1" s="1"/>
  <c r="N20" i="1"/>
  <c r="I20" i="1"/>
  <c r="N19" i="1"/>
  <c r="N21" i="1" s="1"/>
  <c r="N24" i="1" s="1"/>
  <c r="J21" i="1"/>
  <c r="J24" i="1" s="1"/>
  <c r="J29" i="1" s="1"/>
  <c r="J31" i="1" s="1"/>
  <c r="I19" i="1"/>
  <c r="I21" i="1" s="1"/>
  <c r="I24" i="1" s="1"/>
  <c r="E21" i="1"/>
  <c r="E24" i="1" s="1"/>
  <c r="E29" i="1" s="1"/>
  <c r="E31" i="1" s="1"/>
  <c r="J28" i="2" l="1"/>
  <c r="G29" i="1"/>
  <c r="G31" i="1" s="1"/>
  <c r="N30" i="1"/>
  <c r="F19" i="2"/>
  <c r="F94" i="2" s="1"/>
  <c r="F48" i="2"/>
  <c r="H48" i="2"/>
  <c r="H19" i="2" s="1"/>
  <c r="H58" i="2" s="1"/>
  <c r="L48" i="2"/>
  <c r="N48" i="2"/>
  <c r="N19" i="2" s="1"/>
  <c r="N94" i="2" s="1"/>
  <c r="I28" i="2"/>
  <c r="O28" i="2"/>
  <c r="P28" i="2" s="1"/>
  <c r="E101" i="2"/>
  <c r="K101" i="2"/>
  <c r="I33" i="2"/>
  <c r="J33" i="2" s="1"/>
  <c r="O33" i="2"/>
  <c r="P33" i="2" s="1"/>
  <c r="I37" i="2"/>
  <c r="J37" i="2" s="1"/>
  <c r="O37" i="2"/>
  <c r="P37" i="2" s="1"/>
  <c r="I60" i="2"/>
  <c r="O60" i="2"/>
  <c r="F99" i="2"/>
  <c r="F49" i="2"/>
  <c r="H99" i="2"/>
  <c r="H49" i="2"/>
  <c r="M99" i="2"/>
  <c r="O54" i="2"/>
  <c r="P54" i="2" s="1"/>
  <c r="P99" i="2" s="1"/>
  <c r="M49" i="2"/>
  <c r="N26" i="1"/>
  <c r="N29" i="1" s="1"/>
  <c r="N31" i="1" s="1"/>
  <c r="G19" i="2"/>
  <c r="M19" i="2"/>
  <c r="J60" i="2"/>
  <c r="P60" i="2"/>
  <c r="E48" i="2"/>
  <c r="E19" i="2" s="1"/>
  <c r="E58" i="2" s="1"/>
  <c r="E94" i="2"/>
  <c r="K48" i="2"/>
  <c r="K19" i="2" s="1"/>
  <c r="K58" i="2" s="1"/>
  <c r="I54" i="2"/>
  <c r="J54" i="2" s="1"/>
  <c r="J99" i="2" s="1"/>
  <c r="G49" i="2"/>
  <c r="G99" i="2"/>
  <c r="I26" i="1"/>
  <c r="I29" i="1" s="1"/>
  <c r="I31" i="1" s="1"/>
  <c r="L99" i="2"/>
  <c r="L49" i="2"/>
  <c r="N99" i="2"/>
  <c r="N49" i="2"/>
  <c r="F58" i="2"/>
  <c r="H94" i="2"/>
  <c r="L19" i="2"/>
  <c r="N58" i="2"/>
  <c r="J43" i="2"/>
  <c r="P43" i="2"/>
  <c r="E99" i="2"/>
  <c r="K99" i="2"/>
  <c r="P32" i="2"/>
  <c r="P101" i="2" s="1"/>
  <c r="I101" i="2"/>
  <c r="I20" i="2"/>
  <c r="J20" i="2" s="1"/>
  <c r="O20" i="2"/>
  <c r="P20" i="2" s="1"/>
  <c r="I49" i="2" l="1"/>
  <c r="J49" i="2" s="1"/>
  <c r="O48" i="2"/>
  <c r="P48" i="2" s="1"/>
  <c r="I48" i="2"/>
  <c r="J48" i="2" s="1"/>
  <c r="L58" i="2"/>
  <c r="L94" i="2"/>
  <c r="K94" i="2"/>
  <c r="O49" i="2"/>
  <c r="P49" i="2" s="1"/>
  <c r="M94" i="2"/>
  <c r="O19" i="2"/>
  <c r="P19" i="2" s="1"/>
  <c r="P94" i="2" s="1"/>
  <c r="M58" i="2"/>
  <c r="O58" i="2" s="1"/>
  <c r="I19" i="2"/>
  <c r="J19" i="2" s="1"/>
  <c r="J94" i="2" s="1"/>
  <c r="G94" i="2"/>
  <c r="G58" i="2"/>
  <c r="I58" i="2" s="1"/>
  <c r="J58" i="2" s="1"/>
  <c r="P58" i="2" l="1"/>
</calcChain>
</file>

<file path=xl/sharedStrings.xml><?xml version="1.0" encoding="utf-8"?>
<sst xmlns="http://schemas.openxmlformats.org/spreadsheetml/2006/main" count="408" uniqueCount="185">
  <si>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</si>
  <si>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</si>
  <si>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</si>
  <si>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</si>
  <si>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</si>
  <si>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</si>
  <si>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</si>
  <si>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</si>
  <si>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</si>
  <si>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</si>
  <si>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</si>
  <si>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</si>
  <si>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</si>
  <si>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</si>
  <si>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"Южно-Якутские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</si>
  <si>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</si>
  <si>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</si>
  <si>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</si>
  <si>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</si>
  <si>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</si>
  <si>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</si>
  <si>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</si>
  <si>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</si>
  <si>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</si>
  <si>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</si>
  <si>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</si>
  <si>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</si>
  <si>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</si>
  <si>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</si>
  <si>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</si>
  <si>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</si>
  <si>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</si>
  <si>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</si>
  <si>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</si>
  <si>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</si>
  <si>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</si>
  <si>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</si>
  <si>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</si>
  <si>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</si>
  <si>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</si>
  <si>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</si>
  <si>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</si>
  <si>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</si>
  <si>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</si>
  <si>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</si>
  <si>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</si>
  <si>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</si>
  <si>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</si>
  <si>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</si>
  <si>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</si>
  <si>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</si>
  <si>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</si>
  <si>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</si>
  <si>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</si>
  <si>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</si>
  <si>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</si>
  <si>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</si>
  <si>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</si>
  <si>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</si>
  <si>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</si>
  <si>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</si>
  <si>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</si>
  <si>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</si>
  <si>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</si>
  <si>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</si>
  <si>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</si>
  <si>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</si>
  <si>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</si>
  <si>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</si>
  <si>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</si>
  <si>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</si>
  <si>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</si>
  <si>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</si>
  <si>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</si>
  <si>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И.о. Главного бухгалтера</t>
  </si>
  <si>
    <t>О.В. Кишинская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</si>
  <si>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</si>
  <si>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</si>
  <si>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</si>
  <si>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</si>
  <si>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</si>
  <si>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</si>
  <si>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</si>
  <si>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</si>
  <si>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</si>
  <si>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</si>
  <si>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</si>
  <si>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</si>
  <si>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</si>
  <si>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</si>
  <si>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</si>
  <si>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</si>
  <si>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</si>
  <si>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</si>
  <si>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</si>
  <si>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</si>
  <si>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</si>
  <si>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</si>
  <si>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</si>
  <si>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</si>
  <si>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</si>
  <si>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</si>
  <si>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</si>
  <si>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</si>
  <si>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</si>
  <si>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</si>
  <si>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</si>
  <si>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</si>
  <si>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</si>
  <si>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</si>
  <si>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</si>
  <si>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</si>
  <si>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</si>
  <si>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</si>
  <si>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</si>
  <si>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</si>
  <si>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</si>
  <si>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</si>
  <si>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</si>
  <si>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</si>
  <si>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</si>
  <si>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</si>
  <si>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</si>
  <si>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</si>
  <si>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</si>
  <si>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</si>
  <si>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</si>
  <si>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</si>
  <si>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</si>
  <si>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</si>
  <si>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</si>
  <si>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</si>
  <si>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</si>
  <si>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</si>
  <si>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</si>
  <si>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</si>
  <si>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</si>
  <si>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</si>
  <si>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</si>
  <si>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</si>
  <si>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</si>
  <si>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</si>
  <si>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</si>
  <si>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</si>
  <si>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</si>
  <si>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</si>
  <si>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</si>
  <si>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</si>
  <si>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</si>
  <si>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</si>
  <si>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</si>
  <si>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</si>
  <si>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</si>
  <si>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</si>
  <si>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</si>
  <si>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</si>
  <si>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</si>
  <si>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</si>
  <si>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</si>
  <si>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</si>
  <si>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</si>
  <si>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</si>
  <si>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</si>
  <si>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</si>
  <si>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</si>
  <si>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</si>
  <si>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</si>
  <si>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</si>
  <si>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</si>
  <si>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</si>
  <si>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</si>
  <si>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</si>
  <si>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</si>
  <si>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</si>
  <si>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</si>
  <si>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</si>
  <si>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</si>
  <si>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</si>
  <si>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</si>
  <si>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</si>
  <si>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</si>
  <si>
    <t>6 месяцев 2014 года</t>
  </si>
  <si>
    <t>За аналогичный период предыдущего года, всего по предприятию (6 мес. 2013 г.факт)</t>
  </si>
  <si>
    <t>За отчетный период, всего по предприятию (6 мес. 2014 г. факт)</t>
  </si>
  <si>
    <t>За аналогичный период предыдущего года, всего по предприятию (6 мес. 2013 г. 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</si>
</sst>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6"/>
  <sheetViews>
    <sheetView showGridLines="0" tabSelected="1" view="pageBreakPreview" topLeftCell="A13" zoomScale="60" zoomScaleNormal="40" workbookViewId="0">
      <pane xSplit="4" ySplit="6" topLeftCell="E37" activePane="bottomRight" state="frozen"/>
      <selection activeCell="B44" sqref="B44:O47"/>
      <selection pane="topRight" activeCell="B44" sqref="B44:O47"/>
      <selection pane="bottomLeft" activeCell="B44" sqref="B44:O47"/>
      <selection pane="bottomRight" activeCell="B44" sqref="B44:O4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35.5703125" style="1" customWidth="1"/>
    <col min="17" max="17" width="9.140625" style="1"/>
    <col min="18" max="18" width="10.28515625" style="1" customWidth="1"/>
    <col min="19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9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3"/>
    </row>
    <row r="6" spans="2:15" ht="51" customHeight="1" x14ac:dyDescent="0.3">
      <c r="B6" s="4" t="s">
        <v>2</v>
      </c>
      <c r="C6" s="115" t="s">
        <v>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2:15" x14ac:dyDescent="0.3">
      <c r="B7" s="4" t="s">
        <v>4</v>
      </c>
      <c r="C7" s="115" t="s">
        <v>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2:15" x14ac:dyDescent="0.3">
      <c r="B8" s="4" t="s">
        <v>6</v>
      </c>
      <c r="C8" s="115" t="s">
        <v>7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1">
        <v>2801108200</v>
      </c>
      <c r="K11" s="122"/>
      <c r="L11" s="122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">
        <v>181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7" t="s">
        <v>16</v>
      </c>
      <c r="C16" s="117" t="s">
        <v>17</v>
      </c>
      <c r="D16" s="117" t="s">
        <v>18</v>
      </c>
      <c r="E16" s="117" t="s">
        <v>183</v>
      </c>
      <c r="F16" s="117" t="s">
        <v>19</v>
      </c>
      <c r="G16" s="116" t="s">
        <v>20</v>
      </c>
      <c r="H16" s="116"/>
      <c r="I16" s="116"/>
      <c r="J16" s="117" t="s">
        <v>182</v>
      </c>
      <c r="K16" s="117" t="s">
        <v>21</v>
      </c>
      <c r="L16" s="116" t="s">
        <v>22</v>
      </c>
      <c r="M16" s="116"/>
      <c r="N16" s="116"/>
      <c r="O16" s="117" t="s">
        <v>23</v>
      </c>
    </row>
    <row r="17" spans="2:18" ht="162" customHeight="1" x14ac:dyDescent="0.3">
      <c r="B17" s="118"/>
      <c r="C17" s="118"/>
      <c r="D17" s="118"/>
      <c r="E17" s="118"/>
      <c r="F17" s="118"/>
      <c r="G17" s="9" t="s">
        <v>24</v>
      </c>
      <c r="H17" s="9" t="s">
        <v>25</v>
      </c>
      <c r="I17" s="9" t="s">
        <v>26</v>
      </c>
      <c r="J17" s="118"/>
      <c r="K17" s="118"/>
      <c r="L17" s="9" t="s">
        <v>24</v>
      </c>
      <c r="M17" s="9" t="s">
        <v>25</v>
      </c>
      <c r="N17" s="9" t="s">
        <v>26</v>
      </c>
      <c r="O17" s="118"/>
    </row>
    <row r="18" spans="2:18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8" ht="75" x14ac:dyDescent="0.3">
      <c r="B19" s="11" t="s">
        <v>27</v>
      </c>
      <c r="C19" s="12" t="s">
        <v>28</v>
      </c>
      <c r="D19" s="12" t="s">
        <v>29</v>
      </c>
      <c r="E19" s="13">
        <v>12635625.532753</v>
      </c>
      <c r="F19" s="13">
        <v>706796.57586550002</v>
      </c>
      <c r="G19" s="14">
        <v>699426.14057309995</v>
      </c>
      <c r="H19" s="14">
        <v>2295.4532924</v>
      </c>
      <c r="I19" s="14">
        <f>F19-G19-H19</f>
        <v>5074.9820000000709</v>
      </c>
      <c r="J19" s="13">
        <v>9550401.8197347894</v>
      </c>
      <c r="K19" s="13">
        <v>649899.03913907998</v>
      </c>
      <c r="L19" s="14">
        <v>645634.79192907992</v>
      </c>
      <c r="M19" s="14">
        <v>48.737210000000005</v>
      </c>
      <c r="N19" s="14">
        <f>K19-L19-M19</f>
        <v>4215.5100000000593</v>
      </c>
      <c r="O19" s="113" t="s">
        <v>30</v>
      </c>
      <c r="P19" s="15">
        <v>0</v>
      </c>
    </row>
    <row r="20" spans="2:18" ht="92.25" customHeight="1" x14ac:dyDescent="0.3">
      <c r="B20" s="11" t="s">
        <v>31</v>
      </c>
      <c r="C20" s="12" t="s">
        <v>28</v>
      </c>
      <c r="D20" s="12" t="s">
        <v>32</v>
      </c>
      <c r="E20" s="13">
        <v>11359454.937349999</v>
      </c>
      <c r="F20" s="13">
        <v>632668.71000000008</v>
      </c>
      <c r="G20" s="13">
        <v>625396.19999999995</v>
      </c>
      <c r="H20" s="13">
        <v>3488.94</v>
      </c>
      <c r="I20" s="14">
        <f>F20-G20-H20</f>
        <v>3783.5700000001257</v>
      </c>
      <c r="J20" s="13">
        <v>10078003.67226189</v>
      </c>
      <c r="K20" s="13">
        <v>564103.32299999997</v>
      </c>
      <c r="L20" s="13">
        <v>559566.29</v>
      </c>
      <c r="M20" s="13">
        <v>2143.06</v>
      </c>
      <c r="N20" s="14">
        <f>K20-L20-M20</f>
        <v>2393.9729999999377</v>
      </c>
      <c r="O20" s="114"/>
      <c r="P20" s="15">
        <v>-1.930000027641654E-3</v>
      </c>
    </row>
    <row r="21" spans="2:18" x14ac:dyDescent="0.3">
      <c r="B21" s="11" t="s">
        <v>33</v>
      </c>
      <c r="C21" s="12" t="s">
        <v>28</v>
      </c>
      <c r="D21" s="12" t="s">
        <v>34</v>
      </c>
      <c r="E21" s="13">
        <f t="shared" ref="E21:N21" si="0">E19-E20</f>
        <v>1276170.5954030007</v>
      </c>
      <c r="F21" s="13">
        <f t="shared" si="0"/>
        <v>74127.865865499945</v>
      </c>
      <c r="G21" s="14">
        <f t="shared" si="0"/>
        <v>74029.940573100001</v>
      </c>
      <c r="H21" s="14">
        <f t="shared" si="0"/>
        <v>-1193.4867076</v>
      </c>
      <c r="I21" s="14">
        <f t="shared" si="0"/>
        <v>1291.4119999999452</v>
      </c>
      <c r="J21" s="13">
        <f t="shared" si="0"/>
        <v>-527601.85252710059</v>
      </c>
      <c r="K21" s="13">
        <f t="shared" si="0"/>
        <v>85795.716139080003</v>
      </c>
      <c r="L21" s="14">
        <f t="shared" si="0"/>
        <v>86068.501929079881</v>
      </c>
      <c r="M21" s="14">
        <f t="shared" si="0"/>
        <v>-2094.3227900000002</v>
      </c>
      <c r="N21" s="14">
        <f t="shared" si="0"/>
        <v>1821.5370000001217</v>
      </c>
      <c r="O21" s="9" t="s">
        <v>35</v>
      </c>
      <c r="P21" s="15">
        <v>1.9300001149531454E-3</v>
      </c>
    </row>
    <row r="22" spans="2:18" ht="37.5" x14ac:dyDescent="0.3">
      <c r="B22" s="16" t="s">
        <v>36</v>
      </c>
      <c r="C22" s="17" t="s">
        <v>28</v>
      </c>
      <c r="D22" s="17" t="s">
        <v>37</v>
      </c>
      <c r="E22" s="13">
        <v>395.61381999999998</v>
      </c>
      <c r="F22" s="13">
        <v>0</v>
      </c>
      <c r="G22" s="13">
        <v>0</v>
      </c>
      <c r="H22" s="13">
        <v>0</v>
      </c>
      <c r="I22" s="14">
        <f>F22-G22-H22</f>
        <v>0</v>
      </c>
      <c r="J22" s="13">
        <v>336.7</v>
      </c>
      <c r="K22" s="13">
        <v>0</v>
      </c>
      <c r="L22" s="13">
        <v>0</v>
      </c>
      <c r="M22" s="13">
        <v>0</v>
      </c>
      <c r="N22" s="14">
        <f>K22-L22-M22</f>
        <v>0</v>
      </c>
      <c r="O22" s="9" t="s">
        <v>38</v>
      </c>
    </row>
    <row r="23" spans="2:18" x14ac:dyDescent="0.3">
      <c r="B23" s="16" t="s">
        <v>39</v>
      </c>
      <c r="C23" s="17" t="s">
        <v>28</v>
      </c>
      <c r="D23" s="17" t="s">
        <v>40</v>
      </c>
      <c r="E23" s="13" t="s">
        <v>35</v>
      </c>
      <c r="F23" s="13" t="s">
        <v>35</v>
      </c>
      <c r="G23" s="14" t="s">
        <v>35</v>
      </c>
      <c r="H23" s="14" t="s">
        <v>35</v>
      </c>
      <c r="I23" s="14" t="s">
        <v>35</v>
      </c>
      <c r="J23" s="13" t="s">
        <v>35</v>
      </c>
      <c r="K23" s="13" t="s">
        <v>35</v>
      </c>
      <c r="L23" s="14" t="s">
        <v>35</v>
      </c>
      <c r="M23" s="14" t="s">
        <v>35</v>
      </c>
      <c r="N23" s="14" t="s">
        <v>35</v>
      </c>
      <c r="O23" s="9" t="s">
        <v>35</v>
      </c>
    </row>
    <row r="24" spans="2:18" x14ac:dyDescent="0.3">
      <c r="B24" s="11" t="s">
        <v>41</v>
      </c>
      <c r="C24" s="12" t="s">
        <v>28</v>
      </c>
      <c r="D24" s="12" t="s">
        <v>42</v>
      </c>
      <c r="E24" s="13">
        <f t="shared" ref="E24:N24" si="1">E21-E22</f>
        <v>1275774.9815830006</v>
      </c>
      <c r="F24" s="13">
        <f t="shared" si="1"/>
        <v>74127.865865499945</v>
      </c>
      <c r="G24" s="14">
        <f t="shared" si="1"/>
        <v>74029.940573100001</v>
      </c>
      <c r="H24" s="14">
        <f t="shared" si="1"/>
        <v>-1193.4867076</v>
      </c>
      <c r="I24" s="14">
        <f t="shared" si="1"/>
        <v>1291.4119999999452</v>
      </c>
      <c r="J24" s="13">
        <f t="shared" si="1"/>
        <v>-527938.55252710055</v>
      </c>
      <c r="K24" s="13">
        <f t="shared" si="1"/>
        <v>85795.716139080003</v>
      </c>
      <c r="L24" s="14">
        <f t="shared" si="1"/>
        <v>86068.501929079881</v>
      </c>
      <c r="M24" s="14">
        <f t="shared" si="1"/>
        <v>-2094.3227900000002</v>
      </c>
      <c r="N24" s="14">
        <f t="shared" si="1"/>
        <v>1821.5370000001217</v>
      </c>
      <c r="O24" s="9" t="s">
        <v>35</v>
      </c>
      <c r="P24" s="15">
        <v>1.9300001149531454E-3</v>
      </c>
    </row>
    <row r="25" spans="2:18" ht="37.5" x14ac:dyDescent="0.3">
      <c r="B25" s="16" t="s">
        <v>43</v>
      </c>
      <c r="C25" s="17" t="s">
        <v>28</v>
      </c>
      <c r="D25" s="17" t="s">
        <v>44</v>
      </c>
      <c r="E25" s="13">
        <v>31224.125049999999</v>
      </c>
      <c r="F25" s="13">
        <v>0.34899999999999998</v>
      </c>
      <c r="G25" s="14">
        <v>0</v>
      </c>
      <c r="H25" s="14">
        <v>0</v>
      </c>
      <c r="I25" s="14">
        <f>F25-G25-H25</f>
        <v>0.34899999999999998</v>
      </c>
      <c r="J25" s="13">
        <v>619.4</v>
      </c>
      <c r="K25" s="13">
        <v>0.3</v>
      </c>
      <c r="L25" s="14">
        <v>0</v>
      </c>
      <c r="M25" s="14">
        <v>0</v>
      </c>
      <c r="N25" s="14">
        <f>K25-L25-M25</f>
        <v>0.3</v>
      </c>
      <c r="O25" s="9" t="s">
        <v>38</v>
      </c>
      <c r="P25" s="15">
        <v>0</v>
      </c>
    </row>
    <row r="26" spans="2:18" ht="56.25" x14ac:dyDescent="0.3">
      <c r="B26" s="16" t="s">
        <v>45</v>
      </c>
      <c r="C26" s="17" t="s">
        <v>28</v>
      </c>
      <c r="D26" s="17" t="s">
        <v>46</v>
      </c>
      <c r="E26" s="13">
        <f>'1.2. ЮЯЭС'!E47</f>
        <v>391836.1</v>
      </c>
      <c r="F26" s="13">
        <f>'1.2. ЮЯЭС'!F47</f>
        <v>2541.37</v>
      </c>
      <c r="G26" s="14">
        <f>'1.2. ЮЯЭС'!G47</f>
        <v>2541.37</v>
      </c>
      <c r="H26" s="14">
        <f>'1.2. ЮЯЭС'!H47</f>
        <v>0</v>
      </c>
      <c r="I26" s="14">
        <f>F26-G26-H26</f>
        <v>0</v>
      </c>
      <c r="J26" s="13">
        <f>'1.2. ЮЯЭС'!K47</f>
        <v>370123.31</v>
      </c>
      <c r="K26" s="13">
        <f>'1.2. ЮЯЭС'!L47</f>
        <v>7106.57</v>
      </c>
      <c r="L26" s="14">
        <f>'1.2. ЮЯЭС'!M47</f>
        <v>7062.0065120398503</v>
      </c>
      <c r="M26" s="14">
        <f>'1.2. ЮЯЭС'!N47</f>
        <v>44.563487960150098</v>
      </c>
      <c r="N26" s="14">
        <f>K26-L26-M26</f>
        <v>-7.3896444519050419E-13</v>
      </c>
      <c r="O26" s="9" t="s">
        <v>47</v>
      </c>
      <c r="P26" s="15">
        <v>0</v>
      </c>
    </row>
    <row r="27" spans="2:18" ht="65.099999999999994" customHeight="1" x14ac:dyDescent="0.3">
      <c r="B27" s="16" t="s">
        <v>48</v>
      </c>
      <c r="C27" s="17" t="s">
        <v>28</v>
      </c>
      <c r="D27" s="17" t="s">
        <v>49</v>
      </c>
      <c r="E27" s="13">
        <v>113211.58273999998</v>
      </c>
      <c r="F27" s="13">
        <v>941.745</v>
      </c>
      <c r="G27" s="14">
        <v>47.963999999999999</v>
      </c>
      <c r="H27" s="14">
        <v>0</v>
      </c>
      <c r="I27" s="14">
        <f>F27-G27-H27</f>
        <v>893.78099999999995</v>
      </c>
      <c r="J27" s="13">
        <v>98087.885000000009</v>
      </c>
      <c r="K27" s="13">
        <v>1054.46</v>
      </c>
      <c r="L27" s="14">
        <v>20.100000000000001</v>
      </c>
      <c r="M27" s="14">
        <v>0</v>
      </c>
      <c r="N27" s="14">
        <f>K27-L27-M27</f>
        <v>1034.3600000000001</v>
      </c>
      <c r="O27" s="113" t="s">
        <v>50</v>
      </c>
      <c r="P27" s="15">
        <v>0</v>
      </c>
      <c r="R27" s="15"/>
    </row>
    <row r="28" spans="2:18" ht="65.099999999999994" customHeight="1" x14ac:dyDescent="0.3">
      <c r="B28" s="16" t="s">
        <v>51</v>
      </c>
      <c r="C28" s="17" t="s">
        <v>28</v>
      </c>
      <c r="D28" s="17" t="s">
        <v>52</v>
      </c>
      <c r="E28" s="13">
        <v>211690.51762067003</v>
      </c>
      <c r="F28" s="13">
        <v>11190.310427369801</v>
      </c>
      <c r="G28" s="14">
        <v>8907.5158953572118</v>
      </c>
      <c r="H28" s="14">
        <v>0</v>
      </c>
      <c r="I28" s="14">
        <f>F28-G28-H28</f>
        <v>2282.7945320125891</v>
      </c>
      <c r="J28" s="13">
        <v>140626.39798700198</v>
      </c>
      <c r="K28" s="13">
        <v>8184.4431083500003</v>
      </c>
      <c r="L28" s="14">
        <v>6238.38614911077</v>
      </c>
      <c r="M28" s="14">
        <v>0</v>
      </c>
      <c r="N28" s="14">
        <f>K28-L28-M28</f>
        <v>1946.0569592392303</v>
      </c>
      <c r="O28" s="114"/>
      <c r="P28" s="15">
        <v>1.8189894035458565E-11</v>
      </c>
      <c r="R28" s="15"/>
    </row>
    <row r="29" spans="2:18" x14ac:dyDescent="0.3">
      <c r="B29" s="11" t="s">
        <v>53</v>
      </c>
      <c r="C29" s="12" t="s">
        <v>28</v>
      </c>
      <c r="D29" s="12" t="s">
        <v>54</v>
      </c>
      <c r="E29" s="13">
        <f t="shared" ref="E29:N29" si="2">E24+E25+E27-E26-E28</f>
        <v>816684.07175233052</v>
      </c>
      <c r="F29" s="13">
        <f t="shared" si="2"/>
        <v>61338.27943813015</v>
      </c>
      <c r="G29" s="14">
        <f t="shared" si="2"/>
        <v>62629.018677742803</v>
      </c>
      <c r="H29" s="14">
        <f t="shared" si="2"/>
        <v>-1193.4867076</v>
      </c>
      <c r="I29" s="14">
        <f t="shared" si="2"/>
        <v>-97.252532012644224</v>
      </c>
      <c r="J29" s="13">
        <f t="shared" si="2"/>
        <v>-939980.97551410249</v>
      </c>
      <c r="K29" s="13">
        <f t="shared" si="2"/>
        <v>71559.46303073001</v>
      </c>
      <c r="L29" s="14">
        <f t="shared" si="2"/>
        <v>72788.209267929269</v>
      </c>
      <c r="M29" s="14">
        <f t="shared" si="2"/>
        <v>-2138.8862779601504</v>
      </c>
      <c r="N29" s="14">
        <f t="shared" si="2"/>
        <v>910.14004076089259</v>
      </c>
      <c r="O29" s="9" t="s">
        <v>35</v>
      </c>
      <c r="P29" s="15">
        <v>1.9300001076771878E-3</v>
      </c>
    </row>
    <row r="30" spans="2:18" ht="37.5" x14ac:dyDescent="0.3">
      <c r="B30" s="11" t="s">
        <v>55</v>
      </c>
      <c r="C30" s="12" t="s">
        <v>28</v>
      </c>
      <c r="D30" s="12" t="s">
        <v>56</v>
      </c>
      <c r="E30" s="13">
        <f>'1.2. ЮЯЭС'!E55</f>
        <v>275351.71081550204</v>
      </c>
      <c r="F30" s="13">
        <f>'1.2. ЮЯЭС'!F55</f>
        <v>21111.91115600002</v>
      </c>
      <c r="G30" s="14">
        <f>'1.2. ЮЯЭС'!G55</f>
        <v>21304.847771005901</v>
      </c>
      <c r="H30" s="14">
        <f>'1.2. ЮЯЭС'!H55</f>
        <v>-569.88923716500005</v>
      </c>
      <c r="I30" s="14">
        <f>F30-G30-H30</f>
        <v>376.95262215911873</v>
      </c>
      <c r="J30" s="13">
        <f>'1.2. ЮЯЭС'!K55</f>
        <v>-211766.99999999997</v>
      </c>
      <c r="K30" s="13">
        <f>'1.2. ЮЯЭС'!L55</f>
        <v>17127.23</v>
      </c>
      <c r="L30" s="14">
        <f>'1.2. ЮЯЭС'!M55</f>
        <v>17218.23</v>
      </c>
      <c r="M30" s="14">
        <f>'1.2. ЮЯЭС'!N55</f>
        <v>-620.03</v>
      </c>
      <c r="N30" s="14">
        <f>K30-L30-M30</f>
        <v>529.03</v>
      </c>
      <c r="O30" s="9"/>
      <c r="P30" s="15">
        <v>1.1560000202734955E-3</v>
      </c>
    </row>
    <row r="31" spans="2:18" x14ac:dyDescent="0.3">
      <c r="B31" s="11" t="s">
        <v>57</v>
      </c>
      <c r="C31" s="12" t="s">
        <v>28</v>
      </c>
      <c r="D31" s="12" t="s">
        <v>58</v>
      </c>
      <c r="E31" s="13">
        <f t="shared" ref="E31:N31" si="3">E29-E30</f>
        <v>541332.36093682842</v>
      </c>
      <c r="F31" s="13">
        <f t="shared" si="3"/>
        <v>40226.368282130134</v>
      </c>
      <c r="G31" s="14">
        <f t="shared" si="3"/>
        <v>41324.170906736901</v>
      </c>
      <c r="H31" s="14">
        <f t="shared" si="3"/>
        <v>-623.59747043499999</v>
      </c>
      <c r="I31" s="14">
        <f t="shared" si="3"/>
        <v>-474.20515417176296</v>
      </c>
      <c r="J31" s="13">
        <f t="shared" si="3"/>
        <v>-728213.97551410249</v>
      </c>
      <c r="K31" s="13">
        <f t="shared" si="3"/>
        <v>54432.233030730014</v>
      </c>
      <c r="L31" s="14">
        <f t="shared" si="3"/>
        <v>55569.979267929273</v>
      </c>
      <c r="M31" s="14">
        <f t="shared" si="3"/>
        <v>-1518.8562779601505</v>
      </c>
      <c r="N31" s="14">
        <f t="shared" si="3"/>
        <v>381.11004076089262</v>
      </c>
      <c r="O31" s="9" t="s">
        <v>35</v>
      </c>
      <c r="P31" s="15">
        <v>0.98077400009060511</v>
      </c>
    </row>
    <row r="32" spans="2:18" x14ac:dyDescent="0.3">
      <c r="B32" s="11" t="s">
        <v>59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60</v>
      </c>
      <c r="C33" s="17" t="s">
        <v>28</v>
      </c>
      <c r="D33" s="17" t="s">
        <v>61</v>
      </c>
      <c r="E33" s="13">
        <v>3370.77</v>
      </c>
      <c r="F33" s="13">
        <v>0</v>
      </c>
      <c r="G33" s="13">
        <v>0</v>
      </c>
      <c r="H33" s="13">
        <v>0</v>
      </c>
      <c r="I33" s="14">
        <f>F33-G33-H33</f>
        <v>0</v>
      </c>
      <c r="J33" s="13">
        <v>114.91200000000001</v>
      </c>
      <c r="K33" s="13">
        <v>0</v>
      </c>
      <c r="L33" s="13">
        <v>0</v>
      </c>
      <c r="M33" s="13">
        <v>0</v>
      </c>
      <c r="N33" s="14">
        <f>K33-L33-M33</f>
        <v>0</v>
      </c>
      <c r="O33" s="9"/>
    </row>
    <row r="34" spans="2:15" ht="48.75" customHeight="1" x14ac:dyDescent="0.3">
      <c r="B34" s="16" t="s">
        <v>62</v>
      </c>
      <c r="C34" s="17" t="s">
        <v>28</v>
      </c>
      <c r="D34" s="17" t="s">
        <v>63</v>
      </c>
      <c r="E34" s="13">
        <v>4928.7481299999999</v>
      </c>
      <c r="F34" s="13">
        <v>6.8569999999999993</v>
      </c>
      <c r="G34" s="14">
        <f>F34</f>
        <v>6.8569999999999993</v>
      </c>
      <c r="H34" s="21" t="s">
        <v>35</v>
      </c>
      <c r="I34" s="21" t="s">
        <v>35</v>
      </c>
      <c r="J34" s="13">
        <v>997.52999999999975</v>
      </c>
      <c r="K34" s="13">
        <v>17</v>
      </c>
      <c r="L34" s="14">
        <f>K34</f>
        <v>17</v>
      </c>
      <c r="M34" s="21" t="s">
        <v>35</v>
      </c>
      <c r="N34" s="21" t="s">
        <v>35</v>
      </c>
      <c r="O34" s="9" t="s">
        <v>64</v>
      </c>
    </row>
    <row r="35" spans="2:15" x14ac:dyDescent="0.3">
      <c r="E35" s="22"/>
    </row>
    <row r="36" spans="2:15" x14ac:dyDescent="0.3">
      <c r="B36" s="23" t="s">
        <v>65</v>
      </c>
      <c r="K36" s="15"/>
      <c r="L36" s="15"/>
    </row>
    <row r="37" spans="2:15" ht="60.75" customHeight="1" x14ac:dyDescent="0.3">
      <c r="B37" s="115" t="s">
        <v>66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</row>
    <row r="38" spans="2:15" ht="21.75" customHeight="1" x14ac:dyDescent="0.3">
      <c r="B38" s="115" t="s">
        <v>67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</row>
    <row r="40" spans="2:15" x14ac:dyDescent="0.3">
      <c r="B40" s="23" t="s">
        <v>68</v>
      </c>
    </row>
    <row r="41" spans="2:15" x14ac:dyDescent="0.3">
      <c r="B41" s="24" t="s">
        <v>69</v>
      </c>
    </row>
    <row r="42" spans="2:15" x14ac:dyDescent="0.3">
      <c r="B42" s="24" t="s">
        <v>70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71</v>
      </c>
      <c r="J44" s="25"/>
      <c r="K44" s="25"/>
      <c r="L44" s="27"/>
      <c r="M44" s="27"/>
      <c r="N44" s="28" t="s">
        <v>72</v>
      </c>
      <c r="O44" s="25"/>
    </row>
    <row r="45" spans="2:15" ht="26.25" x14ac:dyDescent="0.4">
      <c r="B45" s="26"/>
      <c r="J45" s="25"/>
      <c r="K45" s="25"/>
      <c r="L45" s="29" t="s">
        <v>73</v>
      </c>
      <c r="M45" s="29"/>
      <c r="N45" s="30"/>
      <c r="O45" s="29"/>
    </row>
    <row r="46" spans="2:15" ht="26.25" x14ac:dyDescent="0.4">
      <c r="B46" s="26" t="s">
        <v>74</v>
      </c>
      <c r="J46" s="25"/>
      <c r="K46" s="25"/>
      <c r="L46" s="27"/>
      <c r="M46" s="27"/>
      <c r="N46" s="28" t="s">
        <v>75</v>
      </c>
      <c r="O46" s="25"/>
    </row>
    <row r="47" spans="2:15" ht="20.25" x14ac:dyDescent="0.3">
      <c r="J47" s="25"/>
      <c r="K47" s="25"/>
      <c r="L47" s="29" t="s">
        <v>73</v>
      </c>
      <c r="M47" s="29"/>
      <c r="O47" s="29"/>
    </row>
    <row r="48" spans="2:15" s="31" customFormat="1" x14ac:dyDescent="0.3">
      <c r="D48" s="32" t="s">
        <v>76</v>
      </c>
      <c r="E48" s="33"/>
      <c r="J48" s="33"/>
    </row>
    <row r="49" spans="2:11" x14ac:dyDescent="0.3">
      <c r="D49" s="32" t="s">
        <v>77</v>
      </c>
      <c r="E49" s="33"/>
      <c r="F49" s="31" t="s">
        <v>78</v>
      </c>
      <c r="G49" s="31"/>
      <c r="H49" s="31"/>
      <c r="I49" s="31"/>
      <c r="J49" s="33"/>
      <c r="K49" s="31" t="s">
        <v>78</v>
      </c>
    </row>
    <row r="51" spans="2:11" x14ac:dyDescent="0.3">
      <c r="B51" s="34"/>
    </row>
    <row r="52" spans="2:11" x14ac:dyDescent="0.3">
      <c r="B52" s="34"/>
    </row>
    <row r="53" spans="2:11" x14ac:dyDescent="0.3">
      <c r="B53" s="34"/>
    </row>
    <row r="54" spans="2:11" x14ac:dyDescent="0.3">
      <c r="B54" s="34"/>
    </row>
    <row r="55" spans="2:11" x14ac:dyDescent="0.3">
      <c r="B55" s="34"/>
    </row>
    <row r="56" spans="2:11" x14ac:dyDescent="0.3">
      <c r="B56" s="34"/>
    </row>
    <row r="57" spans="2:11" x14ac:dyDescent="0.3">
      <c r="B57" s="34"/>
    </row>
    <row r="58" spans="2:11" x14ac:dyDescent="0.3">
      <c r="B58" s="34"/>
    </row>
    <row r="59" spans="2:11" x14ac:dyDescent="0.3">
      <c r="B59" s="34"/>
    </row>
    <row r="60" spans="2:11" x14ac:dyDescent="0.3">
      <c r="B60" s="34"/>
    </row>
    <row r="61" spans="2:11" x14ac:dyDescent="0.3">
      <c r="B61" s="34"/>
    </row>
    <row r="62" spans="2:11" x14ac:dyDescent="0.3">
      <c r="B62" s="34"/>
    </row>
    <row r="63" spans="2:11" x14ac:dyDescent="0.3">
      <c r="B63" s="34"/>
    </row>
    <row r="64" spans="2:11" x14ac:dyDescent="0.3">
      <c r="B64" s="34"/>
    </row>
    <row r="65" spans="2:2" x14ac:dyDescent="0.3">
      <c r="B65" s="34"/>
    </row>
    <row r="66" spans="2:2" x14ac:dyDescent="0.3">
      <c r="B66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1"/>
  <sheetViews>
    <sheetView showGridLines="0" view="pageBreakPreview" topLeftCell="A13" zoomScale="60" zoomScaleNormal="55" workbookViewId="0">
      <pane xSplit="4" ySplit="6" topLeftCell="E79" activePane="bottomRight" state="frozen"/>
      <selection activeCell="B44" sqref="B44:O47"/>
      <selection pane="topRight" activeCell="B44" sqref="B44:O47"/>
      <selection pane="bottomLeft" activeCell="B44" sqref="B44:O47"/>
      <selection pane="bottomRight" activeCell="B44" sqref="B44:O4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31.7109375" style="1" customWidth="1"/>
    <col min="19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5" t="s">
        <v>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2:17" x14ac:dyDescent="0.3">
      <c r="B7" s="4" t="s">
        <v>4</v>
      </c>
      <c r="C7" s="115" t="s">
        <v>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2:17" x14ac:dyDescent="0.3">
      <c r="B8" s="4" t="s">
        <v>6</v>
      </c>
      <c r="C8" s="115" t="s">
        <v>7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1">
        <v>2801108200</v>
      </c>
      <c r="N11" s="122"/>
      <c r="O11" s="122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H14" s="5"/>
      <c r="I14" s="5"/>
      <c r="J14" s="5"/>
      <c r="K14" s="5"/>
      <c r="L14" s="5"/>
      <c r="M14" s="6" t="s">
        <v>181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50" t="s">
        <v>16</v>
      </c>
      <c r="C16" s="139" t="s">
        <v>17</v>
      </c>
      <c r="D16" s="139" t="s">
        <v>18</v>
      </c>
      <c r="E16" s="139" t="s">
        <v>183</v>
      </c>
      <c r="F16" s="139" t="s">
        <v>81</v>
      </c>
      <c r="G16" s="152" t="s">
        <v>82</v>
      </c>
      <c r="H16" s="142"/>
      <c r="I16" s="142"/>
      <c r="J16" s="143"/>
      <c r="K16" s="139" t="s">
        <v>184</v>
      </c>
      <c r="L16" s="139" t="s">
        <v>83</v>
      </c>
      <c r="M16" s="141" t="s">
        <v>84</v>
      </c>
      <c r="N16" s="142"/>
      <c r="O16" s="142"/>
      <c r="P16" s="143"/>
      <c r="Q16" s="144" t="s">
        <v>23</v>
      </c>
    </row>
    <row r="17" spans="2:18" ht="149.25" customHeight="1" thickBot="1" x14ac:dyDescent="0.35">
      <c r="B17" s="151"/>
      <c r="C17" s="140"/>
      <c r="D17" s="140"/>
      <c r="E17" s="140"/>
      <c r="F17" s="140"/>
      <c r="G17" s="36" t="s">
        <v>24</v>
      </c>
      <c r="H17" s="37" t="s">
        <v>25</v>
      </c>
      <c r="I17" s="37" t="s">
        <v>85</v>
      </c>
      <c r="J17" s="38" t="s">
        <v>26</v>
      </c>
      <c r="K17" s="140"/>
      <c r="L17" s="140"/>
      <c r="M17" s="39" t="s">
        <v>24</v>
      </c>
      <c r="N17" s="37" t="s">
        <v>25</v>
      </c>
      <c r="O17" s="37" t="s">
        <v>85</v>
      </c>
      <c r="P17" s="38" t="s">
        <v>26</v>
      </c>
      <c r="Q17" s="145"/>
    </row>
    <row r="18" spans="2:18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86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87</v>
      </c>
      <c r="P18" s="44">
        <v>15</v>
      </c>
      <c r="Q18" s="46">
        <v>16</v>
      </c>
    </row>
    <row r="19" spans="2:18" s="23" customFormat="1" ht="56.25" x14ac:dyDescent="0.3">
      <c r="B19" s="48" t="s">
        <v>88</v>
      </c>
      <c r="C19" s="49" t="s">
        <v>28</v>
      </c>
      <c r="D19" s="49" t="s">
        <v>52</v>
      </c>
      <c r="E19" s="50">
        <f>E20+E28+E33+E41+E42+E43+E46+E47+E48</f>
        <v>11751686.65117</v>
      </c>
      <c r="F19" s="50">
        <f>F20+F28+F33+F41+F42+F43+F46+F47+F48</f>
        <v>635210.08000000007</v>
      </c>
      <c r="G19" s="51">
        <f>G20+G28+G33+G41+G42+G43+G46+G47+G48</f>
        <v>627937.56999999995</v>
      </c>
      <c r="H19" s="52">
        <f>H20+H28+H33+H41+H42+H43+H46+H47+H48</f>
        <v>3488.9400000000005</v>
      </c>
      <c r="I19" s="52">
        <f>G19+H19</f>
        <v>631426.50999999989</v>
      </c>
      <c r="J19" s="53">
        <f>F19-I19</f>
        <v>3783.5700000001816</v>
      </c>
      <c r="K19" s="50">
        <f>K20+K28+K33+K41+K42+K43+K46+K47+K48</f>
        <v>10448463.68226189</v>
      </c>
      <c r="L19" s="50">
        <f>L20+L28+L33+L41+L42+L43+L46+L47+L48</f>
        <v>571209.89299999981</v>
      </c>
      <c r="M19" s="51">
        <f>M20+M28+M33+M41+M42+M43+M46+M47+M48</f>
        <v>566628.29651203984</v>
      </c>
      <c r="N19" s="52">
        <f>N20+N28+N33+N41+N42+N43+N46+N47+N48</f>
        <v>2187.6234879601507</v>
      </c>
      <c r="O19" s="52">
        <f>M19+N19</f>
        <v>568815.92000000004</v>
      </c>
      <c r="P19" s="53">
        <f>L19-O19</f>
        <v>2393.9729999997653</v>
      </c>
      <c r="Q19" s="146" t="s">
        <v>30</v>
      </c>
    </row>
    <row r="20" spans="2:18" s="23" customFormat="1" ht="37.5" x14ac:dyDescent="0.3">
      <c r="B20" s="54" t="s">
        <v>89</v>
      </c>
      <c r="C20" s="55" t="s">
        <v>28</v>
      </c>
      <c r="D20" s="55" t="s">
        <v>54</v>
      </c>
      <c r="E20" s="56">
        <f>E21+E22+E27</f>
        <v>1823805.3460200001</v>
      </c>
      <c r="F20" s="56">
        <f>F21+F22+F27</f>
        <v>181954.84</v>
      </c>
      <c r="G20" s="57">
        <f>G21+G22+G27</f>
        <v>181792.26</v>
      </c>
      <c r="H20" s="13">
        <f>H21+H22+H27</f>
        <v>16.66</v>
      </c>
      <c r="I20" s="13">
        <f t="shared" ref="I20:I55" si="0">G20+H20</f>
        <v>181808.92</v>
      </c>
      <c r="J20" s="58">
        <f t="shared" ref="J20:J65" si="1">F20-I20</f>
        <v>145.9199999999837</v>
      </c>
      <c r="K20" s="56">
        <f>K21+K22+K27</f>
        <v>1851376.8686200001</v>
      </c>
      <c r="L20" s="56">
        <f>L21+L22+L27</f>
        <v>177446.31200000001</v>
      </c>
      <c r="M20" s="59">
        <f>M21+M22+M27</f>
        <v>177275.75599999999</v>
      </c>
      <c r="N20" s="13">
        <f>N21+N22+N27</f>
        <v>11.6</v>
      </c>
      <c r="O20" s="13">
        <f t="shared" ref="O20:O55" si="2">M20+N20</f>
        <v>177287.356</v>
      </c>
      <c r="P20" s="58">
        <f t="shared" ref="P20:P65" si="3">L20-O20</f>
        <v>158.95600000000559</v>
      </c>
      <c r="Q20" s="134"/>
    </row>
    <row r="21" spans="2:18" x14ac:dyDescent="0.3">
      <c r="B21" s="60" t="s">
        <v>90</v>
      </c>
      <c r="C21" s="61" t="s">
        <v>28</v>
      </c>
      <c r="D21" s="61" t="s">
        <v>91</v>
      </c>
      <c r="E21" s="62">
        <v>196003.39064</v>
      </c>
      <c r="F21" s="62">
        <v>17765.09</v>
      </c>
      <c r="G21" s="62">
        <v>17704.63</v>
      </c>
      <c r="H21" s="62">
        <v>12.2</v>
      </c>
      <c r="I21" s="14">
        <f t="shared" si="0"/>
        <v>17716.830000000002</v>
      </c>
      <c r="J21" s="63">
        <f t="shared" si="1"/>
        <v>48.259999999998399</v>
      </c>
      <c r="K21" s="62">
        <v>184389.90405000001</v>
      </c>
      <c r="L21" s="62">
        <v>17904.82</v>
      </c>
      <c r="M21" s="64">
        <v>17814.099999999999</v>
      </c>
      <c r="N21" s="14">
        <v>10.1</v>
      </c>
      <c r="O21" s="14">
        <f t="shared" si="2"/>
        <v>17824.199999999997</v>
      </c>
      <c r="P21" s="63">
        <f t="shared" si="3"/>
        <v>80.620000000002619</v>
      </c>
      <c r="Q21" s="134"/>
      <c r="R21" s="15">
        <v>-2.8000000020256266E-3</v>
      </c>
    </row>
    <row r="22" spans="2:18" ht="75" x14ac:dyDescent="0.3">
      <c r="B22" s="60" t="s">
        <v>92</v>
      </c>
      <c r="C22" s="61" t="s">
        <v>28</v>
      </c>
      <c r="D22" s="61" t="s">
        <v>93</v>
      </c>
      <c r="E22" s="62">
        <v>1484950.5570100001</v>
      </c>
      <c r="F22" s="62">
        <v>153727.15</v>
      </c>
      <c r="G22" s="62">
        <v>153727.15</v>
      </c>
      <c r="H22" s="62">
        <v>0</v>
      </c>
      <c r="I22" s="14">
        <f t="shared" si="0"/>
        <v>153727.15</v>
      </c>
      <c r="J22" s="63">
        <f t="shared" si="1"/>
        <v>0</v>
      </c>
      <c r="K22" s="62">
        <v>1524877.2860000001</v>
      </c>
      <c r="L22" s="62">
        <v>149132.75599999999</v>
      </c>
      <c r="M22" s="64">
        <v>149132.75599999999</v>
      </c>
      <c r="N22" s="14">
        <v>0</v>
      </c>
      <c r="O22" s="14">
        <f t="shared" si="2"/>
        <v>149132.75599999999</v>
      </c>
      <c r="P22" s="63">
        <f t="shared" si="3"/>
        <v>0</v>
      </c>
      <c r="Q22" s="147"/>
      <c r="R22" s="15">
        <v>2.9900000081397593E-3</v>
      </c>
    </row>
    <row r="23" spans="2:18" x14ac:dyDescent="0.3">
      <c r="B23" s="65" t="s">
        <v>94</v>
      </c>
      <c r="C23" s="61" t="s">
        <v>28</v>
      </c>
      <c r="D23" s="61" t="s">
        <v>95</v>
      </c>
      <c r="E23" s="62">
        <v>443805.87832122698</v>
      </c>
      <c r="F23" s="62">
        <v>56387.351258070099</v>
      </c>
      <c r="G23" s="62">
        <v>56387.351258070099</v>
      </c>
      <c r="H23" s="62">
        <v>0</v>
      </c>
      <c r="I23" s="14">
        <f t="shared" si="0"/>
        <v>56387.351258070099</v>
      </c>
      <c r="J23" s="63">
        <f t="shared" si="1"/>
        <v>0</v>
      </c>
      <c r="K23" s="62">
        <v>430067.58271059702</v>
      </c>
      <c r="L23" s="62">
        <v>52779.107301905096</v>
      </c>
      <c r="M23" s="62">
        <v>52779.107301905096</v>
      </c>
      <c r="N23" s="62">
        <v>0</v>
      </c>
      <c r="O23" s="14">
        <f t="shared" si="2"/>
        <v>52779.107301905096</v>
      </c>
      <c r="P23" s="63">
        <f t="shared" si="3"/>
        <v>0</v>
      </c>
      <c r="Q23" s="131" t="s">
        <v>96</v>
      </c>
    </row>
    <row r="24" spans="2:18" x14ac:dyDescent="0.3">
      <c r="B24" s="65" t="s">
        <v>97</v>
      </c>
      <c r="C24" s="61" t="s">
        <v>28</v>
      </c>
      <c r="D24" s="61" t="s">
        <v>95</v>
      </c>
      <c r="E24" s="62">
        <v>317171.53494110802</v>
      </c>
      <c r="F24" s="62">
        <v>9153.1751450150095</v>
      </c>
      <c r="G24" s="62">
        <v>9153.1751450150095</v>
      </c>
      <c r="H24" s="62">
        <v>0</v>
      </c>
      <c r="I24" s="14">
        <f t="shared" si="0"/>
        <v>9153.1751450150095</v>
      </c>
      <c r="J24" s="63">
        <f t="shared" si="1"/>
        <v>0</v>
      </c>
      <c r="K24" s="62">
        <v>325204.52129824099</v>
      </c>
      <c r="L24" s="62">
        <v>9815.6982506998793</v>
      </c>
      <c r="M24" s="62">
        <v>9815.6982506998793</v>
      </c>
      <c r="N24" s="62">
        <v>0</v>
      </c>
      <c r="O24" s="14">
        <f t="shared" si="2"/>
        <v>9815.6982506998793</v>
      </c>
      <c r="P24" s="63">
        <f t="shared" si="3"/>
        <v>0</v>
      </c>
      <c r="Q24" s="148"/>
    </row>
    <row r="25" spans="2:18" x14ac:dyDescent="0.3">
      <c r="B25" s="65" t="s">
        <v>98</v>
      </c>
      <c r="C25" s="61" t="s">
        <v>28</v>
      </c>
      <c r="D25" s="61" t="s">
        <v>95</v>
      </c>
      <c r="E25" s="62">
        <v>311600.62375038501</v>
      </c>
      <c r="F25" s="62">
        <v>17416.0737823239</v>
      </c>
      <c r="G25" s="62">
        <v>17416.0737823239</v>
      </c>
      <c r="H25" s="62">
        <v>0</v>
      </c>
      <c r="I25" s="14">
        <f t="shared" si="0"/>
        <v>17416.0737823239</v>
      </c>
      <c r="J25" s="63">
        <f t="shared" si="1"/>
        <v>0</v>
      </c>
      <c r="K25" s="62">
        <v>321870.88167840702</v>
      </c>
      <c r="L25" s="62">
        <v>16959.744511993002</v>
      </c>
      <c r="M25" s="62">
        <v>16959.744511993002</v>
      </c>
      <c r="N25" s="62">
        <v>0</v>
      </c>
      <c r="O25" s="14">
        <f t="shared" si="2"/>
        <v>16959.744511993002</v>
      </c>
      <c r="P25" s="63">
        <f t="shared" si="3"/>
        <v>0</v>
      </c>
      <c r="Q25" s="148"/>
    </row>
    <row r="26" spans="2:18" x14ac:dyDescent="0.3">
      <c r="B26" s="65" t="s">
        <v>99</v>
      </c>
      <c r="C26" s="61" t="s">
        <v>28</v>
      </c>
      <c r="D26" s="61" t="s">
        <v>95</v>
      </c>
      <c r="E26" s="62">
        <v>412372.51999728102</v>
      </c>
      <c r="F26" s="62">
        <v>70770.5468245909</v>
      </c>
      <c r="G26" s="62">
        <v>70770.5468245909</v>
      </c>
      <c r="H26" s="62">
        <v>0</v>
      </c>
      <c r="I26" s="14">
        <f t="shared" si="0"/>
        <v>70770.5468245909</v>
      </c>
      <c r="J26" s="63">
        <f t="shared" si="1"/>
        <v>0</v>
      </c>
      <c r="K26" s="62">
        <v>447734.30031275598</v>
      </c>
      <c r="L26" s="62">
        <v>69578.205935402104</v>
      </c>
      <c r="M26" s="62">
        <v>69578.205935402104</v>
      </c>
      <c r="N26" s="62">
        <v>0</v>
      </c>
      <c r="O26" s="14">
        <f t="shared" si="2"/>
        <v>69578.205935402104</v>
      </c>
      <c r="P26" s="63">
        <f t="shared" si="3"/>
        <v>0</v>
      </c>
      <c r="Q26" s="149"/>
    </row>
    <row r="27" spans="2:18" ht="37.5" x14ac:dyDescent="0.3">
      <c r="B27" s="60" t="s">
        <v>100</v>
      </c>
      <c r="C27" s="61" t="s">
        <v>28</v>
      </c>
      <c r="D27" s="61" t="s">
        <v>101</v>
      </c>
      <c r="E27" s="62">
        <v>142851.39837000001</v>
      </c>
      <c r="F27" s="62">
        <v>10462.6</v>
      </c>
      <c r="G27" s="62">
        <v>10360.48</v>
      </c>
      <c r="H27" s="62">
        <v>4.46</v>
      </c>
      <c r="I27" s="14">
        <f t="shared" si="0"/>
        <v>10364.939999999999</v>
      </c>
      <c r="J27" s="63">
        <f t="shared" si="1"/>
        <v>97.660000000001673</v>
      </c>
      <c r="K27" s="62">
        <v>142109.67856999999</v>
      </c>
      <c r="L27" s="62">
        <v>10408.736000000001</v>
      </c>
      <c r="M27" s="64">
        <v>10328.9</v>
      </c>
      <c r="N27" s="14">
        <v>1.5</v>
      </c>
      <c r="O27" s="14">
        <f t="shared" si="2"/>
        <v>10330.4</v>
      </c>
      <c r="P27" s="63">
        <f t="shared" si="3"/>
        <v>78.33600000000115</v>
      </c>
      <c r="Q27" s="128" t="s">
        <v>30</v>
      </c>
      <c r="R27" s="15">
        <v>-6.0000000303261913E-5</v>
      </c>
    </row>
    <row r="28" spans="2:18" s="23" customFormat="1" ht="45" customHeight="1" x14ac:dyDescent="0.3">
      <c r="B28" s="54" t="s">
        <v>102</v>
      </c>
      <c r="C28" s="55" t="s">
        <v>28</v>
      </c>
      <c r="D28" s="55" t="s">
        <v>56</v>
      </c>
      <c r="E28" s="56">
        <f>E29+E30+E31+E32</f>
        <v>5172458.3023800002</v>
      </c>
      <c r="F28" s="56">
        <f>F29+F30+F31+F32</f>
        <v>58976.710000000006</v>
      </c>
      <c r="G28" s="57">
        <f>G29+G30+G31+G32</f>
        <v>58969.310000000005</v>
      </c>
      <c r="H28" s="13">
        <f>H29+H30+H31+H32</f>
        <v>5.9700000000000006</v>
      </c>
      <c r="I28" s="13">
        <f t="shared" si="0"/>
        <v>58975.280000000006</v>
      </c>
      <c r="J28" s="58">
        <f t="shared" si="1"/>
        <v>1.430000000000291</v>
      </c>
      <c r="K28" s="56">
        <f>K29+K30+K31+K32</f>
        <v>4528628.3942800006</v>
      </c>
      <c r="L28" s="56">
        <f>L29+L30+L31+L32</f>
        <v>61316.46</v>
      </c>
      <c r="M28" s="59">
        <f>M29+M30+M31+M32</f>
        <v>61312.24</v>
      </c>
      <c r="N28" s="13">
        <f>N29+N30+N31+N32</f>
        <v>1.89</v>
      </c>
      <c r="O28" s="13">
        <f t="shared" si="2"/>
        <v>61314.13</v>
      </c>
      <c r="P28" s="58">
        <f t="shared" si="3"/>
        <v>2.3300000000017462</v>
      </c>
      <c r="Q28" s="129"/>
    </row>
    <row r="29" spans="2:18" x14ac:dyDescent="0.3">
      <c r="B29" s="60" t="s">
        <v>103</v>
      </c>
      <c r="C29" s="61" t="s">
        <v>28</v>
      </c>
      <c r="D29" s="61" t="s">
        <v>104</v>
      </c>
      <c r="E29" s="62">
        <v>12257.43123</v>
      </c>
      <c r="F29" s="62">
        <v>659.58</v>
      </c>
      <c r="G29" s="62">
        <v>651.17999999999995</v>
      </c>
      <c r="H29" s="62">
        <v>3.97</v>
      </c>
      <c r="I29" s="14">
        <f t="shared" si="0"/>
        <v>655.15</v>
      </c>
      <c r="J29" s="63">
        <f t="shared" si="1"/>
        <v>4.4300000000000637</v>
      </c>
      <c r="K29" s="62">
        <v>9630.7714099999994</v>
      </c>
      <c r="L29" s="62">
        <v>469.98</v>
      </c>
      <c r="M29" s="64">
        <v>465.76</v>
      </c>
      <c r="N29" s="14">
        <v>1.89</v>
      </c>
      <c r="O29" s="14">
        <f t="shared" si="2"/>
        <v>467.65</v>
      </c>
      <c r="P29" s="63">
        <f t="shared" si="3"/>
        <v>2.3300000000000409</v>
      </c>
      <c r="Q29" s="129"/>
      <c r="R29" s="15">
        <v>4.5400000000199725E-3</v>
      </c>
    </row>
    <row r="30" spans="2:18" x14ac:dyDescent="0.3">
      <c r="B30" s="60" t="s">
        <v>105</v>
      </c>
      <c r="C30" s="61" t="s">
        <v>28</v>
      </c>
      <c r="D30" s="61" t="s">
        <v>106</v>
      </c>
      <c r="E30" s="62">
        <v>2467741.2242100001</v>
      </c>
      <c r="F30" s="62">
        <v>52907.08</v>
      </c>
      <c r="G30" s="62">
        <v>52907.08</v>
      </c>
      <c r="H30" s="62">
        <v>0</v>
      </c>
      <c r="I30" s="14">
        <f t="shared" si="0"/>
        <v>52907.08</v>
      </c>
      <c r="J30" s="63">
        <f t="shared" si="1"/>
        <v>0</v>
      </c>
      <c r="K30" s="62">
        <v>2006427.93</v>
      </c>
      <c r="L30" s="62">
        <v>56939.88</v>
      </c>
      <c r="M30" s="64">
        <v>56939.88</v>
      </c>
      <c r="N30" s="14">
        <v>0</v>
      </c>
      <c r="O30" s="14">
        <f t="shared" si="2"/>
        <v>56939.88</v>
      </c>
      <c r="P30" s="63">
        <f t="shared" si="3"/>
        <v>0</v>
      </c>
      <c r="Q30" s="129"/>
      <c r="R30" s="15">
        <v>-4.2099999991478398E-3</v>
      </c>
    </row>
    <row r="31" spans="2:18" ht="37.5" x14ac:dyDescent="0.3">
      <c r="B31" s="60" t="s">
        <v>107</v>
      </c>
      <c r="C31" s="61" t="s">
        <v>28</v>
      </c>
      <c r="D31" s="61" t="s">
        <v>108</v>
      </c>
      <c r="E31" s="62">
        <v>2616669.44</v>
      </c>
      <c r="F31" s="62">
        <v>0</v>
      </c>
      <c r="G31" s="62">
        <v>1</v>
      </c>
      <c r="H31" s="62">
        <v>2</v>
      </c>
      <c r="I31" s="14">
        <f t="shared" si="0"/>
        <v>3</v>
      </c>
      <c r="J31" s="63">
        <f t="shared" si="1"/>
        <v>-3</v>
      </c>
      <c r="K31" s="62">
        <v>2476427.29</v>
      </c>
      <c r="L31" s="62">
        <v>0</v>
      </c>
      <c r="M31" s="64">
        <v>0</v>
      </c>
      <c r="N31" s="14">
        <v>0</v>
      </c>
      <c r="O31" s="14">
        <f t="shared" si="2"/>
        <v>0</v>
      </c>
      <c r="P31" s="63">
        <f t="shared" si="3"/>
        <v>0</v>
      </c>
      <c r="Q31" s="129"/>
      <c r="R31" s="15">
        <v>0</v>
      </c>
    </row>
    <row r="32" spans="2:18" ht="42" customHeight="1" x14ac:dyDescent="0.3">
      <c r="B32" s="60" t="s">
        <v>109</v>
      </c>
      <c r="C32" s="61" t="s">
        <v>28</v>
      </c>
      <c r="D32" s="61" t="s">
        <v>110</v>
      </c>
      <c r="E32" s="62">
        <v>75790.206940000004</v>
      </c>
      <c r="F32" s="62">
        <v>5410.05</v>
      </c>
      <c r="G32" s="62">
        <v>5410.05</v>
      </c>
      <c r="H32" s="62">
        <v>0</v>
      </c>
      <c r="I32" s="14">
        <f t="shared" si="0"/>
        <v>5410.05</v>
      </c>
      <c r="J32" s="63">
        <f t="shared" si="1"/>
        <v>0</v>
      </c>
      <c r="K32" s="62">
        <v>36142.402869999998</v>
      </c>
      <c r="L32" s="62">
        <v>3906.6</v>
      </c>
      <c r="M32" s="64">
        <v>3906.6</v>
      </c>
      <c r="N32" s="14">
        <v>0</v>
      </c>
      <c r="O32" s="14">
        <f t="shared" si="2"/>
        <v>3906.6</v>
      </c>
      <c r="P32" s="63">
        <f t="shared" si="3"/>
        <v>0</v>
      </c>
      <c r="Q32" s="129"/>
      <c r="R32" s="15">
        <v>0.39541000000008353</v>
      </c>
    </row>
    <row r="33" spans="2:18" s="23" customFormat="1" x14ac:dyDescent="0.3">
      <c r="B33" s="54" t="s">
        <v>111</v>
      </c>
      <c r="C33" s="55" t="s">
        <v>28</v>
      </c>
      <c r="D33" s="55" t="s">
        <v>58</v>
      </c>
      <c r="E33" s="56">
        <f>E34+E35+E36</f>
        <v>2155653.2428700002</v>
      </c>
      <c r="F33" s="56">
        <f>F34+F35+F36</f>
        <v>204517.32199999999</v>
      </c>
      <c r="G33" s="57">
        <f>G34+G35+G36</f>
        <v>199747.86171999999</v>
      </c>
      <c r="H33" s="13">
        <f>H34+H35+H36</f>
        <v>2316.7763199999999</v>
      </c>
      <c r="I33" s="13">
        <f t="shared" si="0"/>
        <v>202064.63803999999</v>
      </c>
      <c r="J33" s="58">
        <f t="shared" si="1"/>
        <v>2452.6839599999948</v>
      </c>
      <c r="K33" s="56">
        <f>K34+K35+K36</f>
        <v>1722567.05051</v>
      </c>
      <c r="L33" s="56">
        <f>L34+L35+L36</f>
        <v>161072.28000000003</v>
      </c>
      <c r="M33" s="59">
        <f>M34+M35+M36</f>
        <v>157927.16999999998</v>
      </c>
      <c r="N33" s="13">
        <f>N34+N35+N36</f>
        <v>1584.98</v>
      </c>
      <c r="O33" s="13">
        <f t="shared" si="2"/>
        <v>159512.15</v>
      </c>
      <c r="P33" s="58">
        <f t="shared" si="3"/>
        <v>1560.1300000000338</v>
      </c>
      <c r="Q33" s="130"/>
    </row>
    <row r="34" spans="2:18" x14ac:dyDescent="0.3">
      <c r="B34" s="65" t="s">
        <v>112</v>
      </c>
      <c r="C34" s="61" t="s">
        <v>28</v>
      </c>
      <c r="D34" s="61" t="s">
        <v>95</v>
      </c>
      <c r="E34" s="62">
        <v>625302.28346262104</v>
      </c>
      <c r="F34" s="62">
        <v>54258.29</v>
      </c>
      <c r="G34" s="66">
        <v>53220.644999999997</v>
      </c>
      <c r="H34" s="14">
        <v>1037.645</v>
      </c>
      <c r="I34" s="14">
        <f t="shared" si="0"/>
        <v>54258.289999999994</v>
      </c>
      <c r="J34" s="63">
        <f t="shared" si="1"/>
        <v>0</v>
      </c>
      <c r="K34" s="62">
        <v>461063.19273330999</v>
      </c>
      <c r="L34" s="62">
        <v>38698.480000000003</v>
      </c>
      <c r="M34" s="64">
        <v>38101.82</v>
      </c>
      <c r="N34" s="14">
        <v>596.66</v>
      </c>
      <c r="O34" s="14">
        <f t="shared" si="2"/>
        <v>38698.480000000003</v>
      </c>
      <c r="P34" s="63">
        <f t="shared" si="3"/>
        <v>0</v>
      </c>
      <c r="Q34" s="131" t="s">
        <v>96</v>
      </c>
    </row>
    <row r="35" spans="2:18" x14ac:dyDescent="0.3">
      <c r="B35" s="65" t="s">
        <v>113</v>
      </c>
      <c r="C35" s="61" t="s">
        <v>28</v>
      </c>
      <c r="D35" s="61" t="s">
        <v>95</v>
      </c>
      <c r="E35" s="62">
        <v>617676.64878199098</v>
      </c>
      <c r="F35" s="62">
        <v>50898.947</v>
      </c>
      <c r="G35" s="66">
        <v>48156.131000000001</v>
      </c>
      <c r="H35" s="14">
        <v>1279.13132</v>
      </c>
      <c r="I35" s="14">
        <f t="shared" si="0"/>
        <v>49435.262320000002</v>
      </c>
      <c r="J35" s="63">
        <f t="shared" si="1"/>
        <v>1463.6846799999985</v>
      </c>
      <c r="K35" s="62">
        <v>483661.64003330999</v>
      </c>
      <c r="L35" s="62">
        <v>39998.5</v>
      </c>
      <c r="M35" s="64">
        <v>38063.050000000003</v>
      </c>
      <c r="N35" s="14">
        <v>988.32</v>
      </c>
      <c r="O35" s="14">
        <f t="shared" si="2"/>
        <v>39051.370000000003</v>
      </c>
      <c r="P35" s="63">
        <f t="shared" si="3"/>
        <v>947.12999999999738</v>
      </c>
      <c r="Q35" s="132"/>
    </row>
    <row r="36" spans="2:18" x14ac:dyDescent="0.3">
      <c r="B36" s="65" t="s">
        <v>114</v>
      </c>
      <c r="C36" s="61" t="s">
        <v>28</v>
      </c>
      <c r="D36" s="61" t="s">
        <v>95</v>
      </c>
      <c r="E36" s="62">
        <v>912674.31062538805</v>
      </c>
      <c r="F36" s="62">
        <v>99360.085000000006</v>
      </c>
      <c r="G36" s="66">
        <v>98371.085720000003</v>
      </c>
      <c r="H36" s="14">
        <v>0</v>
      </c>
      <c r="I36" s="14">
        <f t="shared" si="0"/>
        <v>98371.085720000003</v>
      </c>
      <c r="J36" s="63">
        <f t="shared" si="1"/>
        <v>988.99928000000364</v>
      </c>
      <c r="K36" s="62">
        <v>777842.21774338</v>
      </c>
      <c r="L36" s="62">
        <v>82375.3</v>
      </c>
      <c r="M36" s="64">
        <v>81762.3</v>
      </c>
      <c r="N36" s="14">
        <v>0</v>
      </c>
      <c r="O36" s="14">
        <f t="shared" si="2"/>
        <v>81762.3</v>
      </c>
      <c r="P36" s="63">
        <f t="shared" si="3"/>
        <v>613</v>
      </c>
      <c r="Q36" s="132"/>
    </row>
    <row r="37" spans="2:18" ht="56.25" x14ac:dyDescent="0.3">
      <c r="B37" s="67" t="s">
        <v>115</v>
      </c>
      <c r="C37" s="61" t="s">
        <v>116</v>
      </c>
      <c r="D37" s="61" t="s">
        <v>95</v>
      </c>
      <c r="E37" s="62">
        <f>E38+E39+E40</f>
        <v>7108.4035000000003</v>
      </c>
      <c r="F37" s="62">
        <f>F38+F39+F40</f>
        <v>540</v>
      </c>
      <c r="G37" s="66">
        <f>G38+G39+G40</f>
        <v>528.39</v>
      </c>
      <c r="H37" s="14">
        <f>H38+H39+H40</f>
        <v>4.3</v>
      </c>
      <c r="I37" s="14">
        <f t="shared" si="0"/>
        <v>532.68999999999994</v>
      </c>
      <c r="J37" s="63">
        <f t="shared" si="1"/>
        <v>7.3100000000000591</v>
      </c>
      <c r="K37" s="62">
        <f>K38+K39+K40</f>
        <v>7093.9400000000005</v>
      </c>
      <c r="L37" s="62">
        <f>L38+L39+L40</f>
        <v>548.5</v>
      </c>
      <c r="M37" s="64">
        <f>M38+M39+M40</f>
        <v>539.1</v>
      </c>
      <c r="N37" s="14">
        <f>N38+N39+N40</f>
        <v>4.3</v>
      </c>
      <c r="O37" s="14">
        <f t="shared" si="2"/>
        <v>543.4</v>
      </c>
      <c r="P37" s="63">
        <f t="shared" si="3"/>
        <v>5.1000000000000227</v>
      </c>
      <c r="Q37" s="132"/>
    </row>
    <row r="38" spans="2:18" x14ac:dyDescent="0.3">
      <c r="B38" s="65" t="s">
        <v>112</v>
      </c>
      <c r="C38" s="61" t="s">
        <v>116</v>
      </c>
      <c r="D38" s="61" t="s">
        <v>95</v>
      </c>
      <c r="E38" s="62">
        <v>1175.5540000000001</v>
      </c>
      <c r="F38" s="62">
        <v>79.37</v>
      </c>
      <c r="G38" s="66">
        <v>78.069999999999993</v>
      </c>
      <c r="H38" s="14">
        <v>1.3</v>
      </c>
      <c r="I38" s="14">
        <f t="shared" si="0"/>
        <v>79.36999999999999</v>
      </c>
      <c r="J38" s="63">
        <f t="shared" si="1"/>
        <v>0</v>
      </c>
      <c r="K38" s="62">
        <v>1163.6105</v>
      </c>
      <c r="L38" s="62">
        <v>81.5</v>
      </c>
      <c r="M38" s="64">
        <v>80.2</v>
      </c>
      <c r="N38" s="14">
        <v>1.3</v>
      </c>
      <c r="O38" s="14">
        <f t="shared" si="2"/>
        <v>81.5</v>
      </c>
      <c r="P38" s="63">
        <f t="shared" si="3"/>
        <v>0</v>
      </c>
      <c r="Q38" s="132"/>
    </row>
    <row r="39" spans="2:18" x14ac:dyDescent="0.3">
      <c r="B39" s="65" t="s">
        <v>113</v>
      </c>
      <c r="C39" s="61" t="s">
        <v>116</v>
      </c>
      <c r="D39" s="61" t="s">
        <v>95</v>
      </c>
      <c r="E39" s="62">
        <v>1850.837</v>
      </c>
      <c r="F39" s="62">
        <v>122.22</v>
      </c>
      <c r="G39" s="66">
        <v>115.42</v>
      </c>
      <c r="H39" s="14">
        <v>3</v>
      </c>
      <c r="I39" s="14">
        <f t="shared" si="0"/>
        <v>118.42</v>
      </c>
      <c r="J39" s="63">
        <f t="shared" si="1"/>
        <v>3.7999999999999972</v>
      </c>
      <c r="K39" s="62">
        <v>1768.3015</v>
      </c>
      <c r="L39" s="62">
        <v>122</v>
      </c>
      <c r="M39" s="64">
        <v>116.3</v>
      </c>
      <c r="N39" s="14">
        <v>3</v>
      </c>
      <c r="O39" s="14">
        <f t="shared" si="2"/>
        <v>119.3</v>
      </c>
      <c r="P39" s="63">
        <f t="shared" si="3"/>
        <v>2.7000000000000028</v>
      </c>
      <c r="Q39" s="132"/>
    </row>
    <row r="40" spans="2:18" x14ac:dyDescent="0.3">
      <c r="B40" s="65" t="s">
        <v>114</v>
      </c>
      <c r="C40" s="61" t="s">
        <v>116</v>
      </c>
      <c r="D40" s="61" t="s">
        <v>95</v>
      </c>
      <c r="E40" s="62">
        <v>4082.0124999999998</v>
      </c>
      <c r="F40" s="62">
        <v>338.41</v>
      </c>
      <c r="G40" s="66">
        <v>334.9</v>
      </c>
      <c r="H40" s="14">
        <v>0</v>
      </c>
      <c r="I40" s="14">
        <f t="shared" si="0"/>
        <v>334.9</v>
      </c>
      <c r="J40" s="63">
        <f t="shared" si="1"/>
        <v>3.5100000000000477</v>
      </c>
      <c r="K40" s="62">
        <v>4162.0280000000002</v>
      </c>
      <c r="L40" s="62">
        <v>345</v>
      </c>
      <c r="M40" s="64">
        <v>342.6</v>
      </c>
      <c r="N40" s="14">
        <v>0</v>
      </c>
      <c r="O40" s="14">
        <f t="shared" si="2"/>
        <v>342.6</v>
      </c>
      <c r="P40" s="63">
        <f t="shared" si="3"/>
        <v>2.3999999999999773</v>
      </c>
      <c r="Q40" s="133"/>
    </row>
    <row r="41" spans="2:18" s="23" customFormat="1" ht="112.5" x14ac:dyDescent="0.3">
      <c r="B41" s="54" t="s">
        <v>117</v>
      </c>
      <c r="C41" s="55" t="s">
        <v>28</v>
      </c>
      <c r="D41" s="55" t="s">
        <v>61</v>
      </c>
      <c r="E41" s="56">
        <v>629100.65402000002</v>
      </c>
      <c r="F41" s="56">
        <v>58926.45</v>
      </c>
      <c r="G41" s="56">
        <v>57557.22</v>
      </c>
      <c r="H41" s="56">
        <v>646.32000000000005</v>
      </c>
      <c r="I41" s="13">
        <f t="shared" si="0"/>
        <v>58203.54</v>
      </c>
      <c r="J41" s="58">
        <f t="shared" si="1"/>
        <v>722.90999999999622</v>
      </c>
      <c r="K41" s="56">
        <v>512217.70711000002</v>
      </c>
      <c r="L41" s="56">
        <v>47484.781430000003</v>
      </c>
      <c r="M41" s="59">
        <v>46556.413849999997</v>
      </c>
      <c r="N41" s="13">
        <v>460.38342</v>
      </c>
      <c r="O41" s="13">
        <f t="shared" si="2"/>
        <v>47016.797269999995</v>
      </c>
      <c r="P41" s="58">
        <f t="shared" si="3"/>
        <v>467.98416000000725</v>
      </c>
      <c r="Q41" s="128" t="s">
        <v>30</v>
      </c>
    </row>
    <row r="42" spans="2:18" s="23" customFormat="1" x14ac:dyDescent="0.3">
      <c r="B42" s="54" t="s">
        <v>118</v>
      </c>
      <c r="C42" s="55" t="s">
        <v>28</v>
      </c>
      <c r="D42" s="55" t="s">
        <v>63</v>
      </c>
      <c r="E42" s="56">
        <v>1098965.5214199999</v>
      </c>
      <c r="F42" s="56">
        <v>84197.07</v>
      </c>
      <c r="G42" s="56">
        <v>84016.61</v>
      </c>
      <c r="H42" s="56">
        <v>6.47</v>
      </c>
      <c r="I42" s="13">
        <f t="shared" si="0"/>
        <v>84023.08</v>
      </c>
      <c r="J42" s="58">
        <f t="shared" si="1"/>
        <v>173.99000000000524</v>
      </c>
      <c r="K42" s="56">
        <v>1040951.87337</v>
      </c>
      <c r="L42" s="56">
        <v>76911.5</v>
      </c>
      <c r="M42" s="59">
        <v>76818.81</v>
      </c>
      <c r="N42" s="13">
        <v>4.78</v>
      </c>
      <c r="O42" s="13">
        <f t="shared" si="2"/>
        <v>76823.59</v>
      </c>
      <c r="P42" s="58">
        <f t="shared" si="3"/>
        <v>87.910000000003492</v>
      </c>
      <c r="Q42" s="134"/>
      <c r="R42" s="68">
        <v>-2.4099999864120036E-3</v>
      </c>
    </row>
    <row r="43" spans="2:18" s="23" customFormat="1" ht="40.5" customHeight="1" x14ac:dyDescent="0.3">
      <c r="B43" s="54" t="s">
        <v>119</v>
      </c>
      <c r="C43" s="55" t="s">
        <v>28</v>
      </c>
      <c r="D43" s="55" t="s">
        <v>120</v>
      </c>
      <c r="E43" s="56">
        <f>E44+E45</f>
        <v>113162.48341</v>
      </c>
      <c r="F43" s="56">
        <f>F44+F45</f>
        <v>2814.33</v>
      </c>
      <c r="G43" s="57">
        <f>G44+G45</f>
        <v>2764.37</v>
      </c>
      <c r="H43" s="13">
        <f>H44+H45</f>
        <v>0</v>
      </c>
      <c r="I43" s="13">
        <f t="shared" si="0"/>
        <v>2764.37</v>
      </c>
      <c r="J43" s="58">
        <f t="shared" si="1"/>
        <v>49.960000000000036</v>
      </c>
      <c r="K43" s="56">
        <f>K44+K45</f>
        <v>102581.17075999999</v>
      </c>
      <c r="L43" s="56">
        <f>L44+L45</f>
        <v>740.75</v>
      </c>
      <c r="M43" s="59">
        <f>M44+M45</f>
        <v>734.54</v>
      </c>
      <c r="N43" s="13">
        <f>N44+N45</f>
        <v>0</v>
      </c>
      <c r="O43" s="13">
        <f t="shared" si="2"/>
        <v>734.54</v>
      </c>
      <c r="P43" s="58">
        <f t="shared" si="3"/>
        <v>6.2100000000000364</v>
      </c>
      <c r="Q43" s="134"/>
    </row>
    <row r="44" spans="2:18" x14ac:dyDescent="0.3">
      <c r="B44" s="67" t="s">
        <v>121</v>
      </c>
      <c r="C44" s="61" t="s">
        <v>28</v>
      </c>
      <c r="D44" s="69">
        <v>161</v>
      </c>
      <c r="E44" s="62">
        <v>113162.48341</v>
      </c>
      <c r="F44" s="62">
        <v>2814.33</v>
      </c>
      <c r="G44" s="62">
        <v>2764.37</v>
      </c>
      <c r="H44" s="62">
        <v>0</v>
      </c>
      <c r="I44" s="14">
        <f t="shared" si="0"/>
        <v>2764.37</v>
      </c>
      <c r="J44" s="63">
        <f t="shared" si="1"/>
        <v>49.960000000000036</v>
      </c>
      <c r="K44" s="62">
        <v>102581.17075999999</v>
      </c>
      <c r="L44" s="62">
        <v>740.75</v>
      </c>
      <c r="M44" s="64">
        <v>734.54</v>
      </c>
      <c r="N44" s="14">
        <v>0</v>
      </c>
      <c r="O44" s="14">
        <f t="shared" si="2"/>
        <v>734.54</v>
      </c>
      <c r="P44" s="63">
        <f t="shared" si="3"/>
        <v>6.2100000000000364</v>
      </c>
      <c r="Q44" s="134"/>
      <c r="R44" s="15">
        <v>1.2500000002546585E-3</v>
      </c>
    </row>
    <row r="45" spans="2:18" x14ac:dyDescent="0.3">
      <c r="B45" s="67" t="s">
        <v>122</v>
      </c>
      <c r="C45" s="61" t="s">
        <v>28</v>
      </c>
      <c r="D45" s="69">
        <v>162</v>
      </c>
      <c r="E45" s="62">
        <v>0</v>
      </c>
      <c r="F45" s="62">
        <v>0</v>
      </c>
      <c r="G45" s="62">
        <v>0</v>
      </c>
      <c r="H45" s="62">
        <v>0</v>
      </c>
      <c r="I45" s="14">
        <f t="shared" si="0"/>
        <v>0</v>
      </c>
      <c r="J45" s="63">
        <f t="shared" si="1"/>
        <v>0</v>
      </c>
      <c r="K45" s="62">
        <v>0</v>
      </c>
      <c r="L45" s="62">
        <v>0</v>
      </c>
      <c r="M45" s="64">
        <v>0</v>
      </c>
      <c r="N45" s="14">
        <v>0</v>
      </c>
      <c r="O45" s="14">
        <f t="shared" si="2"/>
        <v>0</v>
      </c>
      <c r="P45" s="63">
        <f t="shared" si="3"/>
        <v>0</v>
      </c>
      <c r="Q45" s="134"/>
    </row>
    <row r="46" spans="2:18" s="23" customFormat="1" ht="37.5" x14ac:dyDescent="0.3">
      <c r="B46" s="54" t="s">
        <v>123</v>
      </c>
      <c r="C46" s="55" t="s">
        <v>28</v>
      </c>
      <c r="D46" s="55" t="s">
        <v>124</v>
      </c>
      <c r="E46" s="56">
        <v>98147.335000000006</v>
      </c>
      <c r="F46" s="56">
        <v>6764.05</v>
      </c>
      <c r="G46" s="56">
        <v>6657.15</v>
      </c>
      <c r="H46" s="56">
        <v>50.59</v>
      </c>
      <c r="I46" s="13">
        <f t="shared" si="0"/>
        <v>6707.74</v>
      </c>
      <c r="J46" s="58">
        <f t="shared" si="1"/>
        <v>56.3100000000004</v>
      </c>
      <c r="K46" s="56">
        <v>67561.583780000001</v>
      </c>
      <c r="L46" s="56">
        <v>5082.45</v>
      </c>
      <c r="M46" s="59">
        <v>5030.95</v>
      </c>
      <c r="N46" s="13">
        <v>30.17</v>
      </c>
      <c r="O46" s="13">
        <f t="shared" si="2"/>
        <v>5061.12</v>
      </c>
      <c r="P46" s="58">
        <f t="shared" si="3"/>
        <v>21.329999999999927</v>
      </c>
      <c r="Q46" s="134"/>
      <c r="R46" s="68">
        <v>-2.0000000004074536E-3</v>
      </c>
    </row>
    <row r="47" spans="2:18" s="23" customFormat="1" ht="56.25" x14ac:dyDescent="0.3">
      <c r="B47" s="54" t="s">
        <v>125</v>
      </c>
      <c r="C47" s="55" t="s">
        <v>28</v>
      </c>
      <c r="D47" s="55" t="s">
        <v>126</v>
      </c>
      <c r="E47" s="56">
        <v>391836.1</v>
      </c>
      <c r="F47" s="56">
        <v>2541.37</v>
      </c>
      <c r="G47" s="56">
        <v>2541.37</v>
      </c>
      <c r="H47" s="56">
        <v>0</v>
      </c>
      <c r="I47" s="13">
        <f t="shared" si="0"/>
        <v>2541.37</v>
      </c>
      <c r="J47" s="58">
        <f t="shared" si="1"/>
        <v>0</v>
      </c>
      <c r="K47" s="56">
        <v>370123.31</v>
      </c>
      <c r="L47" s="56">
        <v>7106.57</v>
      </c>
      <c r="M47" s="56">
        <v>7062.0065120398503</v>
      </c>
      <c r="N47" s="56">
        <v>44.563487960150098</v>
      </c>
      <c r="O47" s="13">
        <f t="shared" si="2"/>
        <v>7106.5700000000006</v>
      </c>
      <c r="P47" s="58">
        <f t="shared" si="3"/>
        <v>0</v>
      </c>
      <c r="Q47" s="135"/>
      <c r="R47" s="68">
        <v>0</v>
      </c>
    </row>
    <row r="48" spans="2:18" s="23" customFormat="1" x14ac:dyDescent="0.3">
      <c r="B48" s="54" t="s">
        <v>51</v>
      </c>
      <c r="C48" s="55" t="s">
        <v>28</v>
      </c>
      <c r="D48" s="55" t="s">
        <v>127</v>
      </c>
      <c r="E48" s="56">
        <f>('1.1. ЮЯЭС'!E20+'1.1. ЮЯЭС'!E22)-E20-E28-E33-E41-E42-E43-E46</f>
        <v>268557.66604999854</v>
      </c>
      <c r="F48" s="56">
        <f>('1.1. ЮЯЭС'!F20+'1.1. ЮЯЭС'!F22)-F20-F28-F33-F41-F42-F43-F46</f>
        <v>34517.938000000097</v>
      </c>
      <c r="G48" s="57">
        <f>('1.1. ЮЯЭС'!G20+'1.1. ЮЯЭС'!G22)-G20-G28-G33-G41-G42-G43-G46</f>
        <v>33891.418279999954</v>
      </c>
      <c r="H48" s="13">
        <f>('1.1. ЮЯЭС'!H20+'1.1. ЮЯЭС'!H22)-H20-H28-H33-H41-H42-H43-H46</f>
        <v>446.15368000000035</v>
      </c>
      <c r="I48" s="13">
        <f t="shared" si="0"/>
        <v>34337.571959999957</v>
      </c>
      <c r="J48" s="58">
        <f t="shared" si="1"/>
        <v>180.36604000013904</v>
      </c>
      <c r="K48" s="56">
        <f>('1.1. ЮЯЭС'!J20+'1.1. ЮЯЭС'!J22)-K20-K28-K33-K41-K42-K43-K46</f>
        <v>252455.72383188875</v>
      </c>
      <c r="L48" s="56">
        <f>('1.1. ЮЯЭС'!K20+'1.1. ЮЯЭС'!K22)-L20-L28-L33-L41-L42-L43-L46</f>
        <v>34048.789569999892</v>
      </c>
      <c r="M48" s="59">
        <f>('1.1. ЮЯЭС'!L20+'1.1. ЮЯЭС'!L22)-M20-M28-M33-M41-M42-M43-M46</f>
        <v>33910.410150000076</v>
      </c>
      <c r="N48" s="13">
        <f>('1.1. ЮЯЭС'!M20+'1.1. ЮЯЭС'!M22)-N20-N28-N33-N41-N42-N43-N46</f>
        <v>49.256580000000142</v>
      </c>
      <c r="O48" s="13">
        <f t="shared" si="2"/>
        <v>33959.666730000077</v>
      </c>
      <c r="P48" s="58">
        <f t="shared" si="3"/>
        <v>89.12283999981446</v>
      </c>
      <c r="Q48" s="136"/>
    </row>
    <row r="49" spans="2:18" s="23" customFormat="1" ht="56.25" x14ac:dyDescent="0.3">
      <c r="B49" s="70" t="s">
        <v>128</v>
      </c>
      <c r="C49" s="55" t="s">
        <v>28</v>
      </c>
      <c r="D49" s="55" t="s">
        <v>129</v>
      </c>
      <c r="E49" s="56">
        <f>E50+E51+E52+E53+E54</f>
        <v>211690.51762067003</v>
      </c>
      <c r="F49" s="56">
        <f>F50+F51+F52+F53+F54</f>
        <v>11190.310427369801</v>
      </c>
      <c r="G49" s="57">
        <f>G50+G51+G52+G53+G54</f>
        <v>8907.5158953572136</v>
      </c>
      <c r="H49" s="13">
        <f>H50+H51+H52+H53+H54</f>
        <v>0</v>
      </c>
      <c r="I49" s="13">
        <f t="shared" si="0"/>
        <v>8907.5158953572136</v>
      </c>
      <c r="J49" s="58">
        <f t="shared" si="1"/>
        <v>2282.7945320125873</v>
      </c>
      <c r="K49" s="56">
        <f>K50+K51+K52+K53+K54</f>
        <v>140626.39798700198</v>
      </c>
      <c r="L49" s="56">
        <f>L50+L51+L52+L53+L54</f>
        <v>8184.4431083500012</v>
      </c>
      <c r="M49" s="59">
        <f>M50+M51+M52+M53+M54</f>
        <v>6238.3861491107709</v>
      </c>
      <c r="N49" s="13">
        <f>N50+N51+N52+N53+N54</f>
        <v>0</v>
      </c>
      <c r="O49" s="13">
        <f t="shared" si="2"/>
        <v>6238.3861491107709</v>
      </c>
      <c r="P49" s="58">
        <f t="shared" si="3"/>
        <v>1946.0569592392303</v>
      </c>
      <c r="Q49" s="71"/>
    </row>
    <row r="50" spans="2:18" x14ac:dyDescent="0.3">
      <c r="B50" s="72" t="s">
        <v>130</v>
      </c>
      <c r="C50" s="61"/>
      <c r="D50" s="61" t="s">
        <v>131</v>
      </c>
      <c r="E50" s="73"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v>0</v>
      </c>
      <c r="L50" s="73">
        <v>0</v>
      </c>
      <c r="M50" s="73">
        <v>0</v>
      </c>
      <c r="N50" s="73">
        <v>0</v>
      </c>
      <c r="O50" s="74">
        <f t="shared" si="2"/>
        <v>0</v>
      </c>
      <c r="P50" s="75">
        <f t="shared" si="3"/>
        <v>0</v>
      </c>
      <c r="Q50" s="76"/>
    </row>
    <row r="51" spans="2:18" x14ac:dyDescent="0.3">
      <c r="B51" s="72" t="s">
        <v>132</v>
      </c>
      <c r="C51" s="61" t="s">
        <v>28</v>
      </c>
      <c r="D51" s="61" t="s">
        <v>133</v>
      </c>
      <c r="E51" s="62"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3">
        <f t="shared" si="1"/>
        <v>0</v>
      </c>
      <c r="K51" s="62"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3">
        <f t="shared" si="3"/>
        <v>0</v>
      </c>
      <c r="Q51" s="77" t="s">
        <v>35</v>
      </c>
    </row>
    <row r="52" spans="2:18" x14ac:dyDescent="0.3">
      <c r="B52" s="72" t="s">
        <v>134</v>
      </c>
      <c r="C52" s="61" t="s">
        <v>28</v>
      </c>
      <c r="D52" s="61" t="s">
        <v>135</v>
      </c>
      <c r="E52" s="62"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3">
        <f t="shared" si="1"/>
        <v>0</v>
      </c>
      <c r="K52" s="62"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3">
        <f t="shared" si="3"/>
        <v>0</v>
      </c>
      <c r="Q52" s="77" t="s">
        <v>35</v>
      </c>
    </row>
    <row r="53" spans="2:18" ht="65.099999999999994" customHeight="1" x14ac:dyDescent="0.3">
      <c r="B53" s="72" t="s">
        <v>136</v>
      </c>
      <c r="C53" s="61" t="s">
        <v>28</v>
      </c>
      <c r="D53" s="61" t="s">
        <v>137</v>
      </c>
      <c r="E53" s="62">
        <v>115883.5986406703</v>
      </c>
      <c r="F53" s="62">
        <v>8088.3284273697809</v>
      </c>
      <c r="G53" s="66">
        <v>8007.8197302297549</v>
      </c>
      <c r="H53" s="14">
        <v>0</v>
      </c>
      <c r="I53" s="14">
        <f t="shared" si="0"/>
        <v>8007.8197302297549</v>
      </c>
      <c r="J53" s="63">
        <f t="shared" si="1"/>
        <v>80.508697140026015</v>
      </c>
      <c r="K53" s="62">
        <v>83672.14798700239</v>
      </c>
      <c r="L53" s="62">
        <v>5449.1731083499899</v>
      </c>
      <c r="M53" s="64">
        <v>5408.6228084977465</v>
      </c>
      <c r="N53" s="14">
        <v>0</v>
      </c>
      <c r="O53" s="14">
        <f t="shared" si="2"/>
        <v>5408.6228084977465</v>
      </c>
      <c r="P53" s="63">
        <f t="shared" si="3"/>
        <v>40.55029985224337</v>
      </c>
      <c r="Q53" s="128" t="s">
        <v>138</v>
      </c>
    </row>
    <row r="54" spans="2:18" ht="65.099999999999994" customHeight="1" x14ac:dyDescent="0.3">
      <c r="B54" s="72" t="s">
        <v>139</v>
      </c>
      <c r="C54" s="61" t="s">
        <v>28</v>
      </c>
      <c r="D54" s="61" t="s">
        <v>140</v>
      </c>
      <c r="E54" s="62">
        <f>('1.1. ЮЯЭС'!E26+'1.1. ЮЯЭС'!E28)-E53-E47</f>
        <v>95806.918979999726</v>
      </c>
      <c r="F54" s="62">
        <f>('1.1. ЮЯЭС'!F26+'1.1. ЮЯЭС'!F28)-F53-F47</f>
        <v>3101.9820000000191</v>
      </c>
      <c r="G54" s="66">
        <f>('1.1. ЮЯЭС'!G26+'1.1. ЮЯЭС'!G28)-G53-G47</f>
        <v>899.69616512745779</v>
      </c>
      <c r="H54" s="14">
        <f>('1.1. ЮЯЭС'!H26+'1.1. ЮЯЭС'!H28)-H53-H47</f>
        <v>0</v>
      </c>
      <c r="I54" s="14">
        <f t="shared" si="0"/>
        <v>899.69616512745779</v>
      </c>
      <c r="J54" s="63">
        <f t="shared" si="1"/>
        <v>2202.2858348725613</v>
      </c>
      <c r="K54" s="62">
        <f>('1.1. ЮЯЭС'!J26+'1.1. ЮЯЭС'!J28)-K53-K47</f>
        <v>56954.249999999593</v>
      </c>
      <c r="L54" s="62">
        <f>('1.1. ЮЯЭС'!K26+'1.1. ЮЯЭС'!K28)-L53-L47</f>
        <v>2735.2700000000114</v>
      </c>
      <c r="M54" s="64">
        <f>('1.1. ЮЯЭС'!L26+'1.1. ЮЯЭС'!L28)-M53-M47</f>
        <v>829.76334061302441</v>
      </c>
      <c r="N54" s="14">
        <f>('1.1. ЮЯЭС'!M26+'1.1. ЮЯЭС'!M28)-N53-N47</f>
        <v>0</v>
      </c>
      <c r="O54" s="14">
        <f t="shared" si="2"/>
        <v>829.76334061302441</v>
      </c>
      <c r="P54" s="63">
        <f t="shared" si="3"/>
        <v>1905.5066593869869</v>
      </c>
      <c r="Q54" s="130"/>
    </row>
    <row r="55" spans="2:18" s="23" customFormat="1" ht="37.5" x14ac:dyDescent="0.3">
      <c r="B55" s="70" t="s">
        <v>141</v>
      </c>
      <c r="C55" s="55" t="s">
        <v>28</v>
      </c>
      <c r="D55" s="55" t="s">
        <v>142</v>
      </c>
      <c r="E55" s="56">
        <v>275351.71081550204</v>
      </c>
      <c r="F55" s="56">
        <v>21111.91115600002</v>
      </c>
      <c r="G55" s="57">
        <v>21304.847771005901</v>
      </c>
      <c r="H55" s="13">
        <v>-569.88923716500005</v>
      </c>
      <c r="I55" s="13">
        <f t="shared" si="0"/>
        <v>20734.958533840902</v>
      </c>
      <c r="J55" s="58">
        <f t="shared" si="1"/>
        <v>376.95262215911862</v>
      </c>
      <c r="K55" s="56">
        <v>-211766.99999999997</v>
      </c>
      <c r="L55" s="56">
        <v>17127.23</v>
      </c>
      <c r="M55" s="59">
        <v>17218.23</v>
      </c>
      <c r="N55" s="13">
        <v>-620.03</v>
      </c>
      <c r="O55" s="13">
        <f t="shared" si="2"/>
        <v>16598.2</v>
      </c>
      <c r="P55" s="58">
        <f t="shared" si="3"/>
        <v>529.02999999999884</v>
      </c>
      <c r="Q55" s="71"/>
      <c r="R55" s="68">
        <v>1.1560000202734955E-3</v>
      </c>
    </row>
    <row r="56" spans="2:18" ht="26.25" customHeight="1" x14ac:dyDescent="0.3">
      <c r="B56" s="78" t="s">
        <v>143</v>
      </c>
      <c r="C56" s="79"/>
      <c r="D56" s="79"/>
      <c r="E56" s="80">
        <v>0</v>
      </c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8" ht="60" customHeight="1" x14ac:dyDescent="0.3">
      <c r="B57" s="85" t="s">
        <v>144</v>
      </c>
      <c r="C57" s="61" t="s">
        <v>28</v>
      </c>
      <c r="D57" s="61" t="s">
        <v>145</v>
      </c>
      <c r="E57" s="62">
        <v>9109176.2348999996</v>
      </c>
      <c r="F57" s="62">
        <v>372320.39129</v>
      </c>
      <c r="G57" s="66">
        <v>367857.55702999997</v>
      </c>
      <c r="H57" s="14">
        <v>2564.0193899999999</v>
      </c>
      <c r="I57" s="14">
        <f t="shared" ref="I57:I65" si="4">G57+H57</f>
        <v>370421.57641999994</v>
      </c>
      <c r="J57" s="63">
        <f t="shared" si="1"/>
        <v>1898.8148700000602</v>
      </c>
      <c r="K57" s="62">
        <v>8227802.5302999998</v>
      </c>
      <c r="L57" s="62">
        <v>348904.45201999997</v>
      </c>
      <c r="M57" s="64">
        <v>345778.63731000002</v>
      </c>
      <c r="N57" s="14">
        <v>1805.5475300000001</v>
      </c>
      <c r="O57" s="14">
        <f t="shared" ref="O57:O65" si="5">M57+N57</f>
        <v>347584.18484</v>
      </c>
      <c r="P57" s="63">
        <f t="shared" si="3"/>
        <v>1320.2671799999662</v>
      </c>
      <c r="Q57" s="137" t="s">
        <v>30</v>
      </c>
    </row>
    <row r="58" spans="2:18" ht="60" customHeight="1" x14ac:dyDescent="0.3">
      <c r="B58" s="85" t="s">
        <v>146</v>
      </c>
      <c r="C58" s="61" t="s">
        <v>28</v>
      </c>
      <c r="D58" s="61" t="s">
        <v>147</v>
      </c>
      <c r="E58" s="62">
        <f>E19-E57</f>
        <v>2642510.4162700009</v>
      </c>
      <c r="F58" s="62">
        <f>F19-F57</f>
        <v>262889.68871000007</v>
      </c>
      <c r="G58" s="66">
        <f>G19-G57</f>
        <v>260080.01296999998</v>
      </c>
      <c r="H58" s="14">
        <f>H19-H57</f>
        <v>924.92061000000058</v>
      </c>
      <c r="I58" s="14">
        <f t="shared" si="4"/>
        <v>261004.93357999998</v>
      </c>
      <c r="J58" s="63">
        <f t="shared" si="1"/>
        <v>1884.7551300000923</v>
      </c>
      <c r="K58" s="62">
        <f>K19-K57</f>
        <v>2220661.15196189</v>
      </c>
      <c r="L58" s="62">
        <f>L19-L57</f>
        <v>222305.44097999984</v>
      </c>
      <c r="M58" s="64">
        <f>M19-M57</f>
        <v>220849.65920203982</v>
      </c>
      <c r="N58" s="14">
        <f>N19-N57</f>
        <v>382.07595796015062</v>
      </c>
      <c r="O58" s="14">
        <f t="shared" si="5"/>
        <v>221231.73515999998</v>
      </c>
      <c r="P58" s="63">
        <f t="shared" si="3"/>
        <v>1073.7058199998573</v>
      </c>
      <c r="Q58" s="138"/>
    </row>
    <row r="59" spans="2:18" ht="75" x14ac:dyDescent="0.3">
      <c r="B59" s="85" t="s">
        <v>148</v>
      </c>
      <c r="C59" s="61" t="s">
        <v>28</v>
      </c>
      <c r="D59" s="69">
        <v>600</v>
      </c>
      <c r="E59" s="62">
        <v>816117.56529000006</v>
      </c>
      <c r="F59" s="62">
        <v>82654.472840000002</v>
      </c>
      <c r="G59" s="62">
        <v>73388.992710000006</v>
      </c>
      <c r="H59" s="62">
        <v>9265.4801299999999</v>
      </c>
      <c r="I59" s="14">
        <f t="shared" si="4"/>
        <v>82654.472840000002</v>
      </c>
      <c r="J59" s="63">
        <f t="shared" si="1"/>
        <v>0</v>
      </c>
      <c r="K59" s="62">
        <v>619574.57787599997</v>
      </c>
      <c r="L59" s="62">
        <v>47646.503049999999</v>
      </c>
      <c r="M59" s="62">
        <v>44272.724289999998</v>
      </c>
      <c r="N59" s="62">
        <v>3373.7787600000001</v>
      </c>
      <c r="O59" s="14">
        <f t="shared" si="5"/>
        <v>47646.503049999999</v>
      </c>
      <c r="P59" s="63">
        <f t="shared" si="3"/>
        <v>0</v>
      </c>
      <c r="Q59" s="77"/>
    </row>
    <row r="60" spans="2:18" s="23" customFormat="1" ht="37.5" x14ac:dyDescent="0.3">
      <c r="B60" s="86" t="s">
        <v>149</v>
      </c>
      <c r="C60" s="55" t="s">
        <v>28</v>
      </c>
      <c r="D60" s="87">
        <v>700</v>
      </c>
      <c r="E60" s="56">
        <f>SUM(E61:E64)</f>
        <v>247489.36801000001</v>
      </c>
      <c r="F60" s="56">
        <f>SUM(F61:F64)</f>
        <v>16548.78125</v>
      </c>
      <c r="G60" s="57">
        <f>SUM(G61:G64)</f>
        <v>16548.78125</v>
      </c>
      <c r="H60" s="13">
        <f>SUM(H61:H64)</f>
        <v>0</v>
      </c>
      <c r="I60" s="13">
        <f t="shared" si="4"/>
        <v>16548.78125</v>
      </c>
      <c r="J60" s="58">
        <f t="shared" si="1"/>
        <v>0</v>
      </c>
      <c r="K60" s="56">
        <v>207776.70387</v>
      </c>
      <c r="L60" s="56">
        <f>SUM(L61:L64)</f>
        <v>14352.114</v>
      </c>
      <c r="M60" s="59">
        <f>SUM(M61:M64)</f>
        <v>14352.114</v>
      </c>
      <c r="N60" s="13">
        <f>SUM(N61:N64)</f>
        <v>0</v>
      </c>
      <c r="O60" s="13">
        <f t="shared" si="5"/>
        <v>14352.114</v>
      </c>
      <c r="P60" s="58">
        <f t="shared" si="3"/>
        <v>0</v>
      </c>
      <c r="Q60" s="131" t="s">
        <v>96</v>
      </c>
    </row>
    <row r="61" spans="2:18" x14ac:dyDescent="0.3">
      <c r="B61" s="88" t="s">
        <v>150</v>
      </c>
      <c r="C61" s="61" t="s">
        <v>28</v>
      </c>
      <c r="D61" s="89" t="s">
        <v>95</v>
      </c>
      <c r="E61" s="62">
        <v>64323.347139999998</v>
      </c>
      <c r="F61" s="62">
        <v>5068.47714</v>
      </c>
      <c r="G61" s="62">
        <v>5068.47714</v>
      </c>
      <c r="H61" s="62">
        <v>0</v>
      </c>
      <c r="I61" s="14">
        <f t="shared" si="4"/>
        <v>5068.47714</v>
      </c>
      <c r="J61" s="63">
        <f t="shared" si="1"/>
        <v>0</v>
      </c>
      <c r="K61" s="62">
        <v>68173.055999999997</v>
      </c>
      <c r="L61" s="62">
        <v>4546.5379999999996</v>
      </c>
      <c r="M61" s="62">
        <v>4546.5379999999996</v>
      </c>
      <c r="N61" s="62">
        <v>0</v>
      </c>
      <c r="O61" s="14">
        <f t="shared" si="5"/>
        <v>4546.5379999999996</v>
      </c>
      <c r="P61" s="63">
        <f t="shared" si="3"/>
        <v>0</v>
      </c>
      <c r="Q61" s="132"/>
      <c r="R61" s="15">
        <v>0</v>
      </c>
    </row>
    <row r="62" spans="2:18" x14ac:dyDescent="0.3">
      <c r="B62" s="90" t="s">
        <v>151</v>
      </c>
      <c r="C62" s="61" t="s">
        <v>28</v>
      </c>
      <c r="D62" s="89" t="s">
        <v>95</v>
      </c>
      <c r="E62" s="62">
        <v>105430.08411</v>
      </c>
      <c r="F62" s="62">
        <v>5800.2541099999999</v>
      </c>
      <c r="G62" s="62">
        <v>5800.2541099999999</v>
      </c>
      <c r="H62" s="62">
        <v>0</v>
      </c>
      <c r="I62" s="14">
        <f t="shared" si="4"/>
        <v>5800.2541099999999</v>
      </c>
      <c r="J62" s="63">
        <f t="shared" si="1"/>
        <v>0</v>
      </c>
      <c r="K62" s="62">
        <v>101471.64499999999</v>
      </c>
      <c r="L62" s="62">
        <v>5427.9179999999997</v>
      </c>
      <c r="M62" s="62">
        <v>5427.9179999999997</v>
      </c>
      <c r="N62" s="62">
        <v>0</v>
      </c>
      <c r="O62" s="14">
        <f t="shared" si="5"/>
        <v>5427.9179999999997</v>
      </c>
      <c r="P62" s="63">
        <f t="shared" si="3"/>
        <v>0</v>
      </c>
      <c r="Q62" s="132"/>
      <c r="R62" s="15">
        <v>0</v>
      </c>
    </row>
    <row r="63" spans="2:18" ht="37.5" x14ac:dyDescent="0.3">
      <c r="B63" s="88" t="s">
        <v>152</v>
      </c>
      <c r="C63" s="61" t="s">
        <v>28</v>
      </c>
      <c r="D63" s="89" t="s">
        <v>95</v>
      </c>
      <c r="E63" s="62">
        <v>75790.23676</v>
      </c>
      <c r="F63" s="62">
        <v>5410.05</v>
      </c>
      <c r="G63" s="62">
        <v>5410.05</v>
      </c>
      <c r="H63" s="62">
        <v>0</v>
      </c>
      <c r="I63" s="14">
        <f t="shared" si="4"/>
        <v>5410.05</v>
      </c>
      <c r="J63" s="63">
        <f t="shared" si="1"/>
        <v>0</v>
      </c>
      <c r="K63" s="62">
        <v>36142.402869999998</v>
      </c>
      <c r="L63" s="62">
        <v>3906.558</v>
      </c>
      <c r="M63" s="62">
        <v>3906.558</v>
      </c>
      <c r="N63" s="62">
        <v>0</v>
      </c>
      <c r="O63" s="14">
        <f t="shared" si="5"/>
        <v>3906.558</v>
      </c>
      <c r="P63" s="63">
        <f t="shared" si="3"/>
        <v>0</v>
      </c>
      <c r="Q63" s="132"/>
      <c r="R63" s="15">
        <v>0.39523999999983062</v>
      </c>
    </row>
    <row r="64" spans="2:18" x14ac:dyDescent="0.3">
      <c r="B64" s="88" t="s">
        <v>153</v>
      </c>
      <c r="C64" s="61" t="s">
        <v>28</v>
      </c>
      <c r="D64" s="89" t="s">
        <v>95</v>
      </c>
      <c r="E64" s="62">
        <v>1945.7</v>
      </c>
      <c r="F64" s="62">
        <v>270</v>
      </c>
      <c r="G64" s="62">
        <v>270</v>
      </c>
      <c r="H64" s="62">
        <v>0</v>
      </c>
      <c r="I64" s="14">
        <f t="shared" si="4"/>
        <v>270</v>
      </c>
      <c r="J64" s="63">
        <f t="shared" si="1"/>
        <v>0</v>
      </c>
      <c r="K64" s="62">
        <v>1989.6</v>
      </c>
      <c r="L64" s="62">
        <v>471.1</v>
      </c>
      <c r="M64" s="62">
        <v>471.1</v>
      </c>
      <c r="N64" s="62">
        <v>0</v>
      </c>
      <c r="O64" s="14">
        <f t="shared" si="5"/>
        <v>471.1</v>
      </c>
      <c r="P64" s="63">
        <f t="shared" si="3"/>
        <v>0</v>
      </c>
      <c r="Q64" s="133"/>
      <c r="R64" s="15">
        <v>0</v>
      </c>
    </row>
    <row r="65" spans="2:17" ht="57" thickBot="1" x14ac:dyDescent="0.35">
      <c r="B65" s="91" t="s">
        <v>154</v>
      </c>
      <c r="C65" s="92" t="s">
        <v>28</v>
      </c>
      <c r="D65" s="92" t="s">
        <v>155</v>
      </c>
      <c r="E65" s="93">
        <v>60522.531144250599</v>
      </c>
      <c r="F65" s="93">
        <v>13331.109447406599</v>
      </c>
      <c r="G65" s="93">
        <v>13331.109447406599</v>
      </c>
      <c r="H65" s="93">
        <v>0</v>
      </c>
      <c r="I65" s="94">
        <f t="shared" si="4"/>
        <v>13331.109447406599</v>
      </c>
      <c r="J65" s="95">
        <f t="shared" si="1"/>
        <v>0</v>
      </c>
      <c r="K65" s="93">
        <v>87217.917435019001</v>
      </c>
      <c r="L65" s="93">
        <v>13745.4840007323</v>
      </c>
      <c r="M65" s="93">
        <v>13745.4840007323</v>
      </c>
      <c r="N65" s="93">
        <v>0</v>
      </c>
      <c r="O65" s="94">
        <f t="shared" si="5"/>
        <v>13745.4840007323</v>
      </c>
      <c r="P65" s="95">
        <f t="shared" si="3"/>
        <v>0</v>
      </c>
      <c r="Q65" s="96" t="s">
        <v>96</v>
      </c>
    </row>
    <row r="66" spans="2:17" x14ac:dyDescent="0.3">
      <c r="B66" s="23" t="s">
        <v>65</v>
      </c>
      <c r="K66" s="97"/>
    </row>
    <row r="67" spans="2:17" ht="18.75" customHeight="1" x14ac:dyDescent="0.3">
      <c r="B67" s="115" t="s">
        <v>156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 ht="18.75" customHeight="1" x14ac:dyDescent="0.3">
      <c r="B68" s="115" t="s">
        <v>157</v>
      </c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 ht="18.75" customHeight="1" x14ac:dyDescent="0.3">
      <c r="B69" s="98" t="s">
        <v>158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159</v>
      </c>
    </row>
    <row r="71" spans="2:17" ht="18.75" customHeight="1" x14ac:dyDescent="0.3">
      <c r="B71" s="101" t="s">
        <v>160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7" t="s">
        <v>16</v>
      </c>
      <c r="C73" s="117" t="s">
        <v>17</v>
      </c>
      <c r="D73" s="117" t="s">
        <v>18</v>
      </c>
      <c r="E73" s="117" t="s">
        <v>161</v>
      </c>
      <c r="F73" s="117" t="s">
        <v>81</v>
      </c>
      <c r="G73" s="116" t="s">
        <v>82</v>
      </c>
      <c r="H73" s="116"/>
      <c r="I73" s="116"/>
      <c r="J73" s="116"/>
      <c r="K73" s="117" t="s">
        <v>162</v>
      </c>
      <c r="L73" s="117" t="s">
        <v>83</v>
      </c>
      <c r="M73" s="116" t="s">
        <v>84</v>
      </c>
      <c r="N73" s="116"/>
      <c r="O73" s="116"/>
      <c r="P73" s="116"/>
      <c r="Q73" s="117" t="s">
        <v>23</v>
      </c>
    </row>
    <row r="74" spans="2:17" ht="160.5" customHeight="1" x14ac:dyDescent="0.3">
      <c r="B74" s="118"/>
      <c r="C74" s="118"/>
      <c r="D74" s="118"/>
      <c r="E74" s="118"/>
      <c r="F74" s="118"/>
      <c r="G74" s="103" t="s">
        <v>24</v>
      </c>
      <c r="H74" s="103" t="s">
        <v>25</v>
      </c>
      <c r="I74" s="103" t="s">
        <v>85</v>
      </c>
      <c r="J74" s="103" t="s">
        <v>26</v>
      </c>
      <c r="K74" s="118"/>
      <c r="L74" s="118"/>
      <c r="M74" s="103" t="s">
        <v>24</v>
      </c>
      <c r="N74" s="103" t="s">
        <v>25</v>
      </c>
      <c r="O74" s="103" t="s">
        <v>85</v>
      </c>
      <c r="P74" s="103" t="s">
        <v>26</v>
      </c>
      <c r="Q74" s="118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86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87</v>
      </c>
      <c r="P75" s="104">
        <v>15</v>
      </c>
      <c r="Q75" s="104">
        <v>16</v>
      </c>
    </row>
    <row r="76" spans="2:17" ht="60" customHeight="1" x14ac:dyDescent="0.3">
      <c r="B76" s="105" t="s">
        <v>163</v>
      </c>
      <c r="C76" s="17" t="s">
        <v>28</v>
      </c>
      <c r="D76" s="17" t="s">
        <v>164</v>
      </c>
      <c r="E76" s="14">
        <v>2151583.6758900001</v>
      </c>
      <c r="F76" s="14">
        <v>52745.970269999998</v>
      </c>
      <c r="G76" s="14" t="s">
        <v>35</v>
      </c>
      <c r="H76" s="14" t="s">
        <v>35</v>
      </c>
      <c r="I76" s="14" t="s">
        <v>35</v>
      </c>
      <c r="J76" s="14" t="s">
        <v>35</v>
      </c>
      <c r="K76" s="14">
        <v>2228616.0174699998</v>
      </c>
      <c r="L76" s="14">
        <v>52793.181479999999</v>
      </c>
      <c r="M76" s="14" t="s">
        <v>35</v>
      </c>
      <c r="N76" s="14" t="s">
        <v>35</v>
      </c>
      <c r="O76" s="14" t="s">
        <v>35</v>
      </c>
      <c r="P76" s="106" t="s">
        <v>35</v>
      </c>
      <c r="Q76" s="123" t="s">
        <v>30</v>
      </c>
    </row>
    <row r="77" spans="2:17" ht="60" customHeight="1" x14ac:dyDescent="0.3">
      <c r="B77" s="107" t="s">
        <v>165</v>
      </c>
      <c r="C77" s="17" t="s">
        <v>28</v>
      </c>
      <c r="D77" s="17" t="s">
        <v>95</v>
      </c>
      <c r="E77" s="14" t="s">
        <v>35</v>
      </c>
      <c r="F77" s="14" t="s">
        <v>35</v>
      </c>
      <c r="G77" s="14">
        <v>32357.909729999999</v>
      </c>
      <c r="H77" s="14">
        <v>0</v>
      </c>
      <c r="I77" s="14" t="s">
        <v>35</v>
      </c>
      <c r="J77" s="14" t="s">
        <v>35</v>
      </c>
      <c r="K77" s="14" t="s">
        <v>35</v>
      </c>
      <c r="L77" s="14" t="s">
        <v>35</v>
      </c>
      <c r="M77" s="14">
        <v>26791.69011</v>
      </c>
      <c r="N77" s="14">
        <v>0</v>
      </c>
      <c r="O77" s="14" t="s">
        <v>35</v>
      </c>
      <c r="P77" s="106" t="s">
        <v>35</v>
      </c>
      <c r="Q77" s="123"/>
    </row>
    <row r="78" spans="2:17" ht="75" x14ac:dyDescent="0.3">
      <c r="B78" s="16" t="s">
        <v>166</v>
      </c>
      <c r="C78" s="17" t="s">
        <v>28</v>
      </c>
      <c r="D78" s="17" t="s">
        <v>167</v>
      </c>
      <c r="E78" s="14" t="s">
        <v>35</v>
      </c>
      <c r="F78" s="14" t="s">
        <v>35</v>
      </c>
      <c r="G78" s="14">
        <v>25291.8</v>
      </c>
      <c r="H78" s="14">
        <v>0</v>
      </c>
      <c r="I78" s="14" t="s">
        <v>35</v>
      </c>
      <c r="J78" s="14" t="s">
        <v>35</v>
      </c>
      <c r="K78" s="14" t="s">
        <v>35</v>
      </c>
      <c r="L78" s="14" t="s">
        <v>35</v>
      </c>
      <c r="M78" s="14">
        <v>56204</v>
      </c>
      <c r="N78" s="14">
        <v>0</v>
      </c>
      <c r="O78" s="14" t="s">
        <v>35</v>
      </c>
      <c r="P78" s="14" t="s">
        <v>35</v>
      </c>
      <c r="Q78" s="124"/>
    </row>
    <row r="79" spans="2:17" ht="75" x14ac:dyDescent="0.3">
      <c r="B79" s="16" t="s">
        <v>168</v>
      </c>
      <c r="C79" s="17" t="s">
        <v>28</v>
      </c>
      <c r="D79" s="17" t="s">
        <v>169</v>
      </c>
      <c r="E79" s="14" t="s">
        <v>35</v>
      </c>
      <c r="F79" s="14" t="s">
        <v>35</v>
      </c>
      <c r="G79" s="14">
        <v>30912.2</v>
      </c>
      <c r="H79" s="14">
        <v>0</v>
      </c>
      <c r="I79" s="14" t="s">
        <v>35</v>
      </c>
      <c r="J79" s="14" t="s">
        <v>35</v>
      </c>
      <c r="K79" s="14" t="s">
        <v>35</v>
      </c>
      <c r="L79" s="14" t="s">
        <v>35</v>
      </c>
      <c r="M79" s="14">
        <v>0</v>
      </c>
      <c r="N79" s="14">
        <v>0</v>
      </c>
      <c r="O79" s="14" t="s">
        <v>35</v>
      </c>
      <c r="P79" s="14" t="s">
        <v>35</v>
      </c>
      <c r="Q79" s="125"/>
    </row>
    <row r="80" spans="2:17" x14ac:dyDescent="0.3">
      <c r="B80" s="105" t="s">
        <v>170</v>
      </c>
      <c r="C80" s="17" t="s">
        <v>28</v>
      </c>
      <c r="D80" s="108">
        <v>1200</v>
      </c>
      <c r="E80" s="14">
        <v>33342447</v>
      </c>
      <c r="F80" s="14">
        <v>2195119</v>
      </c>
      <c r="G80" s="14" t="s">
        <v>35</v>
      </c>
      <c r="H80" s="14" t="s">
        <v>35</v>
      </c>
      <c r="I80" s="14">
        <v>2195119</v>
      </c>
      <c r="J80" s="14">
        <v>0</v>
      </c>
      <c r="K80" s="14">
        <v>33752195</v>
      </c>
      <c r="L80" s="14">
        <v>2205482</v>
      </c>
      <c r="M80" s="14" t="s">
        <v>35</v>
      </c>
      <c r="N80" s="14" t="s">
        <v>35</v>
      </c>
      <c r="O80" s="14">
        <v>2205482</v>
      </c>
      <c r="P80" s="14">
        <v>0</v>
      </c>
      <c r="Q80" s="126" t="s">
        <v>171</v>
      </c>
    </row>
    <row r="81" spans="2:17" x14ac:dyDescent="0.3">
      <c r="B81" s="105" t="s">
        <v>172</v>
      </c>
      <c r="C81" s="17" t="s">
        <v>28</v>
      </c>
      <c r="D81" s="108">
        <v>1300</v>
      </c>
      <c r="E81" s="14">
        <v>4824556</v>
      </c>
      <c r="F81" s="14">
        <v>28130</v>
      </c>
      <c r="G81" s="14" t="s">
        <v>35</v>
      </c>
      <c r="H81" s="14" t="s">
        <v>35</v>
      </c>
      <c r="I81" s="14">
        <v>28130</v>
      </c>
      <c r="J81" s="14">
        <v>0</v>
      </c>
      <c r="K81" s="14">
        <v>5502412</v>
      </c>
      <c r="L81" s="14">
        <v>38799</v>
      </c>
      <c r="M81" s="14" t="s">
        <v>35</v>
      </c>
      <c r="N81" s="14" t="s">
        <v>35</v>
      </c>
      <c r="O81" s="14">
        <v>38799</v>
      </c>
      <c r="P81" s="14">
        <v>0</v>
      </c>
      <c r="Q81" s="127"/>
    </row>
    <row r="82" spans="2:17" x14ac:dyDescent="0.3">
      <c r="B82" s="105" t="s">
        <v>173</v>
      </c>
      <c r="C82" s="17" t="s">
        <v>28</v>
      </c>
      <c r="D82" s="108">
        <v>1400</v>
      </c>
      <c r="E82" s="14">
        <v>2438796.838976</v>
      </c>
      <c r="F82" s="14">
        <v>181942.75394</v>
      </c>
      <c r="G82" s="109" t="s">
        <v>35</v>
      </c>
      <c r="H82" s="109" t="s">
        <v>35</v>
      </c>
      <c r="I82" s="14">
        <v>181942.75394</v>
      </c>
      <c r="J82" s="14">
        <v>0</v>
      </c>
      <c r="K82" s="14">
        <v>2911739.8795460002</v>
      </c>
      <c r="L82" s="14">
        <v>254228.01063</v>
      </c>
      <c r="M82" s="109" t="s">
        <v>35</v>
      </c>
      <c r="N82" s="109" t="s">
        <v>35</v>
      </c>
      <c r="O82" s="14">
        <v>254228.01063</v>
      </c>
      <c r="P82" s="14">
        <v>0</v>
      </c>
      <c r="Q82" s="108"/>
    </row>
    <row r="83" spans="2:17" x14ac:dyDescent="0.3">
      <c r="B83" s="23" t="s">
        <v>65</v>
      </c>
    </row>
    <row r="84" spans="2:17" ht="18.75" customHeight="1" x14ac:dyDescent="0.3">
      <c r="B84" s="115" t="s">
        <v>156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 ht="18.75" customHeight="1" x14ac:dyDescent="0.3">
      <c r="B85" s="115" t="s">
        <v>157</v>
      </c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 hidden="1" x14ac:dyDescent="0.3"/>
    <row r="87" spans="2:17" hidden="1" x14ac:dyDescent="0.3"/>
    <row r="88" spans="2:17" ht="26.25" x14ac:dyDescent="0.4">
      <c r="B88" s="26" t="s">
        <v>71</v>
      </c>
      <c r="M88" s="27"/>
      <c r="N88" s="27"/>
      <c r="O88" s="27"/>
      <c r="P88" s="26" t="s">
        <v>72</v>
      </c>
      <c r="Q88" s="25"/>
    </row>
    <row r="89" spans="2:17" ht="26.25" hidden="1" customHeight="1" x14ac:dyDescent="0.4">
      <c r="B89" s="26"/>
      <c r="M89" s="29" t="s">
        <v>73</v>
      </c>
      <c r="N89" s="29"/>
      <c r="O89" s="29"/>
      <c r="P89" s="110" t="s">
        <v>174</v>
      </c>
      <c r="Q89" s="29"/>
    </row>
    <row r="90" spans="2:17" ht="37.5" customHeight="1" x14ac:dyDescent="0.4">
      <c r="B90" s="26" t="s">
        <v>74</v>
      </c>
      <c r="M90" s="27"/>
      <c r="N90" s="27"/>
      <c r="O90" s="27"/>
      <c r="P90" s="26" t="s">
        <v>75</v>
      </c>
      <c r="Q90" s="25"/>
    </row>
    <row r="91" spans="2:17" ht="20.25" hidden="1" x14ac:dyDescent="0.3">
      <c r="M91" s="111" t="s">
        <v>73</v>
      </c>
      <c r="N91" s="111"/>
      <c r="O91" s="111"/>
      <c r="P91" s="111" t="s">
        <v>175</v>
      </c>
      <c r="Q91" s="111"/>
    </row>
    <row r="92" spans="2:17" hidden="1" x14ac:dyDescent="0.3"/>
    <row r="93" spans="2:17" hidden="1" x14ac:dyDescent="0.3"/>
    <row r="94" spans="2:17" x14ac:dyDescent="0.3">
      <c r="D94" s="112" t="s">
        <v>176</v>
      </c>
      <c r="E94" s="33">
        <f>'1.1. ЮЯЭС'!E20+'1.1. ЮЯЭС'!E22-'1.2. ЮЯЭС'!E19+'1.2. ЮЯЭС'!E47</f>
        <v>-1.5133991837501526E-9</v>
      </c>
      <c r="F94" s="33">
        <f>'1.1. ЮЯЭС'!F20+'1.1. ЮЯЭС'!F22-'1.2. ЮЯЭС'!F19+'1.2. ЮЯЭС'!F47</f>
        <v>4.5474735088646412E-12</v>
      </c>
      <c r="G94" s="33">
        <f>'1.1. ЮЯЭС'!G20+'1.1. ЮЯЭС'!G22-'1.2. ЮЯЭС'!G19+'1.2. ЮЯЭС'!G47</f>
        <v>4.5474735088646412E-12</v>
      </c>
      <c r="H94" s="33">
        <f>'1.1. ЮЯЭС'!H20+'1.1. ЮЯЭС'!H22-'1.2. ЮЯЭС'!H19+'1.2. ЮЯЭС'!H47</f>
        <v>-4.5474735088646412E-13</v>
      </c>
      <c r="J94" s="33">
        <f>'1.1. ЮЯЭС'!I20+'1.1. ЮЯЭС'!I22-'1.2. ЮЯЭС'!J19+'1.2. ЮЯЭС'!J47</f>
        <v>-5.5933924159035087E-11</v>
      </c>
      <c r="K94" s="33">
        <f>'1.1. ЮЯЭС'!J20+'1.1. ЮЯЭС'!J22-'1.2. ЮЯЭС'!K19+'1.2. ЮЯЭС'!K47</f>
        <v>-5.2386894822120667E-10</v>
      </c>
      <c r="L94" s="33">
        <f>'1.1. ЮЯЭС'!K20+'1.1. ЮЯЭС'!K22-'1.2. ЮЯЭС'!L19+'1.2. ЮЯЭС'!L47</f>
        <v>1.673470251262188E-10</v>
      </c>
      <c r="M94" s="33">
        <f>'1.1. ЮЯЭС'!L20+'1.1. ЮЯЭС'!L22-'1.2. ЮЯЭС'!M19+'1.2. ЮЯЭС'!M47</f>
        <v>4.3655745685100555E-11</v>
      </c>
      <c r="N94" s="33">
        <f>'1.1. ЮЯЭС'!M20+'1.1. ЮЯЭС'!M22-'1.2. ЮЯЭС'!N19+'1.2. ЮЯЭС'!N47</f>
        <v>-6.2527760746888816E-13</v>
      </c>
      <c r="P94" s="33">
        <f>'1.1. ЮЯЭС'!N20+'1.1. ЮЯЭС'!N22-P19+P47</f>
        <v>1.723492459859699E-10</v>
      </c>
    </row>
    <row r="95" spans="2:17" x14ac:dyDescent="0.3">
      <c r="E95" s="15"/>
      <c r="F95" s="15"/>
    </row>
    <row r="96" spans="2:17" x14ac:dyDescent="0.3">
      <c r="D96" s="112" t="s">
        <v>177</v>
      </c>
      <c r="E96" s="33"/>
      <c r="F96" s="33"/>
      <c r="G96" s="31"/>
      <c r="H96" s="31"/>
      <c r="I96" s="31"/>
      <c r="J96" s="31"/>
      <c r="K96" s="33"/>
    </row>
    <row r="97" spans="4:16" x14ac:dyDescent="0.3">
      <c r="D97" s="112" t="s">
        <v>178</v>
      </c>
      <c r="E97" s="33"/>
      <c r="F97" s="31"/>
      <c r="G97" s="31"/>
      <c r="H97" s="31"/>
      <c r="I97" s="31"/>
      <c r="J97" s="31"/>
      <c r="K97" s="33"/>
    </row>
    <row r="99" spans="4:16" x14ac:dyDescent="0.3">
      <c r="D99" s="112" t="s">
        <v>179</v>
      </c>
      <c r="E99" s="33">
        <f>E53+E54-'1.1. ЮЯЭС'!E28</f>
        <v>0</v>
      </c>
      <c r="F99" s="33">
        <f>F53+F54-'1.1. ЮЯЭС'!F28</f>
        <v>0</v>
      </c>
      <c r="G99" s="33">
        <f>G53+G54-'1.1. ЮЯЭС'!G28</f>
        <v>0</v>
      </c>
      <c r="H99" s="33">
        <f>H53+H54-'1.1. ЮЯЭС'!H28</f>
        <v>0</v>
      </c>
      <c r="J99" s="33">
        <f>J53+J54-'1.1. ЮЯЭС'!I28</f>
        <v>0</v>
      </c>
      <c r="K99" s="33">
        <f>K53+K54-'1.1. ЮЯЭС'!J28</f>
        <v>0</v>
      </c>
      <c r="L99" s="33">
        <f>L53+L54-'1.1. ЮЯЭС'!K28</f>
        <v>0</v>
      </c>
      <c r="M99" s="33">
        <f>M53+M54-'1.1. ЮЯЭС'!L28</f>
        <v>0</v>
      </c>
      <c r="N99" s="33">
        <f>N53+N54-'1.1. ЮЯЭС'!M28</f>
        <v>0</v>
      </c>
      <c r="P99" s="33">
        <f>P53+P54-'1.1. ЮЯЭС'!N28</f>
        <v>0</v>
      </c>
    </row>
    <row r="101" spans="4:16" x14ac:dyDescent="0.3">
      <c r="D101" s="112" t="s">
        <v>180</v>
      </c>
      <c r="E101" s="15">
        <f>E32-E63</f>
        <v>-2.9819999996107072E-2</v>
      </c>
      <c r="F101" s="15">
        <f t="shared" ref="F101:P101" si="6">F32-F63</f>
        <v>0</v>
      </c>
      <c r="G101" s="15">
        <f t="shared" si="6"/>
        <v>0</v>
      </c>
      <c r="H101" s="15">
        <f t="shared" si="6"/>
        <v>0</v>
      </c>
      <c r="I101" s="15">
        <f t="shared" si="6"/>
        <v>0</v>
      </c>
      <c r="J101" s="15">
        <f t="shared" si="6"/>
        <v>0</v>
      </c>
      <c r="K101" s="15">
        <f t="shared" si="6"/>
        <v>0</v>
      </c>
      <c r="L101" s="15">
        <f t="shared" si="6"/>
        <v>4.1999999999916326E-2</v>
      </c>
      <c r="M101" s="15">
        <f t="shared" si="6"/>
        <v>4.1999999999916326E-2</v>
      </c>
      <c r="N101" s="15">
        <f t="shared" si="6"/>
        <v>0</v>
      </c>
      <c r="O101" s="15">
        <f t="shared" si="6"/>
        <v>4.1999999999916326E-2</v>
      </c>
      <c r="P101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ЮЯЭС</vt:lpstr>
      <vt:lpstr>1.2. ЮЯЭС</vt:lpstr>
      <vt:lpstr>'1.1. ЮЯЭС'!Заголовки_для_печати</vt:lpstr>
      <vt:lpstr>'1.2. ЮЯЭС'!Заголовки_для_печати</vt:lpstr>
      <vt:lpstr>'1.1. ЮЯЭС'!Область_печати</vt:lpstr>
      <vt:lpstr>'1.2. ЮЯЭС'!Область_печати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2014-08-07T07:21:59Z</dcterms:created>
  <dcterms:modified xsi:type="dcterms:W3CDTF">2014-08-07T23:47:26Z</dcterms:modified>
</cp:coreProperties>
</file>