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585" activeTab="1"/>
  </bookViews>
  <sheets>
    <sheet name="1.1" sheetId="1" r:id="rId1"/>
    <sheet name="1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ESTATE">[1]Опции!$B$14</definedName>
    <definedName name="_PRJ_SHEET_">[1]Опции!$B$15</definedName>
    <definedName name="About_AI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XLRPARAMS_DK2" hidden="1">[3]XLR_NoRangeSheet!$E$6</definedName>
    <definedName name="XLRPARAMS_DT2" hidden="1">[3]XLR_NoRangeSheet!$G$6</definedName>
    <definedName name="XLRPARAMS_DT2X1" hidden="1">[4]XLR_NoRangeSheet!$H$6</definedName>
    <definedName name="XLRPARAMS_DT2X2" hidden="1">[4]XLR_NoRangeSheet!$I$6</definedName>
    <definedName name="XLRPARAMS_DT2X3" hidden="1">[3]XLR_NoRangeSheet!$J$6</definedName>
    <definedName name="XLRPARAMS_MYNAME" hidden="1">[4]XLR_NoRangeSheet!$C$6</definedName>
    <definedName name="XLRPARAMS_XDATE" hidden="1">[3]XLR_NoRangeSheet!$B$6</definedName>
    <definedName name="апрапр" hidden="1">[5]XLR_NoRangeSheet!$H$6</definedName>
    <definedName name="АЭС">#REF!</definedName>
    <definedName name="доли1">'[6]эл ст'!$A$368:$IV$368</definedName>
    <definedName name="ё">#REF!</definedName>
    <definedName name="ж" hidden="1">[8]XLR_NoRangeSheet!$B$6</definedName>
    <definedName name="курс">[9]Исходные!$I$8</definedName>
    <definedName name="ната" hidden="1">[10]XLR_NoRangeSheet!$G$6</definedName>
    <definedName name="нголеноек">[11]Исходные!$I$7</definedName>
    <definedName name="НДС">#REF!</definedName>
    <definedName name="НП">[13]Исходные!$I$7</definedName>
    <definedName name="Пирл">[14]Проект!#REF!</definedName>
    <definedName name="прил31" hidden="1">[15]XLR_NoRangeSheet!$J$6</definedName>
    <definedName name="Собст">'[6]эл ст'!$A$360:$IV$360</definedName>
    <definedName name="Собств">'[6]эл ст'!$A$369:$IV$369</definedName>
    <definedName name="СуммTable_10">[1]Сумм!$A$685:$AP$723</definedName>
    <definedName name="Т">[16]Проект!$D$20</definedName>
    <definedName name="э" hidden="1">[8]XLR_NoRangeSheet!$E$6</definedName>
    <definedName name="я" hidden="1">[15]XLR_NoRangeSheet!$G$6</definedName>
  </definedNames>
  <calcPr calcId="145621" fullCalcOnLoad="1"/>
</workbook>
</file>

<file path=xl/calcChain.xml><?xml version="1.0" encoding="utf-8"?>
<calcChain xmlns="http://schemas.openxmlformats.org/spreadsheetml/2006/main">
  <c r="X26" i="2" l="1"/>
  <c r="X28" i="2"/>
  <c r="X30" i="2"/>
  <c r="X32" i="2"/>
  <c r="X34" i="2"/>
  <c r="S37" i="2"/>
  <c r="X38" i="2"/>
  <c r="O39" i="2"/>
  <c r="P39" i="2"/>
  <c r="P37" i="2" s="1"/>
  <c r="P36" i="2" s="1"/>
  <c r="P35" i="2" s="1"/>
  <c r="P33" i="2" s="1"/>
  <c r="Q39" i="2"/>
  <c r="Q37" i="2" s="1"/>
  <c r="Q36" i="2" s="1"/>
  <c r="Q35" i="2" s="1"/>
  <c r="Q33" i="2" s="1"/>
  <c r="R39" i="2"/>
  <c r="S39" i="2"/>
  <c r="T39" i="2"/>
  <c r="T37" i="2" s="1"/>
  <c r="T36" i="2" s="1"/>
  <c r="T35" i="2" s="1"/>
  <c r="T33" i="2" s="1"/>
  <c r="U39" i="2"/>
  <c r="U37" i="2" s="1"/>
  <c r="U36" i="2" s="1"/>
  <c r="V39" i="2"/>
  <c r="W39" i="2"/>
  <c r="X39" i="2"/>
  <c r="X40" i="2"/>
  <c r="A41" i="2"/>
  <c r="X41" i="2"/>
  <c r="A42" i="2"/>
  <c r="A43" i="2" s="1"/>
  <c r="A44" i="2" s="1"/>
  <c r="X42" i="2"/>
  <c r="X43" i="2"/>
  <c r="X44" i="2"/>
  <c r="X45" i="2"/>
  <c r="X46" i="2"/>
  <c r="O47" i="2"/>
  <c r="O37" i="2" s="1"/>
  <c r="O36" i="2" s="1"/>
  <c r="O35" i="2" s="1"/>
  <c r="O33" i="2" s="1"/>
  <c r="P47" i="2"/>
  <c r="Q47" i="2"/>
  <c r="R47" i="2"/>
  <c r="R37" i="2" s="1"/>
  <c r="R36" i="2" s="1"/>
  <c r="S47" i="2"/>
  <c r="T47" i="2"/>
  <c r="U47" i="2"/>
  <c r="V47" i="2"/>
  <c r="V37" i="2" s="1"/>
  <c r="V36" i="2" s="1"/>
  <c r="W47" i="2"/>
  <c r="W37" i="2" s="1"/>
  <c r="W36" i="2" s="1"/>
  <c r="W35" i="2" s="1"/>
  <c r="W33" i="2" s="1"/>
  <c r="X48" i="2"/>
  <c r="A49" i="2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X49" i="2"/>
  <c r="X50" i="2"/>
  <c r="X51" i="2"/>
  <c r="X52" i="2"/>
  <c r="X53" i="2"/>
  <c r="X54" i="2"/>
  <c r="X55" i="2"/>
  <c r="X56" i="2"/>
  <c r="X57" i="2"/>
  <c r="X58" i="2"/>
  <c r="X59" i="2"/>
  <c r="V60" i="2"/>
  <c r="W60" i="2"/>
  <c r="X60" i="2"/>
  <c r="X61" i="2"/>
  <c r="X62" i="2"/>
  <c r="X63" i="2"/>
  <c r="X64" i="2"/>
  <c r="X65" i="2"/>
  <c r="A66" i="2"/>
  <c r="X66" i="2"/>
  <c r="A67" i="2"/>
  <c r="A68" i="2" s="1"/>
  <c r="A69" i="2" s="1"/>
  <c r="A70" i="2" s="1"/>
  <c r="A71" i="2" s="1"/>
  <c r="X67" i="2"/>
  <c r="X68" i="2"/>
  <c r="X69" i="2"/>
  <c r="X70" i="2"/>
  <c r="X71" i="2"/>
  <c r="X72" i="2"/>
  <c r="X73" i="2"/>
  <c r="X74" i="2"/>
  <c r="X75" i="2"/>
  <c r="X76" i="2"/>
  <c r="O77" i="2"/>
  <c r="P77" i="2"/>
  <c r="T77" i="2"/>
  <c r="O78" i="2"/>
  <c r="P78" i="2"/>
  <c r="Q78" i="2"/>
  <c r="Q77" i="2" s="1"/>
  <c r="R78" i="2"/>
  <c r="S78" i="2"/>
  <c r="T78" i="2"/>
  <c r="U78" i="2"/>
  <c r="V78" i="2"/>
  <c r="W78" i="2"/>
  <c r="X79" i="2"/>
  <c r="A80" i="2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O95" i="2"/>
  <c r="P95" i="2"/>
  <c r="Q95" i="2"/>
  <c r="R95" i="2"/>
  <c r="S95" i="2"/>
  <c r="V95" i="2"/>
  <c r="W95" i="2"/>
  <c r="W77" i="2" s="1"/>
  <c r="X96" i="2"/>
  <c r="A97" i="2"/>
  <c r="A98" i="2" s="1"/>
  <c r="X97" i="2"/>
  <c r="X98" i="2"/>
  <c r="A99" i="2"/>
  <c r="X99" i="2"/>
  <c r="X100" i="2"/>
  <c r="X101" i="2"/>
  <c r="A102" i="2"/>
  <c r="A103" i="2" s="1"/>
  <c r="X102" i="2"/>
  <c r="U103" i="2"/>
  <c r="U95" i="2" s="1"/>
  <c r="X103" i="2"/>
  <c r="A104" i="2"/>
  <c r="A105" i="2" s="1"/>
  <c r="X104" i="2"/>
  <c r="X105" i="2"/>
  <c r="A106" i="2"/>
  <c r="A107" i="2" s="1"/>
  <c r="A108" i="2" s="1"/>
  <c r="A109" i="2" s="1"/>
  <c r="X106" i="2"/>
  <c r="X107" i="2"/>
  <c r="X108" i="2"/>
  <c r="T109" i="2"/>
  <c r="T95" i="2" s="1"/>
  <c r="X110" i="2"/>
  <c r="O111" i="2"/>
  <c r="P111" i="2"/>
  <c r="Q111" i="2"/>
  <c r="R111" i="2"/>
  <c r="S111" i="2"/>
  <c r="T111" i="2"/>
  <c r="U111" i="2"/>
  <c r="V111" i="2"/>
  <c r="W111" i="2"/>
  <c r="X111" i="2"/>
  <c r="X112" i="2"/>
  <c r="O113" i="2"/>
  <c r="P113" i="2"/>
  <c r="Q113" i="2"/>
  <c r="R113" i="2"/>
  <c r="S113" i="2"/>
  <c r="X113" i="2" s="1"/>
  <c r="T113" i="2"/>
  <c r="U113" i="2"/>
  <c r="V113" i="2"/>
  <c r="W113" i="2"/>
  <c r="X114" i="2"/>
  <c r="A115" i="2"/>
  <c r="A116" i="2" s="1"/>
  <c r="X115" i="2"/>
  <c r="X116" i="2"/>
  <c r="A117" i="2"/>
  <c r="A118" i="2" s="1"/>
  <c r="X117" i="2"/>
  <c r="X118" i="2"/>
  <c r="O119" i="2"/>
  <c r="P119" i="2"/>
  <c r="Q119" i="2"/>
  <c r="R119" i="2"/>
  <c r="S119" i="2"/>
  <c r="X119" i="2" s="1"/>
  <c r="T119" i="2"/>
  <c r="U119" i="2"/>
  <c r="V119" i="2"/>
  <c r="W119" i="2"/>
  <c r="X120" i="2"/>
  <c r="O121" i="2"/>
  <c r="P121" i="2"/>
  <c r="Q121" i="2"/>
  <c r="R121" i="2"/>
  <c r="S121" i="2"/>
  <c r="X121" i="2" s="1"/>
  <c r="T121" i="2"/>
  <c r="U121" i="2"/>
  <c r="V121" i="2"/>
  <c r="W121" i="2"/>
  <c r="X122" i="2"/>
  <c r="A123" i="2"/>
  <c r="X123" i="2"/>
  <c r="A124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O142" i="2"/>
  <c r="P142" i="2"/>
  <c r="Q142" i="2"/>
  <c r="R142" i="2"/>
  <c r="T142" i="2"/>
  <c r="U142" i="2"/>
  <c r="V142" i="2"/>
  <c r="W142" i="2"/>
  <c r="X143" i="2"/>
  <c r="A144" i="2"/>
  <c r="X144" i="2"/>
  <c r="A145" i="2"/>
  <c r="A146" i="2" s="1"/>
  <c r="X145" i="2"/>
  <c r="S146" i="2"/>
  <c r="S142" i="2" s="1"/>
  <c r="X142" i="2" s="1"/>
  <c r="O147" i="2"/>
  <c r="P147" i="2"/>
  <c r="Q147" i="2"/>
  <c r="R147" i="2"/>
  <c r="S147" i="2"/>
  <c r="T147" i="2"/>
  <c r="U147" i="2"/>
  <c r="V147" i="2"/>
  <c r="W147" i="2"/>
  <c r="X148" i="2"/>
  <c r="A149" i="2"/>
  <c r="A150" i="2" s="1"/>
  <c r="X149" i="2"/>
  <c r="X150" i="2"/>
  <c r="O151" i="2"/>
  <c r="P151" i="2"/>
  <c r="Q151" i="2"/>
  <c r="R151" i="2"/>
  <c r="S151" i="2"/>
  <c r="T151" i="2"/>
  <c r="U151" i="2"/>
  <c r="V151" i="2"/>
  <c r="W151" i="2"/>
  <c r="X152" i="2"/>
  <c r="A153" i="2"/>
  <c r="A154" i="2" s="1"/>
  <c r="X153" i="2"/>
  <c r="X154" i="2"/>
  <c r="A155" i="2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S175" i="2"/>
  <c r="O177" i="2"/>
  <c r="O176" i="2" s="1"/>
  <c r="O175" i="2" s="1"/>
  <c r="O174" i="2" s="1"/>
  <c r="P177" i="2"/>
  <c r="P176" i="2" s="1"/>
  <c r="P175" i="2" s="1"/>
  <c r="P174" i="2" s="1"/>
  <c r="S177" i="2"/>
  <c r="S176" i="2" s="1"/>
  <c r="W177" i="2"/>
  <c r="W176" i="2" s="1"/>
  <c r="W175" i="2" s="1"/>
  <c r="W174" i="2" s="1"/>
  <c r="O178" i="2"/>
  <c r="P178" i="2"/>
  <c r="Q178" i="2"/>
  <c r="R178" i="2"/>
  <c r="S178" i="2"/>
  <c r="T178" i="2"/>
  <c r="U178" i="2"/>
  <c r="V178" i="2"/>
  <c r="W179" i="2"/>
  <c r="W178" i="2" s="1"/>
  <c r="X180" i="2"/>
  <c r="O181" i="2"/>
  <c r="P181" i="2"/>
  <c r="Q181" i="2"/>
  <c r="R181" i="2"/>
  <c r="S181" i="2"/>
  <c r="T181" i="2"/>
  <c r="T177" i="2" s="1"/>
  <c r="W181" i="2"/>
  <c r="U182" i="2"/>
  <c r="X182" i="2" s="1"/>
  <c r="V182" i="2"/>
  <c r="V181" i="2" s="1"/>
  <c r="X183" i="2"/>
  <c r="X184" i="2"/>
  <c r="O185" i="2"/>
  <c r="P185" i="2"/>
  <c r="Q185" i="2"/>
  <c r="R185" i="2"/>
  <c r="S185" i="2"/>
  <c r="T185" i="2"/>
  <c r="U185" i="2"/>
  <c r="V185" i="2"/>
  <c r="W185" i="2"/>
  <c r="X186" i="2"/>
  <c r="X187" i="2"/>
  <c r="X188" i="2"/>
  <c r="X189" i="2"/>
  <c r="X190" i="2"/>
  <c r="X191" i="2"/>
  <c r="X192" i="2"/>
  <c r="X193" i="2"/>
  <c r="X194" i="2"/>
  <c r="W195" i="2"/>
  <c r="X195" i="2" s="1"/>
  <c r="X196" i="2"/>
  <c r="W197" i="2"/>
  <c r="X197" i="2" s="1"/>
  <c r="W198" i="2"/>
  <c r="X198" i="2"/>
  <c r="X199" i="2"/>
  <c r="X200" i="2"/>
  <c r="R201" i="2"/>
  <c r="R27" i="2" s="1"/>
  <c r="P202" i="2"/>
  <c r="P201" i="2" s="1"/>
  <c r="P27" i="2" s="1"/>
  <c r="R203" i="2"/>
  <c r="R202" i="2" s="1"/>
  <c r="U203" i="2"/>
  <c r="U202" i="2" s="1"/>
  <c r="U201" i="2" s="1"/>
  <c r="U27" i="2" s="1"/>
  <c r="V203" i="2"/>
  <c r="V202" i="2" s="1"/>
  <c r="V201" i="2" s="1"/>
  <c r="V27" i="2" s="1"/>
  <c r="X204" i="2"/>
  <c r="X205" i="2"/>
  <c r="C206" i="2"/>
  <c r="O206" i="2"/>
  <c r="O203" i="2" s="1"/>
  <c r="O202" i="2" s="1"/>
  <c r="O201" i="2" s="1"/>
  <c r="O27" i="2" s="1"/>
  <c r="P206" i="2"/>
  <c r="P203" i="2" s="1"/>
  <c r="Q206" i="2"/>
  <c r="Q203" i="2" s="1"/>
  <c r="Q202" i="2" s="1"/>
  <c r="Q201" i="2" s="1"/>
  <c r="Q27" i="2" s="1"/>
  <c r="R206" i="2"/>
  <c r="S206" i="2"/>
  <c r="S203" i="2" s="1"/>
  <c r="X203" i="2" s="1"/>
  <c r="T206" i="2"/>
  <c r="T203" i="2" s="1"/>
  <c r="T202" i="2" s="1"/>
  <c r="T201" i="2" s="1"/>
  <c r="T27" i="2" s="1"/>
  <c r="U206" i="2"/>
  <c r="V206" i="2"/>
  <c r="W206" i="2"/>
  <c r="W203" i="2" s="1"/>
  <c r="W202" i="2" s="1"/>
  <c r="W201" i="2" s="1"/>
  <c r="W27" i="2" s="1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O221" i="2"/>
  <c r="P221" i="2"/>
  <c r="Q221" i="2"/>
  <c r="R221" i="2"/>
  <c r="S221" i="2"/>
  <c r="T221" i="2"/>
  <c r="U221" i="2"/>
  <c r="V221" i="2"/>
  <c r="W221" i="2"/>
  <c r="X221" i="2"/>
  <c r="X222" i="2"/>
  <c r="A223" i="2"/>
  <c r="T223" i="2"/>
  <c r="X223" i="2"/>
  <c r="A224" i="2"/>
  <c r="X224" i="2"/>
  <c r="X225" i="2"/>
  <c r="X226" i="2"/>
  <c r="X227" i="2"/>
  <c r="X228" i="2"/>
  <c r="X229" i="2"/>
  <c r="S230" i="2"/>
  <c r="X230" i="2" s="1"/>
  <c r="T230" i="2"/>
  <c r="U230" i="2"/>
  <c r="V230" i="2"/>
  <c r="W230" i="2"/>
  <c r="X231" i="2"/>
  <c r="A232" i="2"/>
  <c r="X232" i="2"/>
  <c r="A233" i="2"/>
  <c r="A234" i="2" s="1"/>
  <c r="X233" i="2"/>
  <c r="X234" i="2"/>
  <c r="A235" i="2"/>
  <c r="A236" i="2" s="1"/>
  <c r="X235" i="2"/>
  <c r="X236" i="2"/>
  <c r="A237" i="2"/>
  <c r="A238" i="2" s="1"/>
  <c r="A239" i="2" s="1"/>
  <c r="X237" i="2"/>
  <c r="X238" i="2"/>
  <c r="X239" i="2"/>
  <c r="X240" i="2"/>
  <c r="X241" i="2"/>
  <c r="O242" i="2"/>
  <c r="P242" i="2"/>
  <c r="Q242" i="2"/>
  <c r="R242" i="2"/>
  <c r="S242" i="2"/>
  <c r="X242" i="2" s="1"/>
  <c r="T242" i="2"/>
  <c r="U242" i="2"/>
  <c r="V242" i="2"/>
  <c r="W242" i="2"/>
  <c r="X243" i="2"/>
  <c r="A244" i="2"/>
  <c r="A245" i="2" s="1"/>
  <c r="X244" i="2"/>
  <c r="X245" i="2"/>
  <c r="A246" i="2"/>
  <c r="A247" i="2" s="1"/>
  <c r="A248" i="2" s="1"/>
  <c r="A249" i="2" s="1"/>
  <c r="A250" i="2" s="1"/>
  <c r="A251" i="2" s="1"/>
  <c r="A252" i="2" s="1"/>
  <c r="A253" i="2" s="1"/>
  <c r="X246" i="2"/>
  <c r="X247" i="2"/>
  <c r="X248" i="2"/>
  <c r="X249" i="2"/>
  <c r="X250" i="2"/>
  <c r="X251" i="2"/>
  <c r="X252" i="2"/>
  <c r="X253" i="2"/>
  <c r="D23" i="1"/>
  <c r="E23" i="1"/>
  <c r="F23" i="1"/>
  <c r="J23" i="1"/>
  <c r="K23" i="1"/>
  <c r="L23" i="1"/>
  <c r="M23" i="1"/>
  <c r="N23" i="1"/>
  <c r="O23" i="1"/>
  <c r="AM38" i="1"/>
  <c r="P40" i="1"/>
  <c r="P39" i="1" s="1"/>
  <c r="X40" i="1"/>
  <c r="X39" i="1" s="1"/>
  <c r="I42" i="1"/>
  <c r="I40" i="1" s="1"/>
  <c r="I39" i="1" s="1"/>
  <c r="S42" i="1"/>
  <c r="T42" i="1"/>
  <c r="V42" i="1"/>
  <c r="V40" i="1" s="1"/>
  <c r="V39" i="1" s="1"/>
  <c r="W42" i="1"/>
  <c r="X42" i="1"/>
  <c r="Y42" i="1"/>
  <c r="Z42" i="1"/>
  <c r="AD42" i="1"/>
  <c r="AD40" i="1" s="1"/>
  <c r="AD39" i="1" s="1"/>
  <c r="G43" i="1"/>
  <c r="U43" i="1"/>
  <c r="H43" i="1" s="1"/>
  <c r="AA43" i="1"/>
  <c r="A44" i="1"/>
  <c r="A45" i="1" s="1"/>
  <c r="A46" i="1" s="1"/>
  <c r="U44" i="1"/>
  <c r="AA44" i="1"/>
  <c r="H45" i="1"/>
  <c r="G45" i="1" s="1"/>
  <c r="U45" i="1"/>
  <c r="AA45" i="1"/>
  <c r="H46" i="1"/>
  <c r="G46" i="1" s="1"/>
  <c r="U46" i="1"/>
  <c r="AA46" i="1"/>
  <c r="A47" i="1"/>
  <c r="G47" i="1"/>
  <c r="U47" i="1"/>
  <c r="H47" i="1" s="1"/>
  <c r="AA47" i="1"/>
  <c r="U48" i="1"/>
  <c r="H48" i="1" s="1"/>
  <c r="G48" i="1" s="1"/>
  <c r="AA48" i="1"/>
  <c r="AB48" i="1"/>
  <c r="U49" i="1"/>
  <c r="H49" i="1" s="1"/>
  <c r="G49" i="1" s="1"/>
  <c r="AA49" i="1"/>
  <c r="AE49" i="1"/>
  <c r="I50" i="1"/>
  <c r="P50" i="1"/>
  <c r="R50" i="1"/>
  <c r="R40" i="1" s="1"/>
  <c r="R39" i="1" s="1"/>
  <c r="S50" i="1"/>
  <c r="S40" i="1" s="1"/>
  <c r="S39" i="1" s="1"/>
  <c r="V50" i="1"/>
  <c r="W50" i="1"/>
  <c r="X50" i="1"/>
  <c r="Z50" i="1"/>
  <c r="AD50" i="1"/>
  <c r="G51" i="1"/>
  <c r="H51" i="1"/>
  <c r="U51" i="1"/>
  <c r="AA51" i="1"/>
  <c r="AB51" i="1"/>
  <c r="A52" i="1"/>
  <c r="A53" i="1" s="1"/>
  <c r="U52" i="1"/>
  <c r="H52" i="1" s="1"/>
  <c r="G52" i="1" s="1"/>
  <c r="AA52" i="1"/>
  <c r="AC52" i="1"/>
  <c r="AE52" i="1"/>
  <c r="AF52" i="1"/>
  <c r="AG52" i="1" s="1"/>
  <c r="H53" i="1"/>
  <c r="U53" i="1"/>
  <c r="AA53" i="1"/>
  <c r="AB53" i="1"/>
  <c r="AC53" i="1"/>
  <c r="AE53" i="1"/>
  <c r="A54" i="1"/>
  <c r="G54" i="1"/>
  <c r="H54" i="1"/>
  <c r="U54" i="1"/>
  <c r="AA54" i="1"/>
  <c r="AC54" i="1"/>
  <c r="AF54" i="1" s="1"/>
  <c r="AE54" i="1"/>
  <c r="AG54" i="1"/>
  <c r="A55" i="1"/>
  <c r="U55" i="1"/>
  <c r="H55" i="1" s="1"/>
  <c r="G55" i="1" s="1"/>
  <c r="AA55" i="1"/>
  <c r="AF55" i="1"/>
  <c r="AG55" i="1" s="1"/>
  <c r="A56" i="1"/>
  <c r="G56" i="1"/>
  <c r="H56" i="1"/>
  <c r="U56" i="1"/>
  <c r="AA56" i="1"/>
  <c r="AC56" i="1"/>
  <c r="AF56" i="1" s="1"/>
  <c r="AE56" i="1"/>
  <c r="AG56" i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U57" i="1"/>
  <c r="H57" i="1" s="1"/>
  <c r="G57" i="1" s="1"/>
  <c r="AA57" i="1"/>
  <c r="AC57" i="1"/>
  <c r="AE57" i="1"/>
  <c r="AF57" i="1"/>
  <c r="AG57" i="1"/>
  <c r="U58" i="1"/>
  <c r="H58" i="1" s="1"/>
  <c r="G58" i="1" s="1"/>
  <c r="AA58" i="1"/>
  <c r="AF58" i="1"/>
  <c r="AG58" i="1"/>
  <c r="U59" i="1"/>
  <c r="H59" i="1" s="1"/>
  <c r="G59" i="1" s="1"/>
  <c r="AA59" i="1"/>
  <c r="AC59" i="1"/>
  <c r="AE59" i="1"/>
  <c r="AF59" i="1"/>
  <c r="AG59" i="1"/>
  <c r="U60" i="1"/>
  <c r="H60" i="1" s="1"/>
  <c r="G60" i="1" s="1"/>
  <c r="AA60" i="1"/>
  <c r="AE60" i="1"/>
  <c r="AC60" i="1" s="1"/>
  <c r="R61" i="1"/>
  <c r="S61" i="1"/>
  <c r="T61" i="1"/>
  <c r="AA61" i="1"/>
  <c r="AB61" i="1"/>
  <c r="AC61" i="1"/>
  <c r="AE61" i="1"/>
  <c r="G62" i="1"/>
  <c r="H62" i="1"/>
  <c r="U62" i="1"/>
  <c r="AA62" i="1"/>
  <c r="AF62" i="1"/>
  <c r="AG62" i="1" s="1"/>
  <c r="S63" i="1"/>
  <c r="T63" i="1"/>
  <c r="U63" i="1"/>
  <c r="H63" i="1" s="1"/>
  <c r="G63" i="1" s="1"/>
  <c r="Y63" i="1"/>
  <c r="Z63" i="1"/>
  <c r="AB63" i="1"/>
  <c r="AE63" i="1" s="1"/>
  <c r="AC63" i="1"/>
  <c r="U64" i="1"/>
  <c r="H64" i="1" s="1"/>
  <c r="G64" i="1" s="1"/>
  <c r="AA64" i="1"/>
  <c r="AF64" i="1"/>
  <c r="AG64" i="1" s="1"/>
  <c r="T65" i="1"/>
  <c r="U65" i="1"/>
  <c r="H65" i="1" s="1"/>
  <c r="G65" i="1" s="1"/>
  <c r="AA65" i="1"/>
  <c r="AB65" i="1"/>
  <c r="AE65" i="1"/>
  <c r="AC65" i="1" s="1"/>
  <c r="Q66" i="1"/>
  <c r="AA66" i="1"/>
  <c r="AF66" i="1"/>
  <c r="AG66" i="1"/>
  <c r="T67" i="1"/>
  <c r="U67" i="1" s="1"/>
  <c r="H67" i="1" s="1"/>
  <c r="G67" i="1" s="1"/>
  <c r="AA67" i="1"/>
  <c r="AB67" i="1"/>
  <c r="AE67" i="1" s="1"/>
  <c r="AC67" i="1" s="1"/>
  <c r="AF67" i="1"/>
  <c r="U68" i="1"/>
  <c r="H68" i="1" s="1"/>
  <c r="G68" i="1" s="1"/>
  <c r="AA68" i="1"/>
  <c r="AC68" i="1"/>
  <c r="AE68" i="1"/>
  <c r="A69" i="1"/>
  <c r="A70" i="1" s="1"/>
  <c r="H69" i="1"/>
  <c r="G69" i="1" s="1"/>
  <c r="U69" i="1"/>
  <c r="AA69" i="1"/>
  <c r="AE69" i="1"/>
  <c r="AC69" i="1" s="1"/>
  <c r="AF69" i="1" s="1"/>
  <c r="AG69" i="1"/>
  <c r="U70" i="1"/>
  <c r="H70" i="1" s="1"/>
  <c r="G70" i="1" s="1"/>
  <c r="AA70" i="1"/>
  <c r="AC70" i="1"/>
  <c r="AE70" i="1"/>
  <c r="AF70" i="1"/>
  <c r="A71" i="1"/>
  <c r="A72" i="1" s="1"/>
  <c r="H71" i="1"/>
  <c r="G71" i="1" s="1"/>
  <c r="U71" i="1"/>
  <c r="AA71" i="1"/>
  <c r="AE71" i="1"/>
  <c r="AC71" i="1" s="1"/>
  <c r="AF71" i="1" s="1"/>
  <c r="AG71" i="1"/>
  <c r="U72" i="1"/>
  <c r="H72" i="1" s="1"/>
  <c r="G72" i="1" s="1"/>
  <c r="AA72" i="1"/>
  <c r="AC72" i="1"/>
  <c r="AE72" i="1"/>
  <c r="AF72" i="1"/>
  <c r="A73" i="1"/>
  <c r="A74" i="1" s="1"/>
  <c r="H73" i="1"/>
  <c r="G73" i="1" s="1"/>
  <c r="AA73" i="1"/>
  <c r="AC73" i="1"/>
  <c r="AE73" i="1"/>
  <c r="H74" i="1"/>
  <c r="G74" i="1" s="1"/>
  <c r="U74" i="1"/>
  <c r="AA74" i="1"/>
  <c r="AE74" i="1"/>
  <c r="AC74" i="1" s="1"/>
  <c r="AF74" i="1" s="1"/>
  <c r="AG74" i="1"/>
  <c r="U75" i="1"/>
  <c r="AA75" i="1"/>
  <c r="AE75" i="1"/>
  <c r="AC75" i="1" s="1"/>
  <c r="U76" i="1"/>
  <c r="AA76" i="1"/>
  <c r="AE76" i="1"/>
  <c r="AC76" i="1" s="1"/>
  <c r="U77" i="1"/>
  <c r="AA77" i="1"/>
  <c r="AE77" i="1"/>
  <c r="AC77" i="1" s="1"/>
  <c r="U78" i="1"/>
  <c r="AA78" i="1"/>
  <c r="AE78" i="1"/>
  <c r="AC78" i="1" s="1"/>
  <c r="U79" i="1"/>
  <c r="AA79" i="1"/>
  <c r="AE79" i="1"/>
  <c r="AC79" i="1" s="1"/>
  <c r="T80" i="1"/>
  <c r="AD80" i="1"/>
  <c r="I81" i="1"/>
  <c r="P81" i="1"/>
  <c r="Q81" i="1"/>
  <c r="S81" i="1"/>
  <c r="T81" i="1"/>
  <c r="V81" i="1"/>
  <c r="W81" i="1"/>
  <c r="X81" i="1"/>
  <c r="Y81" i="1"/>
  <c r="Z81" i="1"/>
  <c r="AA81" i="1"/>
  <c r="AD81" i="1"/>
  <c r="H82" i="1"/>
  <c r="U82" i="1"/>
  <c r="AA82" i="1"/>
  <c r="AE82" i="1"/>
  <c r="A83" i="1"/>
  <c r="G83" i="1"/>
  <c r="U83" i="1"/>
  <c r="H83" i="1" s="1"/>
  <c r="AA83" i="1"/>
  <c r="AC83" i="1"/>
  <c r="AE83" i="1"/>
  <c r="A84" i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H84" i="1"/>
  <c r="G84" i="1" s="1"/>
  <c r="U84" i="1"/>
  <c r="AA84" i="1"/>
  <c r="AE84" i="1"/>
  <c r="AC84" i="1" s="1"/>
  <c r="G85" i="1"/>
  <c r="U85" i="1"/>
  <c r="H85" i="1" s="1"/>
  <c r="AA85" i="1"/>
  <c r="AC85" i="1"/>
  <c r="AE85" i="1"/>
  <c r="H86" i="1"/>
  <c r="G86" i="1" s="1"/>
  <c r="R86" i="1"/>
  <c r="R81" i="1" s="1"/>
  <c r="U86" i="1"/>
  <c r="AA86" i="1"/>
  <c r="AB86" i="1"/>
  <c r="U87" i="1"/>
  <c r="H87" i="1" s="1"/>
  <c r="G87" i="1" s="1"/>
  <c r="AA87" i="1"/>
  <c r="AC87" i="1"/>
  <c r="AE87" i="1"/>
  <c r="H88" i="1"/>
  <c r="G88" i="1" s="1"/>
  <c r="U88" i="1"/>
  <c r="AA88" i="1"/>
  <c r="AE88" i="1"/>
  <c r="AC88" i="1" s="1"/>
  <c r="AF88" i="1" s="1"/>
  <c r="AG88" i="1"/>
  <c r="U89" i="1"/>
  <c r="H89" i="1" s="1"/>
  <c r="G89" i="1" s="1"/>
  <c r="AA89" i="1"/>
  <c r="AC89" i="1"/>
  <c r="AE89" i="1"/>
  <c r="AF89" i="1"/>
  <c r="H90" i="1"/>
  <c r="G90" i="1" s="1"/>
  <c r="U90" i="1"/>
  <c r="AA90" i="1"/>
  <c r="AE90" i="1"/>
  <c r="AC90" i="1" s="1"/>
  <c r="AF90" i="1" s="1"/>
  <c r="AG90" i="1"/>
  <c r="U91" i="1"/>
  <c r="H91" i="1" s="1"/>
  <c r="G91" i="1" s="1"/>
  <c r="AA91" i="1"/>
  <c r="AC91" i="1"/>
  <c r="AE91" i="1"/>
  <c r="H92" i="1"/>
  <c r="G92" i="1" s="1"/>
  <c r="U92" i="1"/>
  <c r="AA92" i="1"/>
  <c r="AF92" i="1"/>
  <c r="AG92" i="1"/>
  <c r="U93" i="1"/>
  <c r="H93" i="1" s="1"/>
  <c r="G93" i="1" s="1"/>
  <c r="AA93" i="1"/>
  <c r="AC93" i="1"/>
  <c r="AE93" i="1"/>
  <c r="AF93" i="1"/>
  <c r="H94" i="1"/>
  <c r="G94" i="1" s="1"/>
  <c r="U94" i="1"/>
  <c r="AA94" i="1"/>
  <c r="AE94" i="1"/>
  <c r="AC94" i="1" s="1"/>
  <c r="AF94" i="1" s="1"/>
  <c r="AG94" i="1"/>
  <c r="U95" i="1"/>
  <c r="H95" i="1" s="1"/>
  <c r="G95" i="1" s="1"/>
  <c r="AA95" i="1"/>
  <c r="AC95" i="1"/>
  <c r="AE95" i="1"/>
  <c r="H96" i="1"/>
  <c r="G96" i="1" s="1"/>
  <c r="U96" i="1"/>
  <c r="AA96" i="1"/>
  <c r="U97" i="1"/>
  <c r="H97" i="1" s="1"/>
  <c r="G97" i="1" s="1"/>
  <c r="AA97" i="1"/>
  <c r="AC97" i="1"/>
  <c r="AE97" i="1"/>
  <c r="I98" i="1"/>
  <c r="P98" i="1"/>
  <c r="Q98" i="1"/>
  <c r="T98" i="1"/>
  <c r="V98" i="1"/>
  <c r="Y98" i="1"/>
  <c r="Z98" i="1"/>
  <c r="AD98" i="1"/>
  <c r="H99" i="1"/>
  <c r="U99" i="1"/>
  <c r="AA99" i="1"/>
  <c r="AE99" i="1"/>
  <c r="A100" i="1"/>
  <c r="U100" i="1"/>
  <c r="AA100" i="1"/>
  <c r="AF100" i="1"/>
  <c r="AG100" i="1" s="1"/>
  <c r="A101" i="1"/>
  <c r="A102" i="1" s="1"/>
  <c r="H101" i="1"/>
  <c r="G101" i="1" s="1"/>
  <c r="U101" i="1"/>
  <c r="AA101" i="1"/>
  <c r="AF101" i="1"/>
  <c r="AG101" i="1"/>
  <c r="U102" i="1"/>
  <c r="H102" i="1" s="1"/>
  <c r="G102" i="1" s="1"/>
  <c r="AA102" i="1"/>
  <c r="AF102" i="1"/>
  <c r="AG102" i="1" s="1"/>
  <c r="S103" i="1"/>
  <c r="AA103" i="1"/>
  <c r="AB103" i="1"/>
  <c r="AE103" i="1" s="1"/>
  <c r="AC103" i="1" s="1"/>
  <c r="AF103" i="1"/>
  <c r="U104" i="1"/>
  <c r="H104" i="1" s="1"/>
  <c r="G104" i="1" s="1"/>
  <c r="AA104" i="1"/>
  <c r="AC104" i="1"/>
  <c r="AE104" i="1"/>
  <c r="A105" i="1"/>
  <c r="A106" i="1" s="1"/>
  <c r="H105" i="1"/>
  <c r="G105" i="1" s="1"/>
  <c r="U105" i="1"/>
  <c r="AA105" i="1"/>
  <c r="AE105" i="1"/>
  <c r="AC105" i="1" s="1"/>
  <c r="AF105" i="1" s="1"/>
  <c r="AG105" i="1"/>
  <c r="R106" i="1"/>
  <c r="X106" i="1"/>
  <c r="AC106" i="1"/>
  <c r="AE106" i="1"/>
  <c r="A107" i="1"/>
  <c r="A108" i="1" s="1"/>
  <c r="A109" i="1" s="1"/>
  <c r="A110" i="1" s="1"/>
  <c r="A111" i="1" s="1"/>
  <c r="A112" i="1" s="1"/>
  <c r="H107" i="1"/>
  <c r="G107" i="1" s="1"/>
  <c r="U107" i="1"/>
  <c r="AA107" i="1"/>
  <c r="AE107" i="1"/>
  <c r="AC107" i="1" s="1"/>
  <c r="AF107" i="1" s="1"/>
  <c r="AG107" i="1"/>
  <c r="G108" i="1"/>
  <c r="H108" i="1"/>
  <c r="AA108" i="1"/>
  <c r="AE108" i="1"/>
  <c r="AC108" i="1" s="1"/>
  <c r="AF108" i="1" s="1"/>
  <c r="G109" i="1"/>
  <c r="H109" i="1"/>
  <c r="AA109" i="1"/>
  <c r="AE109" i="1"/>
  <c r="AC109" i="1" s="1"/>
  <c r="G110" i="1"/>
  <c r="H110" i="1"/>
  <c r="AA110" i="1"/>
  <c r="AE110" i="1"/>
  <c r="AC110" i="1" s="1"/>
  <c r="AF110" i="1" s="1"/>
  <c r="G111" i="1"/>
  <c r="H111" i="1"/>
  <c r="AA111" i="1"/>
  <c r="AE111" i="1"/>
  <c r="AC111" i="1" s="1"/>
  <c r="AF111" i="1" s="1"/>
  <c r="AG111" i="1"/>
  <c r="G112" i="1"/>
  <c r="Q112" i="1"/>
  <c r="U112" i="1" s="1"/>
  <c r="H112" i="1" s="1"/>
  <c r="W112" i="1"/>
  <c r="AB112" i="1"/>
  <c r="AE112" i="1"/>
  <c r="AC112" i="1" s="1"/>
  <c r="I113" i="1"/>
  <c r="P113" i="1"/>
  <c r="Q113" i="1"/>
  <c r="R113" i="1"/>
  <c r="V113" i="1"/>
  <c r="W113" i="1"/>
  <c r="X113" i="1"/>
  <c r="Y113" i="1"/>
  <c r="Z113" i="1"/>
  <c r="Z80" i="1" s="1"/>
  <c r="AC113" i="1"/>
  <c r="AE113" i="1"/>
  <c r="U114" i="1"/>
  <c r="H114" i="1" s="1"/>
  <c r="AA114" i="1"/>
  <c r="AC114" i="1"/>
  <c r="AE114" i="1"/>
  <c r="I115" i="1"/>
  <c r="P115" i="1"/>
  <c r="Q115" i="1"/>
  <c r="R115" i="1"/>
  <c r="S115" i="1"/>
  <c r="U115" i="1" s="1"/>
  <c r="T115" i="1"/>
  <c r="V115" i="1"/>
  <c r="W115" i="1"/>
  <c r="X115" i="1"/>
  <c r="Y115" i="1"/>
  <c r="Z115" i="1"/>
  <c r="AA115" i="1"/>
  <c r="AD115" i="1"/>
  <c r="H116" i="1"/>
  <c r="U116" i="1"/>
  <c r="AA116" i="1"/>
  <c r="AB116" i="1"/>
  <c r="AB115" i="1" s="1"/>
  <c r="I117" i="1"/>
  <c r="P117" i="1"/>
  <c r="Q117" i="1"/>
  <c r="R117" i="1"/>
  <c r="S117" i="1"/>
  <c r="T117" i="1"/>
  <c r="V117" i="1"/>
  <c r="W117" i="1"/>
  <c r="AA117" i="1" s="1"/>
  <c r="X117" i="1"/>
  <c r="Y117" i="1"/>
  <c r="Z117" i="1"/>
  <c r="AB117" i="1"/>
  <c r="AE117" i="1" s="1"/>
  <c r="AC117" i="1" s="1"/>
  <c r="U118" i="1"/>
  <c r="AA118" i="1"/>
  <c r="AC118" i="1"/>
  <c r="AE118" i="1"/>
  <c r="A119" i="1"/>
  <c r="A120" i="1" s="1"/>
  <c r="A121" i="1" s="1"/>
  <c r="A122" i="1" s="1"/>
  <c r="H119" i="1"/>
  <c r="G119" i="1" s="1"/>
  <c r="U119" i="1"/>
  <c r="AA119" i="1"/>
  <c r="AE119" i="1"/>
  <c r="AC119" i="1" s="1"/>
  <c r="G120" i="1"/>
  <c r="U120" i="1"/>
  <c r="H120" i="1" s="1"/>
  <c r="AA120" i="1"/>
  <c r="AC120" i="1"/>
  <c r="AE120" i="1"/>
  <c r="H121" i="1"/>
  <c r="G121" i="1" s="1"/>
  <c r="U121" i="1"/>
  <c r="AA121" i="1"/>
  <c r="AE121" i="1"/>
  <c r="AC121" i="1" s="1"/>
  <c r="G122" i="1"/>
  <c r="U122" i="1"/>
  <c r="H122" i="1" s="1"/>
  <c r="AA122" i="1"/>
  <c r="AC122" i="1"/>
  <c r="AE122" i="1"/>
  <c r="G123" i="1"/>
  <c r="I123" i="1"/>
  <c r="P123" i="1"/>
  <c r="Q123" i="1"/>
  <c r="R123" i="1"/>
  <c r="S123" i="1"/>
  <c r="T123" i="1"/>
  <c r="U123" i="1"/>
  <c r="V123" i="1"/>
  <c r="W123" i="1"/>
  <c r="X123" i="1"/>
  <c r="Y123" i="1"/>
  <c r="AA123" i="1" s="1"/>
  <c r="Z123" i="1"/>
  <c r="AB123" i="1"/>
  <c r="AE123" i="1" s="1"/>
  <c r="AC123" i="1"/>
  <c r="G124" i="1"/>
  <c r="U124" i="1"/>
  <c r="H124" i="1" s="1"/>
  <c r="H123" i="1" s="1"/>
  <c r="AA124" i="1"/>
  <c r="AC124" i="1"/>
  <c r="AE124" i="1"/>
  <c r="I125" i="1"/>
  <c r="P125" i="1"/>
  <c r="R125" i="1"/>
  <c r="S125" i="1"/>
  <c r="T125" i="1"/>
  <c r="V125" i="1"/>
  <c r="X125" i="1"/>
  <c r="Y125" i="1"/>
  <c r="Z125" i="1"/>
  <c r="AB125" i="1"/>
  <c r="AD125" i="1"/>
  <c r="AE125" i="1"/>
  <c r="H126" i="1"/>
  <c r="U126" i="1"/>
  <c r="AA126" i="1"/>
  <c r="AE126" i="1"/>
  <c r="AC126" i="1" s="1"/>
  <c r="AF126" i="1" s="1"/>
  <c r="AF125" i="1" s="1"/>
  <c r="A127" i="1"/>
  <c r="I127" i="1"/>
  <c r="P127" i="1"/>
  <c r="Q127" i="1"/>
  <c r="W127" i="1"/>
  <c r="AA127" i="1" s="1"/>
  <c r="AC127" i="1"/>
  <c r="AE127" i="1"/>
  <c r="A128" i="1"/>
  <c r="H128" i="1"/>
  <c r="G128" i="1" s="1"/>
  <c r="U128" i="1"/>
  <c r="AA128" i="1"/>
  <c r="AE128" i="1"/>
  <c r="AC128" i="1" s="1"/>
  <c r="T129" i="1"/>
  <c r="AC129" i="1"/>
  <c r="AE129" i="1"/>
  <c r="U130" i="1"/>
  <c r="AA130" i="1"/>
  <c r="AE130" i="1"/>
  <c r="AC130" i="1" s="1"/>
  <c r="H131" i="1"/>
  <c r="P131" i="1"/>
  <c r="T131" i="1"/>
  <c r="X131" i="1"/>
  <c r="X129" i="1" s="1"/>
  <c r="Z131" i="1"/>
  <c r="Z129" i="1" s="1"/>
  <c r="AC131" i="1"/>
  <c r="AE131" i="1"/>
  <c r="G132" i="1"/>
  <c r="G131" i="1" s="1"/>
  <c r="G130" i="1" s="1"/>
  <c r="G129" i="1" s="1"/>
  <c r="H132" i="1"/>
  <c r="I132" i="1"/>
  <c r="I131" i="1" s="1"/>
  <c r="I130" i="1" s="1"/>
  <c r="I129" i="1" s="1"/>
  <c r="P132" i="1"/>
  <c r="Q132" i="1"/>
  <c r="Q131" i="1" s="1"/>
  <c r="Q129" i="1" s="1"/>
  <c r="Q30" i="1" s="1"/>
  <c r="R132" i="1"/>
  <c r="S132" i="1"/>
  <c r="S131" i="1" s="1"/>
  <c r="T132" i="1"/>
  <c r="U132" i="1"/>
  <c r="W132" i="1"/>
  <c r="W131" i="1" s="1"/>
  <c r="W129" i="1" s="1"/>
  <c r="AE132" i="1"/>
  <c r="AC132" i="1" s="1"/>
  <c r="U133" i="1"/>
  <c r="AA133" i="1"/>
  <c r="AE133" i="1"/>
  <c r="AC133" i="1" s="1"/>
  <c r="U134" i="1"/>
  <c r="AA134" i="1"/>
  <c r="AE134" i="1"/>
  <c r="AC134" i="1" s="1"/>
  <c r="V135" i="1"/>
  <c r="V132" i="1" s="1"/>
  <c r="V131" i="1" s="1"/>
  <c r="W135" i="1"/>
  <c r="X135" i="1"/>
  <c r="X132" i="1" s="1"/>
  <c r="Y135" i="1"/>
  <c r="Y132" i="1" s="1"/>
  <c r="Y131" i="1" s="1"/>
  <c r="Y129" i="1" s="1"/>
  <c r="Y30" i="1" s="1"/>
  <c r="Z135" i="1"/>
  <c r="Z132" i="1" s="1"/>
  <c r="AA135" i="1"/>
  <c r="AE135" i="1"/>
  <c r="AC135" i="1" s="1"/>
  <c r="U136" i="1"/>
  <c r="H136" i="1" s="1"/>
  <c r="AA136" i="1"/>
  <c r="AC136" i="1"/>
  <c r="AE136" i="1"/>
  <c r="Q137" i="1"/>
  <c r="R137" i="1"/>
  <c r="R131" i="1" s="1"/>
  <c r="R129" i="1" s="1"/>
  <c r="AA137" i="1"/>
  <c r="AE137" i="1"/>
  <c r="AC137" i="1" s="1"/>
  <c r="U138" i="1"/>
  <c r="H138" i="1" s="1"/>
  <c r="AA138" i="1"/>
  <c r="AC138" i="1"/>
  <c r="AE138" i="1"/>
  <c r="H139" i="1"/>
  <c r="U139" i="1"/>
  <c r="AA139" i="1"/>
  <c r="AE139" i="1"/>
  <c r="AC139" i="1" s="1"/>
  <c r="U140" i="1"/>
  <c r="H140" i="1" s="1"/>
  <c r="AA140" i="1"/>
  <c r="AC140" i="1"/>
  <c r="AE140" i="1"/>
  <c r="H141" i="1"/>
  <c r="U141" i="1"/>
  <c r="AA141" i="1"/>
  <c r="AE141" i="1"/>
  <c r="AC141" i="1" s="1"/>
  <c r="G142" i="1"/>
  <c r="H142" i="1"/>
  <c r="P142" i="1"/>
  <c r="Q142" i="1"/>
  <c r="R142" i="1"/>
  <c r="S142" i="1"/>
  <c r="U142" i="1" s="1"/>
  <c r="T142" i="1"/>
  <c r="AA142" i="1"/>
  <c r="AC142" i="1"/>
  <c r="AE142" i="1"/>
  <c r="U143" i="1"/>
  <c r="AA143" i="1"/>
  <c r="AC143" i="1"/>
  <c r="AE143" i="1"/>
  <c r="U144" i="1"/>
  <c r="AA144" i="1"/>
  <c r="AC144" i="1"/>
  <c r="AE144" i="1"/>
  <c r="H145" i="1"/>
  <c r="U145" i="1"/>
  <c r="AA145" i="1"/>
  <c r="AE145" i="1"/>
  <c r="AC145" i="1" s="1"/>
  <c r="I146" i="1"/>
  <c r="P146" i="1"/>
  <c r="Q146" i="1"/>
  <c r="R146" i="1"/>
  <c r="S146" i="1"/>
  <c r="T146" i="1"/>
  <c r="V146" i="1"/>
  <c r="AA146" i="1" s="1"/>
  <c r="W146" i="1"/>
  <c r="X146" i="1"/>
  <c r="Y146" i="1"/>
  <c r="Z146" i="1"/>
  <c r="AB146" i="1"/>
  <c r="AD146" i="1"/>
  <c r="U147" i="1"/>
  <c r="AA147" i="1"/>
  <c r="AC147" i="1"/>
  <c r="AE147" i="1"/>
  <c r="AE146" i="1" s="1"/>
  <c r="A148" i="1"/>
  <c r="H148" i="1"/>
  <c r="G148" i="1" s="1"/>
  <c r="AA148" i="1"/>
  <c r="AC148" i="1"/>
  <c r="AE148" i="1"/>
  <c r="A149" i="1"/>
  <c r="A150" i="1" s="1"/>
  <c r="H149" i="1"/>
  <c r="G149" i="1" s="1"/>
  <c r="U149" i="1"/>
  <c r="AA149" i="1"/>
  <c r="AE149" i="1"/>
  <c r="AC149" i="1" s="1"/>
  <c r="G150" i="1"/>
  <c r="U150" i="1"/>
  <c r="H150" i="1" s="1"/>
  <c r="V150" i="1"/>
  <c r="AA150" i="1"/>
  <c r="AE150" i="1"/>
  <c r="AC150" i="1" s="1"/>
  <c r="I151" i="1"/>
  <c r="P151" i="1"/>
  <c r="Q151" i="1"/>
  <c r="R151" i="1"/>
  <c r="S151" i="1"/>
  <c r="T151" i="1"/>
  <c r="V151" i="1"/>
  <c r="W151" i="1"/>
  <c r="X151" i="1"/>
  <c r="Y151" i="1"/>
  <c r="Z151" i="1"/>
  <c r="AB151" i="1"/>
  <c r="AD151" i="1"/>
  <c r="AG151" i="1"/>
  <c r="U152" i="1"/>
  <c r="AA152" i="1"/>
  <c r="AC152" i="1"/>
  <c r="AE152" i="1"/>
  <c r="AE151" i="1" s="1"/>
  <c r="A153" i="1"/>
  <c r="G153" i="1"/>
  <c r="U153" i="1"/>
  <c r="H153" i="1" s="1"/>
  <c r="AA153" i="1"/>
  <c r="AC153" i="1"/>
  <c r="AF153" i="1" s="1"/>
  <c r="AE153" i="1"/>
  <c r="A154" i="1"/>
  <c r="G154" i="1"/>
  <c r="U154" i="1"/>
  <c r="H154" i="1" s="1"/>
  <c r="AA154" i="1"/>
  <c r="AC154" i="1"/>
  <c r="AE154" i="1"/>
  <c r="AF154" i="1"/>
  <c r="I155" i="1"/>
  <c r="P155" i="1"/>
  <c r="Q155" i="1"/>
  <c r="R155" i="1"/>
  <c r="S155" i="1"/>
  <c r="T155" i="1"/>
  <c r="V155" i="1"/>
  <c r="W155" i="1"/>
  <c r="X155" i="1"/>
  <c r="Y155" i="1"/>
  <c r="Z155" i="1"/>
  <c r="AB155" i="1"/>
  <c r="AD155" i="1"/>
  <c r="AF155" i="1"/>
  <c r="U156" i="1"/>
  <c r="AA156" i="1"/>
  <c r="AC156" i="1"/>
  <c r="AE156" i="1"/>
  <c r="A157" i="1"/>
  <c r="A158" i="1" s="1"/>
  <c r="H157" i="1"/>
  <c r="G157" i="1" s="1"/>
  <c r="U157" i="1"/>
  <c r="AA157" i="1"/>
  <c r="AE157" i="1"/>
  <c r="AC157" i="1" s="1"/>
  <c r="U158" i="1"/>
  <c r="H158" i="1" s="1"/>
  <c r="G158" i="1" s="1"/>
  <c r="AA158" i="1"/>
  <c r="AC158" i="1"/>
  <c r="AE158" i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H159" i="1"/>
  <c r="G159" i="1" s="1"/>
  <c r="U159" i="1"/>
  <c r="AA159" i="1"/>
  <c r="AE159" i="1"/>
  <c r="AC159" i="1" s="1"/>
  <c r="G160" i="1"/>
  <c r="U160" i="1"/>
  <c r="H160" i="1" s="1"/>
  <c r="AA160" i="1"/>
  <c r="AC160" i="1"/>
  <c r="AE160" i="1"/>
  <c r="H161" i="1"/>
  <c r="G161" i="1" s="1"/>
  <c r="U161" i="1"/>
  <c r="AA161" i="1"/>
  <c r="AB161" i="1"/>
  <c r="AE161" i="1" s="1"/>
  <c r="AC161" i="1" s="1"/>
  <c r="AG161" i="1"/>
  <c r="G162" i="1"/>
  <c r="U162" i="1"/>
  <c r="H162" i="1" s="1"/>
  <c r="AA162" i="1"/>
  <c r="AC162" i="1"/>
  <c r="AE162" i="1"/>
  <c r="AG162" i="1"/>
  <c r="U163" i="1"/>
  <c r="H163" i="1" s="1"/>
  <c r="G163" i="1" s="1"/>
  <c r="AA163" i="1"/>
  <c r="AC163" i="1"/>
  <c r="AE163" i="1"/>
  <c r="AG163" i="1"/>
  <c r="G164" i="1"/>
  <c r="U164" i="1"/>
  <c r="H164" i="1" s="1"/>
  <c r="AA164" i="1"/>
  <c r="AC164" i="1"/>
  <c r="AE164" i="1"/>
  <c r="AG164" i="1"/>
  <c r="U165" i="1"/>
  <c r="H165" i="1" s="1"/>
  <c r="G165" i="1" s="1"/>
  <c r="AA165" i="1"/>
  <c r="AC165" i="1"/>
  <c r="AE165" i="1"/>
  <c r="AG165" i="1"/>
  <c r="G166" i="1"/>
  <c r="U166" i="1"/>
  <c r="H166" i="1" s="1"/>
  <c r="AA166" i="1"/>
  <c r="AC166" i="1"/>
  <c r="AE166" i="1"/>
  <c r="AG166" i="1"/>
  <c r="U167" i="1"/>
  <c r="H167" i="1" s="1"/>
  <c r="G167" i="1" s="1"/>
  <c r="AA167" i="1"/>
  <c r="AC167" i="1"/>
  <c r="AE167" i="1"/>
  <c r="AG167" i="1"/>
  <c r="G168" i="1"/>
  <c r="U168" i="1"/>
  <c r="H168" i="1" s="1"/>
  <c r="AA168" i="1"/>
  <c r="AC168" i="1"/>
  <c r="AE168" i="1"/>
  <c r="AG168" i="1"/>
  <c r="U169" i="1"/>
  <c r="H169" i="1" s="1"/>
  <c r="G169" i="1" s="1"/>
  <c r="AA169" i="1"/>
  <c r="AC169" i="1"/>
  <c r="AE169" i="1"/>
  <c r="AG169" i="1"/>
  <c r="G170" i="1"/>
  <c r="U170" i="1"/>
  <c r="H170" i="1" s="1"/>
  <c r="AA170" i="1"/>
  <c r="AC170" i="1"/>
  <c r="AE170" i="1"/>
  <c r="AG170" i="1"/>
  <c r="U171" i="1"/>
  <c r="H171" i="1" s="1"/>
  <c r="G171" i="1" s="1"/>
  <c r="AA171" i="1"/>
  <c r="AC171" i="1"/>
  <c r="AE171" i="1"/>
  <c r="AG171" i="1"/>
  <c r="G172" i="1"/>
  <c r="U172" i="1"/>
  <c r="H172" i="1" s="1"/>
  <c r="AA172" i="1"/>
  <c r="AC172" i="1"/>
  <c r="AE172" i="1"/>
  <c r="AG172" i="1"/>
  <c r="G173" i="1"/>
  <c r="H173" i="1"/>
  <c r="AA173" i="1"/>
  <c r="AE173" i="1"/>
  <c r="H174" i="1"/>
  <c r="G174" i="1" s="1"/>
  <c r="AA174" i="1"/>
  <c r="AC174" i="1"/>
  <c r="AE174" i="1"/>
  <c r="AG174" i="1"/>
  <c r="G175" i="1"/>
  <c r="H175" i="1"/>
  <c r="AA175" i="1"/>
  <c r="AE175" i="1"/>
  <c r="A176" i="1"/>
  <c r="A177" i="1" s="1"/>
  <c r="H176" i="1"/>
  <c r="G176" i="1" s="1"/>
  <c r="AA176" i="1"/>
  <c r="AC176" i="1"/>
  <c r="AE176" i="1"/>
  <c r="AG176" i="1"/>
  <c r="U177" i="1"/>
  <c r="H177" i="1" s="1"/>
  <c r="G177" i="1" s="1"/>
  <c r="AA177" i="1"/>
  <c r="AC177" i="1"/>
  <c r="AE177" i="1"/>
  <c r="AG177" i="1"/>
  <c r="I179" i="1"/>
  <c r="I178" i="1" s="1"/>
  <c r="I181" i="1"/>
  <c r="I180" i="1" s="1"/>
  <c r="D182" i="1"/>
  <c r="I182" i="1"/>
  <c r="P182" i="1"/>
  <c r="Q182" i="1"/>
  <c r="R182" i="1"/>
  <c r="S182" i="1"/>
  <c r="T182" i="1"/>
  <c r="V182" i="1"/>
  <c r="W182" i="1"/>
  <c r="W181" i="1" s="1"/>
  <c r="W180" i="1" s="1"/>
  <c r="W179" i="1" s="1"/>
  <c r="X182" i="1"/>
  <c r="Y182" i="1"/>
  <c r="Z182" i="1"/>
  <c r="AA182" i="1"/>
  <c r="AB182" i="1"/>
  <c r="AC182" i="1"/>
  <c r="AD182" i="1"/>
  <c r="AE182" i="1"/>
  <c r="AF182" i="1"/>
  <c r="AG182" i="1"/>
  <c r="H183" i="1"/>
  <c r="S183" i="1"/>
  <c r="U183" i="1"/>
  <c r="U182" i="1" s="1"/>
  <c r="Y183" i="1"/>
  <c r="AA183" i="1"/>
  <c r="H184" i="1"/>
  <c r="G184" i="1" s="1"/>
  <c r="U184" i="1"/>
  <c r="AA184" i="1"/>
  <c r="D185" i="1"/>
  <c r="I185" i="1"/>
  <c r="P185" i="1"/>
  <c r="Q185" i="1"/>
  <c r="Q181" i="1" s="1"/>
  <c r="Q180" i="1" s="1"/>
  <c r="S185" i="1"/>
  <c r="T185" i="1"/>
  <c r="V185" i="1"/>
  <c r="W185" i="1"/>
  <c r="AA185" i="1" s="1"/>
  <c r="Y185" i="1"/>
  <c r="Y181" i="1" s="1"/>
  <c r="Y180" i="1" s="1"/>
  <c r="Z185" i="1"/>
  <c r="AB185" i="1"/>
  <c r="AD185" i="1"/>
  <c r="Q186" i="1"/>
  <c r="R186" i="1"/>
  <c r="R185" i="1" s="1"/>
  <c r="R181" i="1" s="1"/>
  <c r="R180" i="1" s="1"/>
  <c r="R179" i="1" s="1"/>
  <c r="W186" i="1"/>
  <c r="AA186" i="1" s="1"/>
  <c r="X186" i="1"/>
  <c r="X185" i="1" s="1"/>
  <c r="AE186" i="1"/>
  <c r="AC186" i="1" s="1"/>
  <c r="H187" i="1"/>
  <c r="G187" i="1" s="1"/>
  <c r="U187" i="1"/>
  <c r="AA187" i="1"/>
  <c r="H188" i="1"/>
  <c r="G188" i="1" s="1"/>
  <c r="U188" i="1"/>
  <c r="AA188" i="1"/>
  <c r="AE188" i="1"/>
  <c r="AC188" i="1" s="1"/>
  <c r="AF188" i="1" s="1"/>
  <c r="I189" i="1"/>
  <c r="P189" i="1"/>
  <c r="U189" i="1" s="1"/>
  <c r="Q189" i="1"/>
  <c r="R189" i="1"/>
  <c r="S189" i="1"/>
  <c r="T189" i="1"/>
  <c r="V189" i="1"/>
  <c r="W189" i="1"/>
  <c r="X189" i="1"/>
  <c r="Y189" i="1"/>
  <c r="Z189" i="1"/>
  <c r="Z181" i="1" s="1"/>
  <c r="Z180" i="1" s="1"/>
  <c r="Z179" i="1" s="1"/>
  <c r="AD189" i="1"/>
  <c r="AD181" i="1" s="1"/>
  <c r="AD180" i="1" s="1"/>
  <c r="U190" i="1"/>
  <c r="H190" i="1" s="1"/>
  <c r="AA190" i="1"/>
  <c r="AB190" i="1"/>
  <c r="AB189" i="1" s="1"/>
  <c r="AE190" i="1"/>
  <c r="AE189" i="1" s="1"/>
  <c r="H191" i="1"/>
  <c r="G191" i="1" s="1"/>
  <c r="U191" i="1"/>
  <c r="AA191" i="1"/>
  <c r="AE191" i="1"/>
  <c r="AC191" i="1" s="1"/>
  <c r="H192" i="1"/>
  <c r="G192" i="1" s="1"/>
  <c r="AA192" i="1"/>
  <c r="AC192" i="1"/>
  <c r="AE192" i="1"/>
  <c r="H193" i="1"/>
  <c r="U193" i="1"/>
  <c r="AA193" i="1"/>
  <c r="AE193" i="1"/>
  <c r="AC193" i="1" s="1"/>
  <c r="H194" i="1"/>
  <c r="Q194" i="1"/>
  <c r="R194" i="1"/>
  <c r="U194" i="1"/>
  <c r="AA194" i="1"/>
  <c r="AC194" i="1"/>
  <c r="AE194" i="1"/>
  <c r="H195" i="1"/>
  <c r="AA195" i="1"/>
  <c r="AC195" i="1"/>
  <c r="AE195" i="1"/>
  <c r="H196" i="1"/>
  <c r="AA196" i="1"/>
  <c r="AC196" i="1"/>
  <c r="AE196" i="1"/>
  <c r="H197" i="1"/>
  <c r="AA197" i="1"/>
  <c r="AC197" i="1"/>
  <c r="AE197" i="1"/>
  <c r="H198" i="1"/>
  <c r="AA198" i="1"/>
  <c r="AC198" i="1"/>
  <c r="AE198" i="1"/>
  <c r="E199" i="1"/>
  <c r="F199" i="1"/>
  <c r="I199" i="1"/>
  <c r="P199" i="1"/>
  <c r="W199" i="1"/>
  <c r="X199" i="1"/>
  <c r="AB199" i="1"/>
  <c r="AF199" i="1"/>
  <c r="U200" i="1"/>
  <c r="AA200" i="1"/>
  <c r="AD200" i="1"/>
  <c r="AF200" i="1"/>
  <c r="AG200" i="1"/>
  <c r="AE200" i="1" s="1"/>
  <c r="AE199" i="1" s="1"/>
  <c r="P201" i="1"/>
  <c r="Q201" i="1"/>
  <c r="Q199" i="1" s="1"/>
  <c r="R201" i="1"/>
  <c r="R199" i="1" s="1"/>
  <c r="S201" i="1"/>
  <c r="S199" i="1" s="1"/>
  <c r="T201" i="1"/>
  <c r="T199" i="1" s="1"/>
  <c r="U201" i="1"/>
  <c r="U199" i="1" s="1"/>
  <c r="V201" i="1"/>
  <c r="V199" i="1" s="1"/>
  <c r="W201" i="1"/>
  <c r="X201" i="1"/>
  <c r="Y201" i="1"/>
  <c r="Y199" i="1" s="1"/>
  <c r="AA199" i="1" s="1"/>
  <c r="Z201" i="1"/>
  <c r="Z199" i="1" s="1"/>
  <c r="AB201" i="1"/>
  <c r="AC201" i="1"/>
  <c r="AD201" i="1"/>
  <c r="AE201" i="1"/>
  <c r="AF201" i="1"/>
  <c r="AG201" i="1"/>
  <c r="AG199" i="1" s="1"/>
  <c r="G202" i="1"/>
  <c r="G201" i="1" s="1"/>
  <c r="G199" i="1" s="1"/>
  <c r="H202" i="1"/>
  <c r="H201" i="1" s="1"/>
  <c r="U202" i="1"/>
  <c r="AA202" i="1"/>
  <c r="AA201" i="1" s="1"/>
  <c r="H203" i="1"/>
  <c r="U203" i="1"/>
  <c r="AA203" i="1"/>
  <c r="AE203" i="1"/>
  <c r="AC203" i="1" s="1"/>
  <c r="H204" i="1"/>
  <c r="U204" i="1"/>
  <c r="AA204" i="1"/>
  <c r="AC204" i="1"/>
  <c r="AE204" i="1"/>
  <c r="F205" i="1"/>
  <c r="F30" i="1" s="1"/>
  <c r="Q205" i="1"/>
  <c r="X205" i="1"/>
  <c r="Y205" i="1"/>
  <c r="Q206" i="1"/>
  <c r="E207" i="1"/>
  <c r="E206" i="1" s="1"/>
  <c r="F207" i="1"/>
  <c r="F206" i="1" s="1"/>
  <c r="I207" i="1"/>
  <c r="I206" i="1" s="1"/>
  <c r="V207" i="1"/>
  <c r="V206" i="1" s="1"/>
  <c r="W207" i="1"/>
  <c r="W206" i="1" s="1"/>
  <c r="AA208" i="1"/>
  <c r="AA209" i="1"/>
  <c r="C210" i="1"/>
  <c r="I210" i="1"/>
  <c r="I205" i="1" s="1"/>
  <c r="P210" i="1"/>
  <c r="P207" i="1" s="1"/>
  <c r="P206" i="1" s="1"/>
  <c r="Q210" i="1"/>
  <c r="Q207" i="1" s="1"/>
  <c r="V210" i="1"/>
  <c r="AA210" i="1" s="1"/>
  <c r="W210" i="1"/>
  <c r="X210" i="1"/>
  <c r="X207" i="1" s="1"/>
  <c r="X206" i="1" s="1"/>
  <c r="Y210" i="1"/>
  <c r="Y207" i="1" s="1"/>
  <c r="Y206" i="1" s="1"/>
  <c r="Z210" i="1"/>
  <c r="AD210" i="1"/>
  <c r="AD207" i="1" s="1"/>
  <c r="AD206" i="1" s="1"/>
  <c r="AD205" i="1" s="1"/>
  <c r="AD30" i="1" s="1"/>
  <c r="R211" i="1"/>
  <c r="S211" i="1" s="1"/>
  <c r="T211" i="1" s="1"/>
  <c r="AA211" i="1"/>
  <c r="A212" i="1"/>
  <c r="R212" i="1"/>
  <c r="S212" i="1"/>
  <c r="T212" i="1" s="1"/>
  <c r="AB212" i="1" s="1"/>
  <c r="AE212" i="1" s="1"/>
  <c r="AC212" i="1" s="1"/>
  <c r="AA212" i="1"/>
  <c r="A213" i="1"/>
  <c r="G213" i="1"/>
  <c r="AA213" i="1"/>
  <c r="AE213" i="1"/>
  <c r="AC213" i="1" s="1"/>
  <c r="H214" i="1"/>
  <c r="U214" i="1"/>
  <c r="AA214" i="1"/>
  <c r="AC214" i="1"/>
  <c r="AE214" i="1"/>
  <c r="Q215" i="1"/>
  <c r="R215" i="1"/>
  <c r="U215" i="1"/>
  <c r="H215" i="1" s="1"/>
  <c r="AA215" i="1"/>
  <c r="AE215" i="1"/>
  <c r="AC215" i="1" s="1"/>
  <c r="H216" i="1"/>
  <c r="U216" i="1"/>
  <c r="AA216" i="1"/>
  <c r="AE216" i="1"/>
  <c r="AC216" i="1" s="1"/>
  <c r="U217" i="1"/>
  <c r="H217" i="1" s="1"/>
  <c r="AA217" i="1"/>
  <c r="AC217" i="1"/>
  <c r="AE217" i="1"/>
  <c r="H218" i="1"/>
  <c r="U218" i="1"/>
  <c r="AA218" i="1"/>
  <c r="AE218" i="1"/>
  <c r="AC218" i="1" s="1"/>
  <c r="H219" i="1"/>
  <c r="U219" i="1"/>
  <c r="AA219" i="1"/>
  <c r="AC219" i="1"/>
  <c r="AE219" i="1"/>
  <c r="E220" i="1"/>
  <c r="E205" i="1" s="1"/>
  <c r="E30" i="1" s="1"/>
  <c r="F220" i="1"/>
  <c r="G220" i="1"/>
  <c r="P220" i="1"/>
  <c r="Q220" i="1"/>
  <c r="R220" i="1"/>
  <c r="S220" i="1"/>
  <c r="T220" i="1"/>
  <c r="V220" i="1"/>
  <c r="W220" i="1"/>
  <c r="X220" i="1"/>
  <c r="Y220" i="1"/>
  <c r="Z220" i="1"/>
  <c r="AA220" i="1"/>
  <c r="AC220" i="1"/>
  <c r="AE220" i="1"/>
  <c r="U221" i="1"/>
  <c r="H221" i="1" s="1"/>
  <c r="H220" i="1" s="1"/>
  <c r="AA221" i="1"/>
  <c r="AE221" i="1"/>
  <c r="AC221" i="1" s="1"/>
  <c r="U222" i="1"/>
  <c r="H222" i="1" s="1"/>
  <c r="AA222" i="1"/>
  <c r="AE222" i="1"/>
  <c r="AC222" i="1" s="1"/>
  <c r="U223" i="1"/>
  <c r="AA223" i="1"/>
  <c r="AE223" i="1"/>
  <c r="AC223" i="1" s="1"/>
  <c r="U224" i="1"/>
  <c r="AA224" i="1"/>
  <c r="AE224" i="1"/>
  <c r="AC224" i="1" s="1"/>
  <c r="I225" i="1"/>
  <c r="Q225" i="1"/>
  <c r="R225" i="1"/>
  <c r="S225" i="1"/>
  <c r="T225" i="1"/>
  <c r="W225" i="1"/>
  <c r="X225" i="1"/>
  <c r="Y225" i="1"/>
  <c r="Z225" i="1"/>
  <c r="AD225" i="1"/>
  <c r="AE225" i="1"/>
  <c r="AF225" i="1"/>
  <c r="U226" i="1"/>
  <c r="AA226" i="1"/>
  <c r="AE226" i="1"/>
  <c r="AC226" i="1" s="1"/>
  <c r="AC225" i="1" s="1"/>
  <c r="A227" i="1"/>
  <c r="A228" i="1" s="1"/>
  <c r="A229" i="1" s="1"/>
  <c r="A230" i="1" s="1"/>
  <c r="A231" i="1" s="1"/>
  <c r="A232" i="1" s="1"/>
  <c r="A233" i="1" s="1"/>
  <c r="P227" i="1"/>
  <c r="P225" i="1" s="1"/>
  <c r="V227" i="1"/>
  <c r="AC227" i="1"/>
  <c r="AE227" i="1"/>
  <c r="U228" i="1"/>
  <c r="H228" i="1" s="1"/>
  <c r="G228" i="1" s="1"/>
  <c r="AA228" i="1"/>
  <c r="AE228" i="1"/>
  <c r="AC228" i="1" s="1"/>
  <c r="G229" i="1"/>
  <c r="H229" i="1"/>
  <c r="AA229" i="1"/>
  <c r="AB229" i="1"/>
  <c r="AE229" i="1" s="1"/>
  <c r="AC229" i="1"/>
  <c r="AG229" i="1" s="1"/>
  <c r="AG225" i="1" s="1"/>
  <c r="G230" i="1"/>
  <c r="H230" i="1"/>
  <c r="AA230" i="1"/>
  <c r="AE230" i="1"/>
  <c r="AC230" i="1" s="1"/>
  <c r="G231" i="1"/>
  <c r="H231" i="1"/>
  <c r="U231" i="1"/>
  <c r="AA231" i="1"/>
  <c r="AC231" i="1"/>
  <c r="AE231" i="1"/>
  <c r="H232" i="1"/>
  <c r="G232" i="1" s="1"/>
  <c r="G233" i="1"/>
  <c r="U233" i="1"/>
  <c r="H233" i="1" s="1"/>
  <c r="AA233" i="1"/>
  <c r="AC233" i="1"/>
  <c r="AE233" i="1"/>
  <c r="U234" i="1"/>
  <c r="H234" i="1" s="1"/>
  <c r="AA234" i="1"/>
  <c r="AE234" i="1"/>
  <c r="AC234" i="1" s="1"/>
  <c r="I235" i="1"/>
  <c r="P235" i="1"/>
  <c r="Q235" i="1"/>
  <c r="R235" i="1"/>
  <c r="S235" i="1"/>
  <c r="T235" i="1"/>
  <c r="V235" i="1"/>
  <c r="AA235" i="1" s="1"/>
  <c r="W235" i="1"/>
  <c r="X235" i="1"/>
  <c r="Y235" i="1"/>
  <c r="Z235" i="1"/>
  <c r="AB235" i="1"/>
  <c r="AE235" i="1" s="1"/>
  <c r="AC235" i="1" s="1"/>
  <c r="U236" i="1"/>
  <c r="U235" i="1" s="1"/>
  <c r="AA236" i="1"/>
  <c r="AE236" i="1"/>
  <c r="AC236" i="1" s="1"/>
  <c r="A237" i="1"/>
  <c r="A238" i="1" s="1"/>
  <c r="A239" i="1" s="1"/>
  <c r="A240" i="1" s="1"/>
  <c r="A241" i="1" s="1"/>
  <c r="A242" i="1" s="1"/>
  <c r="A243" i="1" s="1"/>
  <c r="A244" i="1" s="1"/>
  <c r="A245" i="1" s="1"/>
  <c r="A246" i="1" s="1"/>
  <c r="G237" i="1"/>
  <c r="U237" i="1"/>
  <c r="H237" i="1" s="1"/>
  <c r="AA237" i="1"/>
  <c r="AC237" i="1"/>
  <c r="AE237" i="1"/>
  <c r="H238" i="1"/>
  <c r="G238" i="1" s="1"/>
  <c r="U238" i="1"/>
  <c r="AA238" i="1"/>
  <c r="AE238" i="1"/>
  <c r="AC238" i="1" s="1"/>
  <c r="G239" i="1"/>
  <c r="H239" i="1"/>
  <c r="U239" i="1"/>
  <c r="AA239" i="1"/>
  <c r="AC239" i="1"/>
  <c r="AE239" i="1"/>
  <c r="U240" i="1"/>
  <c r="H240" i="1" s="1"/>
  <c r="G240" i="1" s="1"/>
  <c r="AA240" i="1"/>
  <c r="AE240" i="1"/>
  <c r="AC240" i="1" s="1"/>
  <c r="G241" i="1"/>
  <c r="U241" i="1"/>
  <c r="H241" i="1" s="1"/>
  <c r="AA241" i="1"/>
  <c r="AC241" i="1"/>
  <c r="AE241" i="1"/>
  <c r="H242" i="1"/>
  <c r="G242" i="1" s="1"/>
  <c r="U242" i="1"/>
  <c r="AA242" i="1"/>
  <c r="AE242" i="1"/>
  <c r="AC242" i="1" s="1"/>
  <c r="G243" i="1"/>
  <c r="H243" i="1"/>
  <c r="U243" i="1"/>
  <c r="AA243" i="1"/>
  <c r="AC243" i="1"/>
  <c r="AE243" i="1"/>
  <c r="U244" i="1"/>
  <c r="H244" i="1" s="1"/>
  <c r="G244" i="1" s="1"/>
  <c r="AA244" i="1"/>
  <c r="AE244" i="1"/>
  <c r="AC244" i="1" s="1"/>
  <c r="G245" i="1"/>
  <c r="U245" i="1"/>
  <c r="H245" i="1" s="1"/>
  <c r="AA245" i="1"/>
  <c r="H246" i="1"/>
  <c r="G246" i="1" s="1"/>
  <c r="U246" i="1"/>
  <c r="AA246" i="1"/>
  <c r="AE246" i="1"/>
  <c r="AC246" i="1" s="1"/>
  <c r="I247" i="1"/>
  <c r="P247" i="1"/>
  <c r="Q247" i="1"/>
  <c r="R247" i="1"/>
  <c r="S247" i="1"/>
  <c r="T247" i="1"/>
  <c r="W247" i="1"/>
  <c r="X247" i="1"/>
  <c r="Y247" i="1"/>
  <c r="AA247" i="1" s="1"/>
  <c r="Z247" i="1"/>
  <c r="AE247" i="1"/>
  <c r="AC247" i="1" s="1"/>
  <c r="U248" i="1"/>
  <c r="AA248" i="1"/>
  <c r="AE248" i="1"/>
  <c r="AC248" i="1" s="1"/>
  <c r="A249" i="1"/>
  <c r="A250" i="1" s="1"/>
  <c r="G249" i="1"/>
  <c r="H249" i="1"/>
  <c r="AA249" i="1"/>
  <c r="AE249" i="1"/>
  <c r="AC249" i="1" s="1"/>
  <c r="G250" i="1"/>
  <c r="H250" i="1"/>
  <c r="H247" i="1" s="1"/>
  <c r="AA250" i="1"/>
  <c r="AE250" i="1"/>
  <c r="AC250" i="1" s="1"/>
  <c r="A251" i="1"/>
  <c r="A252" i="1" s="1"/>
  <c r="A253" i="1" s="1"/>
  <c r="A254" i="1" s="1"/>
  <c r="A255" i="1" s="1"/>
  <c r="A256" i="1" s="1"/>
  <c r="A257" i="1" s="1"/>
  <c r="A258" i="1" s="1"/>
  <c r="G251" i="1"/>
  <c r="H251" i="1"/>
  <c r="AA251" i="1"/>
  <c r="AC251" i="1"/>
  <c r="AE251" i="1"/>
  <c r="H252" i="1"/>
  <c r="G252" i="1" s="1"/>
  <c r="AA252" i="1"/>
  <c r="AE252" i="1"/>
  <c r="AC252" i="1" s="1"/>
  <c r="G253" i="1"/>
  <c r="H253" i="1"/>
  <c r="AA253" i="1"/>
  <c r="AE253" i="1"/>
  <c r="AC253" i="1" s="1"/>
  <c r="G254" i="1"/>
  <c r="H254" i="1"/>
  <c r="AA254" i="1"/>
  <c r="AE254" i="1"/>
  <c r="AC254" i="1" s="1"/>
  <c r="G255" i="1"/>
  <c r="H255" i="1"/>
  <c r="AA255" i="1"/>
  <c r="AC255" i="1"/>
  <c r="AE255" i="1"/>
  <c r="U256" i="1"/>
  <c r="H256" i="1" s="1"/>
  <c r="G256" i="1" s="1"/>
  <c r="AA256" i="1"/>
  <c r="AE256" i="1"/>
  <c r="AC256" i="1" s="1"/>
  <c r="H257" i="1"/>
  <c r="G257" i="1" s="1"/>
  <c r="AA257" i="1"/>
  <c r="AC257" i="1"/>
  <c r="AE257" i="1"/>
  <c r="H258" i="1"/>
  <c r="G258" i="1" s="1"/>
  <c r="U258" i="1"/>
  <c r="AA258" i="1"/>
  <c r="AE258" i="1"/>
  <c r="AC258" i="1" s="1"/>
  <c r="H259" i="1"/>
  <c r="W31" i="2" l="1"/>
  <c r="W29" i="2" s="1"/>
  <c r="W25" i="2" s="1"/>
  <c r="Q31" i="2"/>
  <c r="Q29" i="2" s="1"/>
  <c r="Q25" i="2" s="1"/>
  <c r="T176" i="2"/>
  <c r="T175" i="2" s="1"/>
  <c r="T174" i="2" s="1"/>
  <c r="T31" i="2" s="1"/>
  <c r="T29" i="2" s="1"/>
  <c r="T25" i="2" s="1"/>
  <c r="O31" i="2"/>
  <c r="O29" i="2" s="1"/>
  <c r="O25" i="2" s="1"/>
  <c r="R177" i="2"/>
  <c r="R176" i="2" s="1"/>
  <c r="R175" i="2" s="1"/>
  <c r="R174" i="2" s="1"/>
  <c r="U77" i="2"/>
  <c r="U35" i="2" s="1"/>
  <c r="U33" i="2" s="1"/>
  <c r="U31" i="2" s="1"/>
  <c r="U29" i="2" s="1"/>
  <c r="U25" i="2" s="1"/>
  <c r="X78" i="2"/>
  <c r="P31" i="2"/>
  <c r="P29" i="2" s="1"/>
  <c r="P25" i="2" s="1"/>
  <c r="X185" i="2"/>
  <c r="U177" i="2"/>
  <c r="U176" i="2" s="1"/>
  <c r="U175" i="2" s="1"/>
  <c r="U174" i="2" s="1"/>
  <c r="X178" i="2"/>
  <c r="X151" i="2"/>
  <c r="X47" i="2"/>
  <c r="U181" i="2"/>
  <c r="X181" i="2" s="1"/>
  <c r="X179" i="2"/>
  <c r="X147" i="2"/>
  <c r="X109" i="2"/>
  <c r="X95" i="2"/>
  <c r="S77" i="2"/>
  <c r="V35" i="2"/>
  <c r="V33" i="2" s="1"/>
  <c r="V31" i="2" s="1"/>
  <c r="V29" i="2" s="1"/>
  <c r="V25" i="2" s="1"/>
  <c r="V177" i="2"/>
  <c r="V176" i="2" s="1"/>
  <c r="V175" i="2" s="1"/>
  <c r="V174" i="2" s="1"/>
  <c r="X37" i="2"/>
  <c r="S36" i="2"/>
  <c r="Q177" i="2"/>
  <c r="Q176" i="2" s="1"/>
  <c r="Q175" i="2" s="1"/>
  <c r="Q174" i="2" s="1"/>
  <c r="S202" i="2"/>
  <c r="X176" i="2"/>
  <c r="X146" i="2"/>
  <c r="V77" i="2"/>
  <c r="R77" i="2"/>
  <c r="R35" i="2" s="1"/>
  <c r="R33" i="2" s="1"/>
  <c r="R31" i="2" s="1"/>
  <c r="R29" i="2" s="1"/>
  <c r="R25" i="2" s="1"/>
  <c r="AF212" i="1"/>
  <c r="AG212" i="1" s="1"/>
  <c r="AB211" i="1"/>
  <c r="U211" i="1"/>
  <c r="T210" i="1"/>
  <c r="H189" i="1"/>
  <c r="G190" i="1"/>
  <c r="G189" i="1" s="1"/>
  <c r="Q179" i="1"/>
  <c r="Q178" i="1" s="1"/>
  <c r="G247" i="1"/>
  <c r="Z178" i="1"/>
  <c r="U247" i="1"/>
  <c r="V181" i="1"/>
  <c r="AA189" i="1"/>
  <c r="H182" i="1"/>
  <c r="G183" i="1"/>
  <c r="G182" i="1" s="1"/>
  <c r="U131" i="1"/>
  <c r="P129" i="1"/>
  <c r="H113" i="1"/>
  <c r="G114" i="1"/>
  <c r="G113" i="1" s="1"/>
  <c r="AB81" i="1"/>
  <c r="AE86" i="1"/>
  <c r="AC86" i="1" s="1"/>
  <c r="H236" i="1"/>
  <c r="V225" i="1"/>
  <c r="AA225" i="1" s="1"/>
  <c r="AA227" i="1"/>
  <c r="H226" i="1"/>
  <c r="S210" i="1"/>
  <c r="AC190" i="1"/>
  <c r="Y179" i="1"/>
  <c r="Y178" i="1" s="1"/>
  <c r="X30" i="1"/>
  <c r="H118" i="1"/>
  <c r="U117" i="1"/>
  <c r="AG103" i="1"/>
  <c r="AC99" i="1"/>
  <c r="AE98" i="1"/>
  <c r="G53" i="1"/>
  <c r="H50" i="1"/>
  <c r="U227" i="1"/>
  <c r="H227" i="1" s="1"/>
  <c r="G227" i="1" s="1"/>
  <c r="U220" i="1"/>
  <c r="U212" i="1"/>
  <c r="H212" i="1" s="1"/>
  <c r="G212" i="1" s="1"/>
  <c r="W205" i="1"/>
  <c r="W30" i="1" s="1"/>
  <c r="R210" i="1"/>
  <c r="AC200" i="1"/>
  <c r="AC199" i="1" s="1"/>
  <c r="AE185" i="1"/>
  <c r="AE181" i="1" s="1"/>
  <c r="AE180" i="1" s="1"/>
  <c r="AE179" i="1" s="1"/>
  <c r="S181" i="1"/>
  <c r="S180" i="1" s="1"/>
  <c r="S179" i="1" s="1"/>
  <c r="AC146" i="1"/>
  <c r="AF147" i="1"/>
  <c r="AF146" i="1" s="1"/>
  <c r="U127" i="1"/>
  <c r="Q125" i="1"/>
  <c r="W125" i="1"/>
  <c r="AA125" i="1" s="1"/>
  <c r="P80" i="1"/>
  <c r="P38" i="1" s="1"/>
  <c r="P36" i="1" s="1"/>
  <c r="P34" i="1" s="1"/>
  <c r="P32" i="1" s="1"/>
  <c r="P28" i="1" s="1"/>
  <c r="U113" i="1"/>
  <c r="AF109" i="1"/>
  <c r="AG109" i="1"/>
  <c r="AG108" i="1"/>
  <c r="AF106" i="1"/>
  <c r="AG106" i="1" s="1"/>
  <c r="AF95" i="1"/>
  <c r="AG95" i="1" s="1"/>
  <c r="U81" i="1"/>
  <c r="AF73" i="1"/>
  <c r="AG73" i="1" s="1"/>
  <c r="P205" i="1"/>
  <c r="AF186" i="1"/>
  <c r="AF185" i="1" s="1"/>
  <c r="AC185" i="1"/>
  <c r="AC151" i="1"/>
  <c r="AF152" i="1"/>
  <c r="AF151" i="1" s="1"/>
  <c r="AA131" i="1"/>
  <c r="AF112" i="1"/>
  <c r="AG112" i="1"/>
  <c r="AG87" i="1"/>
  <c r="AF87" i="1"/>
  <c r="AF60" i="1"/>
  <c r="AG60" i="1" s="1"/>
  <c r="AB50" i="1"/>
  <c r="AE51" i="1"/>
  <c r="AA50" i="1"/>
  <c r="W40" i="1"/>
  <c r="W39" i="1" s="1"/>
  <c r="AD199" i="1"/>
  <c r="AC175" i="1"/>
  <c r="AG175" i="1"/>
  <c r="AG104" i="1"/>
  <c r="AF104" i="1"/>
  <c r="AF91" i="1"/>
  <c r="AG91" i="1" s="1"/>
  <c r="AF68" i="1"/>
  <c r="AG68" i="1" s="1"/>
  <c r="AG67" i="1"/>
  <c r="AF65" i="1"/>
  <c r="AG65" i="1" s="1"/>
  <c r="AF63" i="1"/>
  <c r="AG63" i="1"/>
  <c r="T50" i="1"/>
  <c r="T40" i="1" s="1"/>
  <c r="T39" i="1" s="1"/>
  <c r="T38" i="1" s="1"/>
  <c r="T36" i="1" s="1"/>
  <c r="U61" i="1"/>
  <c r="H61" i="1" s="1"/>
  <c r="G61" i="1" s="1"/>
  <c r="G50" i="1" s="1"/>
  <c r="AF53" i="1"/>
  <c r="AG53" i="1"/>
  <c r="AB225" i="1"/>
  <c r="Z205" i="1"/>
  <c r="Z30" i="1" s="1"/>
  <c r="V205" i="1"/>
  <c r="AA205" i="1" s="1"/>
  <c r="Z207" i="1"/>
  <c r="Z206" i="1" s="1"/>
  <c r="AA206" i="1" s="1"/>
  <c r="H199" i="1"/>
  <c r="AD179" i="1"/>
  <c r="AD178" i="1" s="1"/>
  <c r="AG188" i="1"/>
  <c r="AG186" i="1"/>
  <c r="AG185" i="1" s="1"/>
  <c r="AE155" i="1"/>
  <c r="AA155" i="1"/>
  <c r="AA151" i="1"/>
  <c r="I30" i="1"/>
  <c r="V129" i="1"/>
  <c r="AF124" i="1"/>
  <c r="AF123" i="1" s="1"/>
  <c r="AA113" i="1"/>
  <c r="V80" i="1"/>
  <c r="AF97" i="1"/>
  <c r="AG97" i="1" s="1"/>
  <c r="U186" i="1"/>
  <c r="H152" i="1"/>
  <c r="U151" i="1"/>
  <c r="U137" i="1"/>
  <c r="H137" i="1" s="1"/>
  <c r="AA132" i="1"/>
  <c r="H130" i="1"/>
  <c r="H129" i="1" s="1"/>
  <c r="AG126" i="1"/>
  <c r="AG125" i="1" s="1"/>
  <c r="G126" i="1"/>
  <c r="AC125" i="1"/>
  <c r="W98" i="1"/>
  <c r="AA98" i="1" s="1"/>
  <c r="AA112" i="1"/>
  <c r="AG110" i="1"/>
  <c r="X98" i="1"/>
  <c r="X80" i="1" s="1"/>
  <c r="AA106" i="1"/>
  <c r="AC82" i="1"/>
  <c r="AC81" i="1" s="1"/>
  <c r="Y80" i="1"/>
  <c r="AG70" i="1"/>
  <c r="U50" i="1"/>
  <c r="AD38" i="1"/>
  <c r="AD36" i="1" s="1"/>
  <c r="AD34" i="1" s="1"/>
  <c r="AD32" i="1" s="1"/>
  <c r="AD28" i="1" s="1"/>
  <c r="AB181" i="1"/>
  <c r="AB180" i="1" s="1"/>
  <c r="AB179" i="1" s="1"/>
  <c r="X181" i="1"/>
  <c r="X180" i="1" s="1"/>
  <c r="X179" i="1" s="1"/>
  <c r="X178" i="1" s="1"/>
  <c r="T181" i="1"/>
  <c r="T180" i="1" s="1"/>
  <c r="T179" i="1" s="1"/>
  <c r="P181" i="1"/>
  <c r="P180" i="1" s="1"/>
  <c r="P179" i="1" s="1"/>
  <c r="P178" i="1" s="1"/>
  <c r="AG173" i="1"/>
  <c r="AG155" i="1" s="1"/>
  <c r="AC173" i="1"/>
  <c r="AC155" i="1" s="1"/>
  <c r="H156" i="1"/>
  <c r="U155" i="1"/>
  <c r="U146" i="1"/>
  <c r="H147" i="1"/>
  <c r="S129" i="1"/>
  <c r="H115" i="1"/>
  <c r="G116" i="1"/>
  <c r="G115" i="1" s="1"/>
  <c r="U103" i="1"/>
  <c r="H103" i="1" s="1"/>
  <c r="G103" i="1" s="1"/>
  <c r="S98" i="1"/>
  <c r="S80" i="1" s="1"/>
  <c r="S38" i="1" s="1"/>
  <c r="S36" i="1" s="1"/>
  <c r="H100" i="1"/>
  <c r="G100" i="1" s="1"/>
  <c r="U98" i="1"/>
  <c r="AG93" i="1"/>
  <c r="AG89" i="1"/>
  <c r="AG72" i="1"/>
  <c r="Q80" i="1"/>
  <c r="Q50" i="1"/>
  <c r="Q40" i="1" s="1"/>
  <c r="Q39" i="1" s="1"/>
  <c r="U66" i="1"/>
  <c r="H66" i="1" s="1"/>
  <c r="G66" i="1" s="1"/>
  <c r="AF61" i="1"/>
  <c r="AG61" i="1"/>
  <c r="AB42" i="1"/>
  <c r="AE48" i="1"/>
  <c r="AA42" i="1"/>
  <c r="AA40" i="1" s="1"/>
  <c r="AA39" i="1" s="1"/>
  <c r="Z40" i="1"/>
  <c r="Z39" i="1" s="1"/>
  <c r="Z38" i="1" s="1"/>
  <c r="Z36" i="1" s="1"/>
  <c r="V38" i="1"/>
  <c r="V36" i="1" s="1"/>
  <c r="AE116" i="1"/>
  <c r="R98" i="1"/>
  <c r="R80" i="1" s="1"/>
  <c r="R38" i="1" s="1"/>
  <c r="R36" i="1" s="1"/>
  <c r="U106" i="1"/>
  <c r="H106" i="1" s="1"/>
  <c r="G106" i="1" s="1"/>
  <c r="H98" i="1"/>
  <c r="G99" i="1"/>
  <c r="G98" i="1" s="1"/>
  <c r="H81" i="1"/>
  <c r="G82" i="1"/>
  <c r="G81" i="1" s="1"/>
  <c r="I80" i="1"/>
  <c r="I38" i="1" s="1"/>
  <c r="I36" i="1" s="1"/>
  <c r="I34" i="1" s="1"/>
  <c r="I32" i="1" s="1"/>
  <c r="I28" i="1" s="1"/>
  <c r="I23" i="1" s="1"/>
  <c r="H44" i="1"/>
  <c r="G44" i="1" s="1"/>
  <c r="G42" i="1" s="1"/>
  <c r="U42" i="1"/>
  <c r="X38" i="1"/>
  <c r="X36" i="1" s="1"/>
  <c r="X34" i="1" s="1"/>
  <c r="X32" i="1" s="1"/>
  <c r="X28" i="1" s="1"/>
  <c r="AB98" i="1"/>
  <c r="Y50" i="1"/>
  <c r="AA63" i="1"/>
  <c r="Y40" i="1"/>
  <c r="Y39" i="1" s="1"/>
  <c r="Y38" i="1" s="1"/>
  <c r="Y36" i="1" s="1"/>
  <c r="Y34" i="1" s="1"/>
  <c r="Y32" i="1" s="1"/>
  <c r="Y28" i="1" s="1"/>
  <c r="S201" i="2" l="1"/>
  <c r="X202" i="2"/>
  <c r="X175" i="2"/>
  <c r="X77" i="2"/>
  <c r="X36" i="2"/>
  <c r="S35" i="2"/>
  <c r="X177" i="2"/>
  <c r="G40" i="1"/>
  <c r="G39" i="1" s="1"/>
  <c r="P21" i="1"/>
  <c r="P23" i="1"/>
  <c r="AC80" i="1"/>
  <c r="H225" i="1"/>
  <c r="G226" i="1"/>
  <c r="G225" i="1" s="1"/>
  <c r="X23" i="1"/>
  <c r="X21" i="1"/>
  <c r="AE42" i="1"/>
  <c r="AC48" i="1"/>
  <c r="AB80" i="1"/>
  <c r="U210" i="1"/>
  <c r="H211" i="1"/>
  <c r="W178" i="1"/>
  <c r="G80" i="1"/>
  <c r="AB40" i="1"/>
  <c r="AB39" i="1" s="1"/>
  <c r="S30" i="1"/>
  <c r="H155" i="1"/>
  <c r="G156" i="1"/>
  <c r="G155" i="1" s="1"/>
  <c r="H151" i="1"/>
  <c r="G152" i="1"/>
  <c r="G151" i="1" s="1"/>
  <c r="V30" i="1"/>
  <c r="AA129" i="1"/>
  <c r="AA30" i="1" s="1"/>
  <c r="W80" i="1"/>
  <c r="AA80" i="1" s="1"/>
  <c r="AA38" i="1" s="1"/>
  <c r="AA36" i="1" s="1"/>
  <c r="AG147" i="1"/>
  <c r="AG146" i="1" s="1"/>
  <c r="AC189" i="1"/>
  <c r="AF190" i="1"/>
  <c r="AF189" i="1" s="1"/>
  <c r="AF181" i="1" s="1"/>
  <c r="AF180" i="1" s="1"/>
  <c r="AF179" i="1" s="1"/>
  <c r="AG190" i="1"/>
  <c r="AG189" i="1" s="1"/>
  <c r="AG181" i="1" s="1"/>
  <c r="AG180" i="1" s="1"/>
  <c r="AG179" i="1" s="1"/>
  <c r="AE211" i="1"/>
  <c r="AB210" i="1"/>
  <c r="AB207" i="1" s="1"/>
  <c r="AB206" i="1" s="1"/>
  <c r="AB205" i="1" s="1"/>
  <c r="AB30" i="1" s="1"/>
  <c r="AC116" i="1"/>
  <c r="AE115" i="1"/>
  <c r="AC181" i="1"/>
  <c r="AC180" i="1" s="1"/>
  <c r="AC179" i="1" s="1"/>
  <c r="R205" i="1"/>
  <c r="R207" i="1"/>
  <c r="R206" i="1" s="1"/>
  <c r="AF99" i="1"/>
  <c r="AF98" i="1" s="1"/>
  <c r="AC98" i="1"/>
  <c r="AF86" i="1"/>
  <c r="AF81" i="1" s="1"/>
  <c r="AG86" i="1"/>
  <c r="AG81" i="1" s="1"/>
  <c r="T207" i="1"/>
  <c r="T206" i="1" s="1"/>
  <c r="T205" i="1"/>
  <c r="T30" i="1" s="1"/>
  <c r="Y21" i="1"/>
  <c r="Y23" i="1"/>
  <c r="AG124" i="1"/>
  <c r="AG123" i="1" s="1"/>
  <c r="P30" i="1"/>
  <c r="U129" i="1"/>
  <c r="U40" i="1"/>
  <c r="U39" i="1" s="1"/>
  <c r="U38" i="1" s="1"/>
  <c r="H80" i="1"/>
  <c r="Z34" i="1"/>
  <c r="Z32" i="1" s="1"/>
  <c r="Z28" i="1" s="1"/>
  <c r="Q38" i="1"/>
  <c r="Q36" i="1" s="1"/>
  <c r="Q34" i="1" s="1"/>
  <c r="Q32" i="1" s="1"/>
  <c r="Q28" i="1" s="1"/>
  <c r="H146" i="1"/>
  <c r="G147" i="1"/>
  <c r="G146" i="1" s="1"/>
  <c r="AE81" i="1"/>
  <c r="AE80" i="1" s="1"/>
  <c r="H186" i="1"/>
  <c r="U185" i="1"/>
  <c r="U181" i="1" s="1"/>
  <c r="U180" i="1" s="1"/>
  <c r="U179" i="1" s="1"/>
  <c r="AC51" i="1"/>
  <c r="AE50" i="1"/>
  <c r="H42" i="1"/>
  <c r="H40" i="1" s="1"/>
  <c r="H39" i="1" s="1"/>
  <c r="H38" i="1" s="1"/>
  <c r="U80" i="1"/>
  <c r="H127" i="1"/>
  <c r="U125" i="1"/>
  <c r="AA207" i="1"/>
  <c r="H117" i="1"/>
  <c r="G118" i="1"/>
  <c r="G117" i="1" s="1"/>
  <c r="S205" i="1"/>
  <c r="S178" i="1" s="1"/>
  <c r="S34" i="1" s="1"/>
  <c r="S32" i="1" s="1"/>
  <c r="S28" i="1" s="1"/>
  <c r="S207" i="1"/>
  <c r="S206" i="1" s="1"/>
  <c r="G236" i="1"/>
  <c r="G235" i="1" s="1"/>
  <c r="H235" i="1"/>
  <c r="V180" i="1"/>
  <c r="AA181" i="1"/>
  <c r="U225" i="1"/>
  <c r="X201" i="2" l="1"/>
  <c r="S27" i="2"/>
  <c r="X27" i="2" s="1"/>
  <c r="S174" i="2"/>
  <c r="X174" i="2" s="1"/>
  <c r="S33" i="2"/>
  <c r="X35" i="2"/>
  <c r="S23" i="1"/>
  <c r="S21" i="1"/>
  <c r="G127" i="1"/>
  <c r="G125" i="1" s="1"/>
  <c r="H125" i="1"/>
  <c r="AC50" i="1"/>
  <c r="AF51" i="1"/>
  <c r="AF50" i="1" s="1"/>
  <c r="AG51" i="1"/>
  <c r="AG50" i="1" s="1"/>
  <c r="Q21" i="1"/>
  <c r="Q23" i="1"/>
  <c r="AG80" i="1"/>
  <c r="W38" i="1"/>
  <c r="W36" i="1" s="1"/>
  <c r="W34" i="1" s="1"/>
  <c r="W32" i="1" s="1"/>
  <c r="W28" i="1" s="1"/>
  <c r="Z23" i="1"/>
  <c r="Z21" i="1"/>
  <c r="AB21" i="1" s="1"/>
  <c r="AF80" i="1"/>
  <c r="AB178" i="1"/>
  <c r="AE210" i="1"/>
  <c r="AE207" i="1" s="1"/>
  <c r="AE206" i="1" s="1"/>
  <c r="AE205" i="1" s="1"/>
  <c r="AC211" i="1"/>
  <c r="T178" i="1"/>
  <c r="T34" i="1" s="1"/>
  <c r="T32" i="1" s="1"/>
  <c r="T28" i="1" s="1"/>
  <c r="AB38" i="1"/>
  <c r="AB36" i="1" s="1"/>
  <c r="AB34" i="1" s="1"/>
  <c r="AB32" i="1" s="1"/>
  <c r="AB28" i="1" s="1"/>
  <c r="AB22" i="1" s="1"/>
  <c r="H210" i="1"/>
  <c r="G211" i="1"/>
  <c r="G210" i="1" s="1"/>
  <c r="H36" i="1"/>
  <c r="U178" i="1"/>
  <c r="AG99" i="1"/>
  <c r="AG98" i="1" s="1"/>
  <c r="R178" i="1"/>
  <c r="R34" i="1" s="1"/>
  <c r="R32" i="1" s="1"/>
  <c r="R28" i="1" s="1"/>
  <c r="R30" i="1"/>
  <c r="U207" i="1"/>
  <c r="U206" i="1" s="1"/>
  <c r="U205" i="1"/>
  <c r="U30" i="1" s="1"/>
  <c r="AC42" i="1"/>
  <c r="AC40" i="1" s="1"/>
  <c r="AC39" i="1" s="1"/>
  <c r="AC38" i="1" s="1"/>
  <c r="AC36" i="1" s="1"/>
  <c r="AF48" i="1"/>
  <c r="AF42" i="1" s="1"/>
  <c r="AF40" i="1" s="1"/>
  <c r="AF39" i="1" s="1"/>
  <c r="AF38" i="1" s="1"/>
  <c r="AG48" i="1"/>
  <c r="AG42" i="1" s="1"/>
  <c r="AG40" i="1" s="1"/>
  <c r="AG39" i="1" s="1"/>
  <c r="AG38" i="1" s="1"/>
  <c r="V179" i="1"/>
  <c r="AA180" i="1"/>
  <c r="H185" i="1"/>
  <c r="H181" i="1" s="1"/>
  <c r="H180" i="1" s="1"/>
  <c r="H179" i="1" s="1"/>
  <c r="G186" i="1"/>
  <c r="G185" i="1" s="1"/>
  <c r="G181" i="1" s="1"/>
  <c r="G180" i="1" s="1"/>
  <c r="G179" i="1" s="1"/>
  <c r="U36" i="1"/>
  <c r="AC115" i="1"/>
  <c r="AF116" i="1"/>
  <c r="AF115" i="1" s="1"/>
  <c r="AE40" i="1"/>
  <c r="AE39" i="1" s="1"/>
  <c r="AE38" i="1" s="1"/>
  <c r="AE36" i="1" s="1"/>
  <c r="G38" i="1"/>
  <c r="S31" i="2" l="1"/>
  <c r="X33" i="2"/>
  <c r="W23" i="1"/>
  <c r="W21" i="1"/>
  <c r="G36" i="1"/>
  <c r="AF36" i="1"/>
  <c r="T21" i="1"/>
  <c r="T23" i="1"/>
  <c r="AA21" i="1"/>
  <c r="AG36" i="1"/>
  <c r="AG116" i="1"/>
  <c r="AG115" i="1" s="1"/>
  <c r="R23" i="1"/>
  <c r="R21" i="1"/>
  <c r="U21" i="1" s="1"/>
  <c r="G207" i="1"/>
  <c r="G206" i="1" s="1"/>
  <c r="G205" i="1"/>
  <c r="G30" i="1" s="1"/>
  <c r="AC210" i="1"/>
  <c r="AC207" i="1" s="1"/>
  <c r="AC206" i="1" s="1"/>
  <c r="AC205" i="1" s="1"/>
  <c r="AF211" i="1"/>
  <c r="AF210" i="1" s="1"/>
  <c r="AF207" i="1" s="1"/>
  <c r="AF206" i="1" s="1"/>
  <c r="AF205" i="1" s="1"/>
  <c r="U34" i="1"/>
  <c r="U32" i="1" s="1"/>
  <c r="U28" i="1" s="1"/>
  <c r="U23" i="1" s="1"/>
  <c r="AA179" i="1"/>
  <c r="V178" i="1"/>
  <c r="H205" i="1"/>
  <c r="H30" i="1" s="1"/>
  <c r="H207" i="1"/>
  <c r="H206" i="1" s="1"/>
  <c r="AE30" i="1"/>
  <c r="AE178" i="1"/>
  <c r="AE34" i="1" s="1"/>
  <c r="AE32" i="1" s="1"/>
  <c r="AE28" i="1" s="1"/>
  <c r="S29" i="2" l="1"/>
  <c r="X31" i="2"/>
  <c r="AC30" i="1"/>
  <c r="AC178" i="1"/>
  <c r="AC34" i="1" s="1"/>
  <c r="AC32" i="1" s="1"/>
  <c r="AC28" i="1" s="1"/>
  <c r="AC22" i="1" s="1"/>
  <c r="AF30" i="1"/>
  <c r="AF178" i="1"/>
  <c r="AF34" i="1" s="1"/>
  <c r="AF32" i="1" s="1"/>
  <c r="AF28" i="1" s="1"/>
  <c r="H178" i="1"/>
  <c r="H34" i="1" s="1"/>
  <c r="H32" i="1" s="1"/>
  <c r="H28" i="1" s="1"/>
  <c r="H23" i="1" s="1"/>
  <c r="G178" i="1"/>
  <c r="AA178" i="1"/>
  <c r="AA34" i="1" s="1"/>
  <c r="AA32" i="1" s="1"/>
  <c r="AA28" i="1" s="1"/>
  <c r="AA23" i="1" s="1"/>
  <c r="V34" i="1"/>
  <c r="V32" i="1" s="1"/>
  <c r="V28" i="1" s="1"/>
  <c r="V23" i="1" s="1"/>
  <c r="AG211" i="1"/>
  <c r="AG210" i="1" s="1"/>
  <c r="AG207" i="1" s="1"/>
  <c r="AG206" i="1" s="1"/>
  <c r="AG205" i="1" s="1"/>
  <c r="G34" i="1"/>
  <c r="G32" i="1" s="1"/>
  <c r="G28" i="1" s="1"/>
  <c r="G23" i="1" s="1"/>
  <c r="S25" i="2" l="1"/>
  <c r="X25" i="2" s="1"/>
  <c r="X29" i="2"/>
  <c r="AG30" i="1"/>
  <c r="AG178" i="1"/>
  <c r="AG34" i="1" s="1"/>
  <c r="AG32" i="1" s="1"/>
  <c r="AG28" i="1" s="1"/>
</calcChain>
</file>

<file path=xl/sharedStrings.xml><?xml version="1.0" encoding="utf-8"?>
<sst xmlns="http://schemas.openxmlformats.org/spreadsheetml/2006/main" count="3833" uniqueCount="377">
  <si>
    <t>Е.В.Семенюк</t>
  </si>
  <si>
    <t>Директор филиала ОАО "ДРСК" "Амурские ЭС"</t>
  </si>
  <si>
    <t/>
  </si>
  <si>
    <t>Выкуп электросетевого хозяйства Архаринского района</t>
  </si>
  <si>
    <t>Выкуп ТП и ВЛ -0,4 кВ с.Поярково</t>
  </si>
  <si>
    <t>Выкуп электросетевого хозяйства п. Углегорск</t>
  </si>
  <si>
    <t>Выкуп сетей ОАО "Дальэлектромонтаж"</t>
  </si>
  <si>
    <t>Выкуп ВЛ-10 кВ ГБУ по Амурской обл. (специальный дом для одиноких престарелых)</t>
  </si>
  <si>
    <t>Выкуп ВЛ-0,4 с. Бочкаревка Серышевского района</t>
  </si>
  <si>
    <t>Выкуп ВЛ-0,4 с. Белоногово Серышевского района</t>
  </si>
  <si>
    <t>Выкуп ВЛ 0,4 с.Чигири (Голомах)</t>
  </si>
  <si>
    <t>Выкуп ВЛ 0.4 кВ п.Новобурейский</t>
  </si>
  <si>
    <t>Приобретение административного здания г. Сковородино</t>
  </si>
  <si>
    <t>Выкуп электросетей г. Свободного</t>
  </si>
  <si>
    <t>Приобретение объектов основных средств</t>
  </si>
  <si>
    <t>1.2.</t>
  </si>
  <si>
    <t>П</t>
  </si>
  <si>
    <t>ПИР ВЛ-35кВ Саскаль -Воскресеновка (строительство).</t>
  </si>
  <si>
    <t>ПИР корпуса Энергетик (строительство)</t>
  </si>
  <si>
    <t>ПИР ВЛ-35 кВ Южная-Базовая (строительство).</t>
  </si>
  <si>
    <t>ПИР Строительство ВЛ 110 кВ Среднебелая - Березовка</t>
  </si>
  <si>
    <t>ПИР Гаража Сковородинского РЭС (строительство)</t>
  </si>
  <si>
    <t>ПИР  ВЛ-35 кВ Игнатьево-Водозабор (строительство).</t>
  </si>
  <si>
    <t>ПИР ВЛ 110 кВ ПС Журавли- Тамбовка (строительство).</t>
  </si>
  <si>
    <t>ПИР ВЛ-10 кВ Силикатная-Мухинка (строительство).</t>
  </si>
  <si>
    <t>ПИР ВЛ-35 кВ Речная -Протока (строительство).</t>
  </si>
  <si>
    <t>ПИР ПС-35/10 кВ Шахтаум (строительство).</t>
  </si>
  <si>
    <t>ПИР ВЛ-35 кВ Лесная-Петровка (строительство).</t>
  </si>
  <si>
    <t>ПИР для строительства будущих лет, в.т.ч.:</t>
  </si>
  <si>
    <t>1.1.2.6.</t>
  </si>
  <si>
    <t>Оборудование, не входящее в сметы строек, в.т.ч.:</t>
  </si>
  <si>
    <t>1.1.2.5.</t>
  </si>
  <si>
    <t>С</t>
  </si>
  <si>
    <t>Станция биологической очистки сточных вод с ПИР (строительство).</t>
  </si>
  <si>
    <t>Корпус СП УТП (строительство)</t>
  </si>
  <si>
    <t>Центральный склад (строительство)</t>
  </si>
  <si>
    <t xml:space="preserve">Строительство гаража Константиновского РЭС </t>
  </si>
  <si>
    <t>Производственная база Магдагачинского СР  с ПИР (строительство).</t>
  </si>
  <si>
    <t>Ограждение и освещение территории базы Магдагачинского РЭС</t>
  </si>
  <si>
    <t>Административное здание Ивановского РЭС (строительство).</t>
  </si>
  <si>
    <t>РПБ Коболдо с ПИР (строительство).</t>
  </si>
  <si>
    <t>Прочие объекты электроэнергетики, в.т.ч.:</t>
  </si>
  <si>
    <t>1.1.2.4.</t>
  </si>
  <si>
    <t xml:space="preserve">                Уровень входящего напряжения 10 кВ (СН2)</t>
  </si>
  <si>
    <t xml:space="preserve">                Уровень входящего напряжения 35 кВ (СН1)</t>
  </si>
  <si>
    <t xml:space="preserve">                Уровень входящего напряжения 110 кВ (ВН)</t>
  </si>
  <si>
    <t xml:space="preserve">            Подстанции, в т. ч.</t>
  </si>
  <si>
    <t xml:space="preserve">                   КЛЭП до 1 кВ (НН)</t>
  </si>
  <si>
    <t xml:space="preserve">                   КЛЭП 3-10 кВ (СН2)</t>
  </si>
  <si>
    <t xml:space="preserve">                   КЛЭП 20-35 кВ (СН1)</t>
  </si>
  <si>
    <t xml:space="preserve">                   КЛЭП 110 кВ (ВН)</t>
  </si>
  <si>
    <t xml:space="preserve">              кабельные линии, в т.ч.</t>
  </si>
  <si>
    <t xml:space="preserve">                   ВЛЭП 0,4 кВ (НН)</t>
  </si>
  <si>
    <t>3.83км</t>
  </si>
  <si>
    <t>Вдольтрассовая ВЛ-10 кВ фидер №6 ПС 35/10 Спасск ОАО "Дальнефтепровод"  (Архаринский район) с ПИР</t>
  </si>
  <si>
    <t>22.5км/9.3МВА</t>
  </si>
  <si>
    <t>4.5км/1.86МВА</t>
  </si>
  <si>
    <t xml:space="preserve">Мероприятия по подключению новых потребителей мощностью свыше  15 кВт </t>
  </si>
  <si>
    <t>325км/50.45МВА</t>
  </si>
  <si>
    <t>65км/10.09МВА</t>
  </si>
  <si>
    <t>Мероприятия по подключению новых потребителей мощностью до 15 кВт</t>
  </si>
  <si>
    <t>351.33км/59.75МВА</t>
  </si>
  <si>
    <t>69.5км/11.95МВА</t>
  </si>
  <si>
    <t>73.33км/11.95МВА</t>
  </si>
  <si>
    <t>ВЛЭП 1-20 кВ (СН2)</t>
  </si>
  <si>
    <t>ВЛЭП 35 кВ (СН1)</t>
  </si>
  <si>
    <t>ВЛЭП 110-220 кВ (ВН)</t>
  </si>
  <si>
    <t>воздушные линии, в т.ч.</t>
  </si>
  <si>
    <t>Электрические линии, в т.ч.</t>
  </si>
  <si>
    <t>Технологическое присоединение потребителей, в т.ч.:</t>
  </si>
  <si>
    <t>1.1.2.3.</t>
  </si>
  <si>
    <t>Энергосбережение и повышение энергетической эффективности, в т.ч.</t>
  </si>
  <si>
    <t>1.1.2.2</t>
  </si>
  <si>
    <t>Уровень входящего напряжения СН2</t>
  </si>
  <si>
    <t>ПС-35/10 кВ Шахтаум с двумя трансформаторами по 10,0 мВА   с отпайкой от ВЛ-35 кВ Тында - Аэропорт, с перезаводкой фидеров 10 кВ в г.Тынде (строительство).</t>
  </si>
  <si>
    <t>Уровень входящего напряжения СН1</t>
  </si>
  <si>
    <t>Уровень входящего напряжения ВН</t>
  </si>
  <si>
    <t>Подстанции, в т.ч.</t>
  </si>
  <si>
    <t>кабельные линии, в т.ч.</t>
  </si>
  <si>
    <t>4.2км/0.16МВА</t>
  </si>
  <si>
    <t>Строительство ВЛ-10/0,4кВ с установкой ТП с. Лозовое</t>
  </si>
  <si>
    <t>12км/0.63МВА</t>
  </si>
  <si>
    <t>ВЛ 10 кВ  в  с.Грибовка Архаринского района (строительство)</t>
  </si>
  <si>
    <t>ВЛ-10 кВ Силикатная - Мухинка (строительство).</t>
  </si>
  <si>
    <t>16.2км/0.79МВА</t>
  </si>
  <si>
    <t>ВЛ-35 кВ Лесная -Петровка (строительство).</t>
  </si>
  <si>
    <t>ВЛ-35 кВ Южная - Базовая(строительство).</t>
  </si>
  <si>
    <t>24км</t>
  </si>
  <si>
    <t>ВЛ-35 кВ Игнатьево-Водозабор(строительство).</t>
  </si>
  <si>
    <t>1км</t>
  </si>
  <si>
    <t>ВЛ 110 кВ ПС Журавли- Тамбовка (строительство).</t>
  </si>
  <si>
    <t>15.34км</t>
  </si>
  <si>
    <t>Двухцепная ВЛ-110 кВ Среднебелая-Березовка (строительство).</t>
  </si>
  <si>
    <t>16.34км</t>
  </si>
  <si>
    <t>56.54км/0.79МВА</t>
  </si>
  <si>
    <t>25км</t>
  </si>
  <si>
    <t>Основные объекты всего, в т.ч.</t>
  </si>
  <si>
    <t>1.1.2.1.</t>
  </si>
  <si>
    <t>407.87км/60.54МВА</t>
  </si>
  <si>
    <t>84.84км/11.95МВА</t>
  </si>
  <si>
    <t>94.5км/11.95МВА</t>
  </si>
  <si>
    <t>89.53км/12.74МВА</t>
  </si>
  <si>
    <t>Новое строительство</t>
  </si>
  <si>
    <t>1.1.2.</t>
  </si>
  <si>
    <t xml:space="preserve">ПИР Реконструкция ПС-35 кВ Овсянка. </t>
  </si>
  <si>
    <t xml:space="preserve">ПИР Реконструкция ПС-35 кВ Исток. </t>
  </si>
  <si>
    <t>ПИР электрических сетей г. Свободный</t>
  </si>
  <si>
    <t xml:space="preserve">ПИР Реконструкция распредсетей 0,4-10 кВ  г.Зеи </t>
  </si>
  <si>
    <t>ПИР Реконструкция ВЛ 10-0,4 кВ. п. Магдагачи</t>
  </si>
  <si>
    <t>ПИР Реконструкция ПС-35 кВ Улак  (с заменой на комплектную и выносом ПС на новое место). Строительство захода ВЛ-35 кВ.</t>
  </si>
  <si>
    <t xml:space="preserve">ПИР Расширение ПС 110 кВ Бурейск. </t>
  </si>
  <si>
    <t xml:space="preserve">ПИР Реконструкция ПС 110 кВ Поярково. </t>
  </si>
  <si>
    <t xml:space="preserve">ПИР Реконструкция ПС 110/35/10 кВ Волково с заменой трансформаторов 10 МВА на 16 МВА. </t>
  </si>
  <si>
    <t>ПИР Реконструкция ПС 110 кВ Тамбовка (РУ-35 ).</t>
  </si>
  <si>
    <t>ПИР Реконструкция  ПС  110 кВ Кооперативная .</t>
  </si>
  <si>
    <t>ПИР Реконструкция ВЛ 35 кВ Михайловка-Поярково</t>
  </si>
  <si>
    <t>ПИР Реконструкция ВЛ 35 кВ Спасск-Ярцево</t>
  </si>
  <si>
    <t xml:space="preserve">ПИР Реконструкция ВЛ 35 кВ Сковородино-Невер. </t>
  </si>
  <si>
    <t xml:space="preserve">ПИР Реконструкция ВЛ-35 кВ Амурская -Базовая.  </t>
  </si>
  <si>
    <t>ПИР Реконструкция ВЛ-35 кВ Тында-Аэропорт.</t>
  </si>
  <si>
    <t>ПИР Реконструкция  ПС 110 кВ  Центральная.</t>
  </si>
  <si>
    <t xml:space="preserve">ПИР Реконструкция ПС 110 кВ Серышево - 110.  </t>
  </si>
  <si>
    <t>ПИР Реконструкция РС 10 кВ с. Владимировка</t>
  </si>
  <si>
    <t>ПИР Реконструкция ПС 35 кВ Южная.</t>
  </si>
  <si>
    <t>ПИР Реконструкция ПС 110 кВ Владимировка</t>
  </si>
  <si>
    <t>ПИР Реконструкция ВЛ-35 кВ Западная-Водозабор</t>
  </si>
  <si>
    <t>ПИР для реконструкции будущих лет, в.т.ч.:</t>
  </si>
  <si>
    <t>1.1.1.9.</t>
  </si>
  <si>
    <t>Оборудование, не требующее монтажа</t>
  </si>
  <si>
    <t xml:space="preserve">Автотранспортная техника </t>
  </si>
  <si>
    <t>Оборудование ИТ</t>
  </si>
  <si>
    <t>1.1.1.8.</t>
  </si>
  <si>
    <t>Модернизация измерительных приборов показателей качества электроэнергии</t>
  </si>
  <si>
    <t xml:space="preserve">Монтаж систем безопасности на объектах энергосистемы </t>
  </si>
  <si>
    <t>Реконструкция производственного помещения СБК РПБ литер А</t>
  </si>
  <si>
    <t>Замена измерительных трансформаторов тока и напряжения (ЦП 2.4)</t>
  </si>
  <si>
    <t>1.1.1.7.</t>
  </si>
  <si>
    <t xml:space="preserve">                   ВЛЭП 1-20 кВ (СН2)</t>
  </si>
  <si>
    <t xml:space="preserve">                   ВЛЭП 35 кВ (СН1)</t>
  </si>
  <si>
    <t xml:space="preserve">                   ВЛЭП 110-220 кВ (ВН)</t>
  </si>
  <si>
    <t xml:space="preserve">              воздушные линии, в т.ч.</t>
  </si>
  <si>
    <t xml:space="preserve">            Электрические линии, в т.ч.</t>
  </si>
  <si>
    <t>1.1.1.6.</t>
  </si>
  <si>
    <t xml:space="preserve"> Оснащение ПС и ДП источниками бесперебойного питания телемеханики и связи  (ЦП 3.3)</t>
  </si>
  <si>
    <t>Организация каналов связи для передачи команд диспетчерского и технологического управления (ДТУ) (ЦП 3.2)</t>
  </si>
  <si>
    <t>Оснащение ПС  устройствами телемеханики и ДП оперативно-информационными комплексами (ОИК) (ЦП 3.1)</t>
  </si>
  <si>
    <t>Создание систем телемеханики  и связи, в т.ч.</t>
  </si>
  <si>
    <t>1.1.1.5.</t>
  </si>
  <si>
    <t xml:space="preserve">Модернизация устройств РЗА на телемеханизированных объектах </t>
  </si>
  <si>
    <t>Создание систем противоаварийной и режимной автоматики</t>
  </si>
  <si>
    <t>1.1.1.4.</t>
  </si>
  <si>
    <t>ПТК ЦУС ИА ОАО "ДРСК"</t>
  </si>
  <si>
    <t>ПТК ЦУС  "АЭС"</t>
  </si>
  <si>
    <t>Внедрение новейшей аппаратуры для проверки и обслуживания цифровых защит</t>
  </si>
  <si>
    <t>Оснащение ПС средствами ОМП и аварийными регистраторами (ЦП 2.2)</t>
  </si>
  <si>
    <t>Оснащение быстродействующими защитами  транзитов 110 Кв (ЦП 2.3)</t>
  </si>
  <si>
    <t>Инновации и НИОКР</t>
  </si>
  <si>
    <t>1.1.1.3.</t>
  </si>
  <si>
    <t>АИИС КУЭ розничного рынка (с ПИР).</t>
  </si>
  <si>
    <t>1.1.1.2.</t>
  </si>
  <si>
    <t>Реконструкция РП Грибское</t>
  </si>
  <si>
    <t xml:space="preserve">         Уровень входящего напряжения СН2</t>
  </si>
  <si>
    <t>32МВА</t>
  </si>
  <si>
    <t>20,0 МВА</t>
  </si>
  <si>
    <t>Реконструкция ПС 35/10 кВ Зейская (заменой трансформаторов (2 шт.)).</t>
  </si>
  <si>
    <t>Реконструкция ПС 35/10 Реммаш</t>
  </si>
  <si>
    <t>Реконструкция ПС 35/10/6 Лесная</t>
  </si>
  <si>
    <t>Реконструкция ПС 35 Невер</t>
  </si>
  <si>
    <t>Реконструкция ПС 35 кВ А  (РУ- 35 кВ с заменой МВ-35, Т-1, Т-2)</t>
  </si>
  <si>
    <t>8,0 МВА</t>
  </si>
  <si>
    <t>Реконструкция ПС-35 кВ Овсянка (замена на комплектную).</t>
  </si>
  <si>
    <t>32,0 МВА</t>
  </si>
  <si>
    <t>Реконструкция ПС 35/10 кВ Южная (замена ячеек 10 кВ, 16 шт.).</t>
  </si>
  <si>
    <t>Реконструкция ПС 35 кВ Набережная (замена МВ 35 кВ на элегазовые.Замена ячеек КРН-10 кВ на К-59 с выкуумными выключателями . Установка микропроцессорных защит).</t>
  </si>
  <si>
    <t>16,3 МВА</t>
  </si>
  <si>
    <t xml:space="preserve">Реконструкция ПС 35/10 кВ Амурсельмаш. </t>
  </si>
  <si>
    <t>6.3МВА</t>
  </si>
  <si>
    <t>10,3МВА</t>
  </si>
  <si>
    <t xml:space="preserve">Реконструкция ПС-35 кВ Исток  (замена Т-1, Т-2 на ТМН по 6,3 МВА, замена МВ-35 на элегазовые -2шт, замена МВ-10 на ВВ-10 в кол-ве 9шт.) </t>
  </si>
  <si>
    <t>2км</t>
  </si>
  <si>
    <t>1,6 МВА</t>
  </si>
  <si>
    <t>Реконструкция ПС-35 кВ Улак  (замена на комплектную и вынос ПС на новое место. Строительство захода ВЛ-35 кВ.)</t>
  </si>
  <si>
    <t>Реконструкция ПС 35/10 кВ Томь (реконструкция РУ  10кВ, установка микропроцессорных защит).</t>
  </si>
  <si>
    <t>10МВА</t>
  </si>
  <si>
    <t>14,0 МВА</t>
  </si>
  <si>
    <t>Реконструкция  ПС 35 кВ Коммунальная.</t>
  </si>
  <si>
    <t>20МВА</t>
  </si>
  <si>
    <t>12,6 МВА</t>
  </si>
  <si>
    <t>Реконструкция ПС 35 кВ Мебельная (замена МВ-35 кВ на элегаз. Замена ячеек КРУ-6 кВ К-6У на К-59 с вакуумными выключателями  15 шт. Установка микропроцессорной защиты. Замена силовых трансформаторов 2 шт  6,3 на 10,0 МВА).</t>
  </si>
  <si>
    <t>2км/68.3МВА</t>
  </si>
  <si>
    <t>2км/10МВА</t>
  </si>
  <si>
    <t>58.3МВА</t>
  </si>
  <si>
    <t>142,8 МВА</t>
  </si>
  <si>
    <t>65,0 МВА</t>
  </si>
  <si>
    <t>Расширение ПС 110 кВ Эльга (замена силового трансформатора Т2 мощностью 25 МВА на 40 МВА).</t>
  </si>
  <si>
    <t>32 МВА</t>
  </si>
  <si>
    <t>Реконструкция ПС 110 кВ Среднебелая</t>
  </si>
  <si>
    <t>Оснащение дуговыми защитами (ЦП 2.1)</t>
  </si>
  <si>
    <t>Реконструкция ПС 110 кВ Серышево - 110 (замена масляных выключателей на элегазовые (ВЭБ-110 - 2 шт.). Замена панелей релейной защиты, автоматики и управления).</t>
  </si>
  <si>
    <t>50МВА</t>
  </si>
  <si>
    <t>Расширение ПС 110 кВ Бурейск (установка яч. КРУ-2-10Э, монтаж 2 вакуумных выкл. Замена силовых трансформаторов 16 на 25 мВА - 2 шт).</t>
  </si>
  <si>
    <t>Реконструкция ПС 110/35/10 кВ Озерная (замена выключ.110 кВ на ВГТ).</t>
  </si>
  <si>
    <t>16МВА</t>
  </si>
  <si>
    <t>26,0 МВА</t>
  </si>
  <si>
    <t>Реконструкция  ПС 110/35/10 кВ Ивановка.</t>
  </si>
  <si>
    <t>12.6МВА</t>
  </si>
  <si>
    <t>5,0 МВА</t>
  </si>
  <si>
    <t xml:space="preserve">Реконструкция ПС 110 кВ Владимировка (замена 2-х трансформаторов 2,5 МВА на 6,3 МВА, установка ячеек 10 кВ). </t>
  </si>
  <si>
    <t>Реконструкция ПС 110 кВ Поярково (замена силовых трансформаторов 10 на 16 мВА- 2 шт с устройством маслосборника).</t>
  </si>
  <si>
    <t xml:space="preserve">Реконструкция ПС 110/35/10 кВ Волково (замена трансформаторов 10 МВА на 16 МВА). </t>
  </si>
  <si>
    <t>35,0 МВА</t>
  </si>
  <si>
    <t>Реконструкция ПС 110 кВ Тамбовка (со строительством заходов на ПС 220 кВ Журавли).</t>
  </si>
  <si>
    <t>80МВА</t>
  </si>
  <si>
    <t>50,0 МВА</t>
  </si>
  <si>
    <t>Реконструкция   ПС 110 кВ Центральная (РУ-10 кВ,  замена силовых трансформаторов, устройств РЗА ОПУ) .</t>
  </si>
  <si>
    <t>Реконструкция  ПС 110 кВ Чигири (РУ-10 кВ , замена силовых трансформаторов, устройств РЗА ОПУ) .</t>
  </si>
  <si>
    <t>Реконструкция  ПС 110 кВ Кооперативная  (РУ-10 кВ, замена силовых трансформаторов, устройств РЗА ОПУ) .</t>
  </si>
  <si>
    <t>80,0 МВА</t>
  </si>
  <si>
    <t>Реконструкция ПС 110 кВ Новая (РУ-110, замена АКБ, монтаж ОПУ).</t>
  </si>
  <si>
    <t>Реконструкция  ПС 110 кВ Сетевая. (ОРУ 110 кВ, установка яч. К-65 (9 шт.))</t>
  </si>
  <si>
    <t>292.6МВА</t>
  </si>
  <si>
    <t>98МВА</t>
  </si>
  <si>
    <t>64.6МВА</t>
  </si>
  <si>
    <t>537,9 МВА</t>
  </si>
  <si>
    <t>2км/360.9МВА</t>
  </si>
  <si>
    <t>2км/90МВА</t>
  </si>
  <si>
    <t>156.3МВА</t>
  </si>
  <si>
    <t>680,7 МВА</t>
  </si>
  <si>
    <t>КЛЭП до 1 кВ (НН)</t>
  </si>
  <si>
    <t>КЛЭП 3-10 кВ (СН2)</t>
  </si>
  <si>
    <t>КЛЭП 20-35 кВ (СН1)</t>
  </si>
  <si>
    <t>КЛЭП 110 кВ (ВН)</t>
  </si>
  <si>
    <t>Реконструкция сетей 10/0,4 кВ</t>
  </si>
  <si>
    <t>Установка вольтдобавочных трансформаторов (ПАРН) в с.Екатеринославка</t>
  </si>
  <si>
    <t>710км</t>
  </si>
  <si>
    <t>Реконструкция распределительных сетей 10/0,4 кВ г. Свободного</t>
  </si>
  <si>
    <t>Реконструкция эл.сетей 10/0,4 кВ с. Юхта</t>
  </si>
  <si>
    <t>5,2км</t>
  </si>
  <si>
    <t xml:space="preserve"> Реконструкция  эл. сетей 10/0,4кВ с.  М. Сазанка</t>
  </si>
  <si>
    <t>103,8км</t>
  </si>
  <si>
    <t xml:space="preserve">Реконструкция ВЛ 10/0,4 кВ г.Завитинска. </t>
  </si>
  <si>
    <t>Установка реклоузеров на ВЛ 10 кВ (ЦП 10)</t>
  </si>
  <si>
    <t>185,0 км/56,7 МВА</t>
  </si>
  <si>
    <t>Реконструкция распредсетей 0,4-10 кВ  г.Зеи (замена опор, провода, с заменой ТП 10/0,4 кВ).</t>
  </si>
  <si>
    <t>161,0 км/18,6 МВА</t>
  </si>
  <si>
    <t>Реконструкция ВЛ 10-0,4 кВ.  Сковородинского района (замена опор, провода, с заменой ТП 10/0,4 кВ).</t>
  </si>
  <si>
    <t>350,0 км/22,9 МВА</t>
  </si>
  <si>
    <t>Реконструкция ВЛ 10-0,4 кВ.  Магдагачинского района (замена опор, провода, с заменой ТП 10/0,4 кВ).</t>
  </si>
  <si>
    <t>17,0 км</t>
  </si>
  <si>
    <t>Реконструкция ВЛ 10-0,4 с. В.Полтавка (замена опор, провода).</t>
  </si>
  <si>
    <t>200,0 км</t>
  </si>
  <si>
    <t>Реконструкция ВЛ-10-0,4 кВ г. Белогорск (замена деревянных опор на ж/б, провода АС на СИП).</t>
  </si>
  <si>
    <t>102,0 км</t>
  </si>
  <si>
    <t xml:space="preserve">Реконструкция ВЛ-10/0,4 кВ с. Константиновка </t>
  </si>
  <si>
    <t>120,0 км</t>
  </si>
  <si>
    <t xml:space="preserve">Реконструкция ВЛ-10/0,4 кВ с. Тамбовка </t>
  </si>
  <si>
    <t>14,3 км</t>
  </si>
  <si>
    <t>Реконструкция ВЛ 10-0,4 кВ с. Великокнязевка (замена опор, провода).</t>
  </si>
  <si>
    <t>Реконструкция ВЛ 10/0,4 кВ с. Ивановка</t>
  </si>
  <si>
    <t>182,7 км</t>
  </si>
  <si>
    <t>Реконструкция ВЛ 0,4 кВ г.Райчихинск (замена деревянных опор на ж/б, голого провода на СИП).</t>
  </si>
  <si>
    <t>84,7 км</t>
  </si>
  <si>
    <t>Реконструкция ВЛ 0,4 кВ пгт. Прогресс (замена деревянных опор на ж/б, голого провода на СИП).</t>
  </si>
  <si>
    <t>77,1 км</t>
  </si>
  <si>
    <t>Реконструкция ВЛ 10/0,4 кВ с. Екатеринославка (замена деревянных опор на ж/б, голого провода на СИП).</t>
  </si>
  <si>
    <t>63,9 км</t>
  </si>
  <si>
    <t xml:space="preserve">Реконструкция ВЛ 10/0,4 кВ кВ п.Новобурейский (замена деревянных опор на ж/б,  провода). </t>
  </si>
  <si>
    <t>62,7 км</t>
  </si>
  <si>
    <t xml:space="preserve">Реконструкция ВЛ-10/0,4кВ пгт. Серышево (замена ТП, деревянных опор на ж/б, голого провода на СИП).  </t>
  </si>
  <si>
    <t>62,0 км</t>
  </si>
  <si>
    <t xml:space="preserve">Реконструкция ВЛ-10/0,4кВ пгт. Новокиевский Увал </t>
  </si>
  <si>
    <t>1,0 км</t>
  </si>
  <si>
    <t>Реконструкция ВЛ-10 кВ Ф-4 ПС 110 кВ Кооперативная.</t>
  </si>
  <si>
    <t>87,9 км</t>
  </si>
  <si>
    <t>Реконструкция ВЛ 6/0,4 кВ п.Бурея (замена деревянных опор на ж/б, голого провода на СИП).</t>
  </si>
  <si>
    <t>2712,3км/98,2МВА</t>
  </si>
  <si>
    <t>5,5 км</t>
  </si>
  <si>
    <t>Реконструкция ВЛ-35 кВ Западная-Водозабор.</t>
  </si>
  <si>
    <t>23,0км</t>
  </si>
  <si>
    <t>Реконструкция ВЛ-35 кВ Тында-Аэропорт (замена провода).</t>
  </si>
  <si>
    <t>26,9 км</t>
  </si>
  <si>
    <t>Реконструкция ВЛ 35 кВ Бурейск-Родионовка (замена опор, провода, изоляци).</t>
  </si>
  <si>
    <t>36,0 км</t>
  </si>
  <si>
    <t>Реконструкция ВЛ 35 кВ Набережная-Спасск (замена опор, провода, изоляци).</t>
  </si>
  <si>
    <t>42,8км</t>
  </si>
  <si>
    <t>Реконструкция ВЛ 35 кВ Михайловка-Поярково.</t>
  </si>
  <si>
    <t>28,7км</t>
  </si>
  <si>
    <t>Реконструкция ВЛ 35 кВ Спасск-Ярцево.</t>
  </si>
  <si>
    <t>9,0 км</t>
  </si>
  <si>
    <t>Реконструкция ВЛ 35 кВ Сковородино-Невер (реконструкция второй цепис заходом на ПС Сковородино и ПС Б.Невер).</t>
  </si>
  <si>
    <t>171,9км</t>
  </si>
  <si>
    <t xml:space="preserve"> ВЛЭП 110-220 кВ (ВН)</t>
  </si>
  <si>
    <t>2884,2км/98,2МВА</t>
  </si>
  <si>
    <t>2893,2км/746,9МВА</t>
  </si>
  <si>
    <t>1.1.1.1.</t>
  </si>
  <si>
    <t>Техническое перевооружение и реконструкция</t>
  </si>
  <si>
    <t>1.1.1.</t>
  </si>
  <si>
    <t>409.87км/421.44МВА</t>
  </si>
  <si>
    <t>86,84км/101.95МВА</t>
  </si>
  <si>
    <t>94,5км/168.25МВА</t>
  </si>
  <si>
    <t>69,5км/76.55МВА</t>
  </si>
  <si>
    <t>89,53км/61.95МВА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</si>
  <si>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</si>
  <si>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</si>
  <si>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</si>
  <si>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Мероприятия по технологическому присоединению</t>
  </si>
  <si>
    <t>2861,2км/746,9МВА</t>
  </si>
  <si>
    <t>Итого по филиалу ОАО "ДРСК"-"Амурские ЭС"</t>
  </si>
  <si>
    <t>СМР</t>
  </si>
  <si>
    <t>оборудование</t>
  </si>
  <si>
    <t>Освоение</t>
  </si>
  <si>
    <t>Кредиторка на конец 2018г</t>
  </si>
  <si>
    <t>млн.руб.</t>
  </si>
  <si>
    <t>МВт/Гкал/ч/км/МВА</t>
  </si>
  <si>
    <t>км/МВА</t>
  </si>
  <si>
    <t>С/П*</t>
  </si>
  <si>
    <t>План 2018</t>
  </si>
  <si>
    <t>Итого 2013-2017гг.</t>
  </si>
  <si>
    <t>План 2017</t>
  </si>
  <si>
    <t>План 2016</t>
  </si>
  <si>
    <t>План 2015</t>
  </si>
  <si>
    <t>План 2014</t>
  </si>
  <si>
    <t>План 2013</t>
  </si>
  <si>
    <t>Финансирование</t>
  </si>
  <si>
    <t>Объем освоения КВЛ, млн.руб. без НДС</t>
  </si>
  <si>
    <t>Объем финансирования, млн.руб. с НДС</t>
  </si>
  <si>
    <t>Ввод мощностей</t>
  </si>
  <si>
    <t>План 
финансирования 
текущего года</t>
  </si>
  <si>
    <t>Остаточная стоимость строительства **</t>
  </si>
  <si>
    <t>Полная 
стоимость 
строительства **</t>
  </si>
  <si>
    <t>год 
окончания 
строительства</t>
  </si>
  <si>
    <t>год 
начала 
сроительства</t>
  </si>
  <si>
    <t>Проектная мощность/
протяженность сетей</t>
  </si>
  <si>
    <t>Стадия реализации проекта</t>
  </si>
  <si>
    <t>Наименование объекта</t>
  </si>
  <si>
    <t>№№</t>
  </si>
  <si>
    <t>469.87км/421.44МВА</t>
  </si>
  <si>
    <t>98.84км/101.95МВА</t>
  </si>
  <si>
    <t>106.5км/168.25МВА</t>
  </si>
  <si>
    <t>81.5км/76.55МВА</t>
  </si>
  <si>
    <t>81.5км/61.95МВА</t>
  </si>
  <si>
    <t>101.53км/12.74МВА</t>
  </si>
  <si>
    <t>М.П.</t>
  </si>
  <si>
    <t>от 24.03.2010 № 114</t>
  </si>
  <si>
    <t>к Приказу Минэнерго России</t>
  </si>
  <si>
    <t xml:space="preserve">                                                         Перечень инвестиционных проектов на период реализации инвестиционной программы филиала ОАО "ДРСК" "Амурские ЭС"  с 2013 г по 2017 г </t>
  </si>
  <si>
    <t>Приложение  № 1.1</t>
  </si>
  <si>
    <t>Приложение  № 1.1А</t>
  </si>
  <si>
    <t>«_____»__________ 2012 года</t>
  </si>
  <si>
    <t xml:space="preserve">                       от ___________  №_____________</t>
  </si>
  <si>
    <t>Амурской области</t>
  </si>
  <si>
    <t>развития, промышленности и транспорта</t>
  </si>
  <si>
    <t>приказом  министра экономического</t>
  </si>
  <si>
    <t>Утверждено:</t>
  </si>
  <si>
    <t xml:space="preserve">                                             филиала ОАО "ДРСК" "Амурские ЭС"  с 2013 г по 2017 г </t>
  </si>
  <si>
    <t xml:space="preserve">                                                         Перечень инвестиционных проектов на период реализации инвестиционной программы</t>
  </si>
  <si>
    <t xml:space="preserve">                Уровень входящего напряжения СН2</t>
  </si>
  <si>
    <t xml:space="preserve">                Уровень входящего напряжения СН1</t>
  </si>
  <si>
    <t xml:space="preserve">                Уровень входящего напряжения ВН</t>
  </si>
  <si>
    <t>МВА</t>
  </si>
  <si>
    <t>км</t>
  </si>
  <si>
    <t>69,5км/61.95МВА</t>
  </si>
  <si>
    <t>89,53км/12.74МВА</t>
  </si>
  <si>
    <t>Итого</t>
  </si>
  <si>
    <t>IV кв.</t>
  </si>
  <si>
    <t>III кв.</t>
  </si>
  <si>
    <t>II кв.</t>
  </si>
  <si>
    <t>I кв.</t>
  </si>
  <si>
    <t>План года 2017</t>
  </si>
  <si>
    <t>План года 2016</t>
  </si>
  <si>
    <t>План года 2015</t>
  </si>
  <si>
    <t>План года 2014</t>
  </si>
  <si>
    <t>План года 2013</t>
  </si>
  <si>
    <t>Ед. изм.    (км. МВА)</t>
  </si>
  <si>
    <t>Ввод основных средств сетевых организаций</t>
  </si>
  <si>
    <t>Прогноз ввода/вывода объектов  ОАО "ДРСК"-"Амурские ЭС"</t>
  </si>
  <si>
    <t>Приложение 1,3А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</si>
</sst>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0.0"/>
    <numFmt numFmtId="166" formatCode="#,##0.000"/>
    <numFmt numFmtId="167" formatCode="#,##0.0"/>
    <numFmt numFmtId="168" formatCode="0.0000"/>
    <numFmt numFmtId="169" formatCode="_-* #,##0.000_р_._-;\-* #,##0.000_р_._-;_-* &quot;-&quot;??_р_._-;_-@_-"/>
    <numFmt numFmtId="170" formatCode="#,##0_);[Red]\(#,##0\)"/>
    <numFmt numFmtId="171" formatCode="#,##0_);\(#,##0\)"/>
    <numFmt numFmtId="172" formatCode="[&lt;=9999999]###\-####;\+#_ \(###\)\ ###\-####"/>
  </numFmts>
  <fonts count="6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2"/>
      <name val="Times New Roman CYR"/>
      <charset val="204"/>
    </font>
    <font>
      <b/>
      <sz val="10"/>
      <color indexed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charset val="204"/>
    </font>
    <font>
      <sz val="11"/>
      <color rgb="FF000000"/>
      <name val="SimSun"/>
      <family val="2"/>
      <charset val="204"/>
    </font>
    <font>
      <sz val="10"/>
      <name val="Arial"/>
    </font>
    <font>
      <sz val="11"/>
      <color indexed="8"/>
      <name val="SimSun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26"/>
      <color indexed="10"/>
      <name val="Times New Roman"/>
      <family val="1"/>
      <charset val="204"/>
    </font>
    <font>
      <b/>
      <sz val="28"/>
      <name val="Times New Roman"/>
      <family val="1"/>
      <charset val="204"/>
    </font>
    <font>
      <sz val="2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88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9" fillId="0" borderId="0" applyProtection="0"/>
    <xf numFmtId="0" fontId="9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170" fontId="15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170" fontId="15" fillId="0" borderId="0">
      <alignment vertical="top"/>
    </xf>
    <xf numFmtId="0" fontId="14" fillId="0" borderId="0"/>
    <xf numFmtId="170" fontId="15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170" fontId="15" fillId="0" borderId="0">
      <alignment vertical="top"/>
    </xf>
    <xf numFmtId="0" fontId="14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170" fontId="18" fillId="17" borderId="0">
      <alignment vertical="top"/>
    </xf>
    <xf numFmtId="14" fontId="19" fillId="0" borderId="0">
      <alignment vertical="top"/>
    </xf>
    <xf numFmtId="170" fontId="20" fillId="0" borderId="0">
      <alignment vertical="top"/>
    </xf>
    <xf numFmtId="0" fontId="21" fillId="0" borderId="0">
      <alignment vertical="top"/>
    </xf>
    <xf numFmtId="170" fontId="22" fillId="0" borderId="0">
      <alignment vertical="top"/>
    </xf>
    <xf numFmtId="171" fontId="18" fillId="0" borderId="0">
      <alignment vertical="top"/>
    </xf>
    <xf numFmtId="0" fontId="14" fillId="0" borderId="0"/>
    <xf numFmtId="170" fontId="23" fillId="18" borderId="0">
      <alignment horizontal="right" vertical="top"/>
    </xf>
    <xf numFmtId="172" fontId="19" fillId="0" borderId="0">
      <alignment vertical="top"/>
    </xf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24" fillId="8" borderId="17" applyNumberFormat="0" applyAlignment="0" applyProtection="0"/>
    <xf numFmtId="0" fontId="25" fillId="23" borderId="18" applyNumberFormat="0" applyAlignment="0" applyProtection="0"/>
    <xf numFmtId="0" fontId="26" fillId="23" borderId="17" applyNumberFormat="0" applyAlignment="0" applyProtection="0"/>
    <xf numFmtId="44" fontId="5" fillId="0" borderId="0" applyFont="0" applyFill="0" applyBorder="0" applyAlignment="0" applyProtection="0"/>
    <xf numFmtId="0" fontId="27" fillId="0" borderId="0" applyBorder="0">
      <alignment horizontal="center" vertical="center" wrapText="1"/>
    </xf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2" applyBorder="0">
      <alignment horizontal="center" vertical="center" wrapText="1"/>
    </xf>
    <xf numFmtId="4" fontId="32" fillId="24" borderId="1" applyBorder="0">
      <alignment horizontal="right"/>
    </xf>
    <xf numFmtId="0" fontId="33" fillId="0" borderId="23" applyNumberFormat="0" applyFill="0" applyAlignment="0" applyProtection="0"/>
    <xf numFmtId="0" fontId="34" fillId="25" borderId="24" applyNumberFormat="0" applyAlignment="0" applyProtection="0"/>
    <xf numFmtId="0" fontId="35" fillId="0" borderId="0" applyNumberFormat="0" applyFill="0" applyBorder="0" applyAlignment="0" applyProtection="0"/>
    <xf numFmtId="0" fontId="36" fillId="26" borderId="0" applyNumberFormat="0" applyBorder="0" applyAlignment="0" applyProtection="0"/>
    <xf numFmtId="0" fontId="5" fillId="0" borderId="0"/>
    <xf numFmtId="0" fontId="5" fillId="0" borderId="0"/>
    <xf numFmtId="0" fontId="37" fillId="0" borderId="0"/>
    <xf numFmtId="0" fontId="2" fillId="0" borderId="0"/>
    <xf numFmtId="0" fontId="37" fillId="0" borderId="0"/>
    <xf numFmtId="0" fontId="2" fillId="0" borderId="0"/>
    <xf numFmtId="0" fontId="1" fillId="0" borderId="0"/>
    <xf numFmtId="0" fontId="38" fillId="0" borderId="0"/>
    <xf numFmtId="0" fontId="39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2" fillId="0" borderId="0"/>
    <xf numFmtId="0" fontId="42" fillId="4" borderId="0" applyNumberFormat="0" applyBorder="0" applyAlignment="0" applyProtection="0"/>
    <xf numFmtId="0" fontId="43" fillId="0" borderId="0" applyNumberFormat="0" applyFill="0" applyBorder="0" applyAlignment="0" applyProtection="0"/>
    <xf numFmtId="0" fontId="5" fillId="27" borderId="25" applyNumberFormat="0" applyFont="0" applyAlignment="0" applyProtection="0"/>
    <xf numFmtId="0" fontId="16" fillId="27" borderId="25" applyNumberFormat="0" applyFont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5" fillId="0" borderId="26" applyNumberFormat="0" applyFill="0" applyAlignment="0" applyProtection="0"/>
    <xf numFmtId="0" fontId="9" fillId="0" borderId="0"/>
    <xf numFmtId="170" fontId="15" fillId="0" borderId="0">
      <alignment vertical="top"/>
    </xf>
    <xf numFmtId="0" fontId="9" fillId="0" borderId="0"/>
    <xf numFmtId="0" fontId="14" fillId="0" borderId="0"/>
    <xf numFmtId="0" fontId="14" fillId="0" borderId="0"/>
    <xf numFmtId="0" fontId="46" fillId="0" borderId="0"/>
    <xf numFmtId="0" fontId="9" fillId="0" borderId="0"/>
    <xf numFmtId="0" fontId="4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32" fillId="28" borderId="0" applyBorder="0">
      <alignment horizontal="right"/>
    </xf>
    <xf numFmtId="0" fontId="48" fillId="5" borderId="0" applyNumberFormat="0" applyBorder="0" applyAlignment="0" applyProtection="0"/>
  </cellStyleXfs>
  <cellXfs count="294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Border="1"/>
    <xf numFmtId="0" fontId="3" fillId="0" borderId="0" xfId="1" applyFont="1" applyFill="1"/>
    <xf numFmtId="165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166" fontId="3" fillId="0" borderId="2" xfId="2" applyNumberFormat="1" applyFont="1" applyFill="1" applyBorder="1" applyAlignment="1">
      <alignment horizontal="center" vertical="center" wrapText="1"/>
    </xf>
    <xf numFmtId="166" fontId="3" fillId="0" borderId="1" xfId="2" applyNumberFormat="1" applyFont="1" applyFill="1" applyBorder="1" applyAlignment="1">
      <alignment horizontal="center" vertical="center" wrapText="1"/>
    </xf>
    <xf numFmtId="166" fontId="3" fillId="0" borderId="3" xfId="2" applyNumberFormat="1" applyFont="1" applyFill="1" applyBorder="1" applyAlignment="1">
      <alignment horizontal="center" vertical="center" wrapText="1"/>
    </xf>
    <xf numFmtId="166" fontId="3" fillId="0" borderId="4" xfId="2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6" fontId="3" fillId="0" borderId="6" xfId="2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 wrapText="1"/>
    </xf>
    <xf numFmtId="167" fontId="3" fillId="0" borderId="6" xfId="3" applyNumberFormat="1" applyFont="1" applyFill="1" applyBorder="1" applyAlignment="1">
      <alignment horizontal="center" vertical="center" wrapText="1"/>
    </xf>
    <xf numFmtId="166" fontId="3" fillId="0" borderId="6" xfId="3" applyNumberFormat="1" applyFont="1" applyFill="1" applyBorder="1" applyAlignment="1">
      <alignment horizontal="center" vertical="center" wrapText="1"/>
    </xf>
    <xf numFmtId="3" fontId="3" fillId="0" borderId="6" xfId="3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3" fontId="3" fillId="0" borderId="7" xfId="3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7" fontId="3" fillId="0" borderId="1" xfId="3" applyNumberFormat="1" applyFont="1" applyFill="1" applyBorder="1" applyAlignment="1">
      <alignment horizontal="center" vertical="center" wrapText="1"/>
    </xf>
    <xf numFmtId="166" fontId="3" fillId="0" borderId="1" xfId="3" applyNumberFormat="1" applyFont="1" applyFill="1" applyBorder="1" applyAlignment="1">
      <alignment horizontal="center" vertical="center" wrapText="1"/>
    </xf>
    <xf numFmtId="3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9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4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166" fontId="4" fillId="0" borderId="2" xfId="2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166" fontId="4" fillId="0" borderId="3" xfId="2" applyNumberFormat="1" applyFont="1" applyFill="1" applyBorder="1" applyAlignment="1">
      <alignment horizontal="center" vertical="center" wrapText="1"/>
    </xf>
    <xf numFmtId="166" fontId="4" fillId="0" borderId="4" xfId="2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left" vertical="center" wrapText="1"/>
    </xf>
    <xf numFmtId="3" fontId="4" fillId="0" borderId="9" xfId="3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166" fontId="4" fillId="0" borderId="10" xfId="3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/>
    </xf>
    <xf numFmtId="167" fontId="4" fillId="0" borderId="1" xfId="3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 applyProtection="1">
      <alignment horizontal="left" vertical="center" wrapText="1"/>
      <protection locked="0"/>
    </xf>
    <xf numFmtId="166" fontId="4" fillId="0" borderId="2" xfId="3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  <xf numFmtId="166" fontId="4" fillId="0" borderId="0" xfId="0" applyNumberFormat="1" applyFont="1" applyFill="1" applyBorder="1" applyAlignment="1"/>
    <xf numFmtId="166" fontId="4" fillId="0" borderId="8" xfId="3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67" fontId="4" fillId="0" borderId="2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7" fontId="4" fillId="0" borderId="11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167" fontId="4" fillId="0" borderId="2" xfId="3" applyNumberFormat="1" applyFont="1" applyFill="1" applyBorder="1" applyAlignment="1">
      <alignment horizontal="center" vertical="center" wrapText="1"/>
    </xf>
    <xf numFmtId="167" fontId="4" fillId="0" borderId="11" xfId="3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10" xfId="0" applyNumberFormat="1" applyFont="1" applyFill="1" applyBorder="1" applyAlignment="1">
      <alignment horizontal="center" vertical="center" wrapText="1"/>
    </xf>
    <xf numFmtId="164" fontId="3" fillId="0" borderId="1" xfId="6" applyNumberFormat="1" applyFont="1" applyFill="1" applyBorder="1" applyAlignment="1" applyProtection="1">
      <alignment horizontal="left" vertical="center" wrapText="1"/>
      <protection locked="0"/>
    </xf>
    <xf numFmtId="0" fontId="3" fillId="0" borderId="1" xfId="7" applyNumberFormat="1" applyFont="1" applyFill="1" applyBorder="1" applyAlignment="1">
      <alignment vertical="top" wrapText="1"/>
    </xf>
    <xf numFmtId="0" fontId="3" fillId="0" borderId="1" xfId="7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 applyProtection="1">
      <alignment horizontal="left" vertical="center" wrapText="1"/>
      <protection locked="0"/>
    </xf>
    <xf numFmtId="0" fontId="3" fillId="0" borderId="1" xfId="8" applyFont="1" applyFill="1" applyBorder="1" applyAlignment="1" applyProtection="1">
      <alignment horizontal="left" vertical="center" wrapText="1"/>
      <protection locked="0"/>
    </xf>
    <xf numFmtId="0" fontId="4" fillId="0" borderId="1" xfId="9" applyFont="1" applyFill="1" applyBorder="1" applyAlignment="1">
      <alignment horizontal="left" vertical="center" wrapText="1"/>
    </xf>
    <xf numFmtId="0" fontId="4" fillId="0" borderId="1" xfId="7" applyFont="1" applyFill="1" applyBorder="1" applyAlignment="1" applyProtection="1">
      <alignment horizontal="left" vertical="center" wrapText="1"/>
      <protection locked="0"/>
    </xf>
    <xf numFmtId="0" fontId="3" fillId="0" borderId="1" xfId="7" applyFont="1" applyFill="1" applyBorder="1" applyAlignment="1" applyProtection="1">
      <alignment vertical="center" wrapText="1"/>
      <protection locked="0"/>
    </xf>
    <xf numFmtId="0" fontId="4" fillId="0" borderId="1" xfId="6" applyFont="1" applyFill="1" applyBorder="1" applyAlignment="1" applyProtection="1">
      <alignment horizontal="left" vertical="center" wrapText="1"/>
      <protection locked="0"/>
    </xf>
    <xf numFmtId="0" fontId="3" fillId="0" borderId="1" xfId="7" applyFont="1" applyFill="1" applyBorder="1" applyAlignment="1" applyProtection="1">
      <alignment horizontal="left" vertical="center" wrapText="1"/>
      <protection locked="0"/>
    </xf>
    <xf numFmtId="3" fontId="3" fillId="0" borderId="1" xfId="7" applyNumberFormat="1" applyFont="1" applyFill="1" applyBorder="1" applyAlignment="1" applyProtection="1">
      <alignment vertical="center" wrapText="1"/>
      <protection locked="0"/>
    </xf>
    <xf numFmtId="3" fontId="4" fillId="0" borderId="1" xfId="4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/>
    <xf numFmtId="0" fontId="3" fillId="0" borderId="1" xfId="10" applyFont="1" applyFill="1" applyBorder="1" applyAlignment="1" applyProtection="1">
      <alignment horizontal="left" vertical="top" wrapText="1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169" fontId="7" fillId="0" borderId="1" xfId="2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/>
    </xf>
    <xf numFmtId="166" fontId="8" fillId="0" borderId="10" xfId="0" applyNumberFormat="1" applyFont="1" applyFill="1" applyBorder="1" applyAlignment="1">
      <alignment horizontal="center" vertical="center"/>
    </xf>
    <xf numFmtId="166" fontId="8" fillId="0" borderId="8" xfId="0" applyNumberFormat="1" applyFont="1" applyFill="1" applyBorder="1" applyAlignment="1">
      <alignment horizontal="center" vertical="center"/>
    </xf>
    <xf numFmtId="167" fontId="4" fillId="0" borderId="1" xfId="2" applyNumberFormat="1" applyFont="1" applyFill="1" applyBorder="1" applyAlignment="1">
      <alignment horizontal="center" vertical="center" wrapText="1"/>
    </xf>
    <xf numFmtId="166" fontId="4" fillId="0" borderId="10" xfId="2" applyNumberFormat="1" applyFont="1" applyFill="1" applyBorder="1" applyAlignment="1">
      <alignment horizontal="center" vertical="center" wrapText="1"/>
    </xf>
    <xf numFmtId="166" fontId="4" fillId="0" borderId="8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wrapText="1"/>
      <protection locked="0"/>
    </xf>
    <xf numFmtId="164" fontId="4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1" xfId="0" applyFont="1" applyFill="1" applyBorder="1"/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166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/>
    <xf numFmtId="164" fontId="2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166" fontId="11" fillId="0" borderId="0" xfId="0" applyNumberFormat="1" applyFont="1" applyFill="1"/>
    <xf numFmtId="0" fontId="2" fillId="0" borderId="0" xfId="1" applyFont="1" applyFill="1" applyBorder="1"/>
    <xf numFmtId="0" fontId="3" fillId="0" borderId="0" xfId="0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5" fillId="2" borderId="0" xfId="11" applyNumberFormat="1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Border="1"/>
    <xf numFmtId="0" fontId="2" fillId="0" borderId="0" xfId="1" applyFont="1" applyFill="1" applyBorder="1" applyAlignment="1"/>
    <xf numFmtId="0" fontId="4" fillId="0" borderId="0" xfId="0" applyFont="1" applyFill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127" applyFont="1" applyFill="1"/>
    <xf numFmtId="164" fontId="49" fillId="0" borderId="0" xfId="127" applyNumberFormat="1" applyFont="1" applyFill="1" applyBorder="1" applyAlignment="1">
      <alignment horizontal="center"/>
    </xf>
    <xf numFmtId="164" fontId="5" fillId="0" borderId="0" xfId="127" applyNumberFormat="1" applyFont="1" applyFill="1" applyAlignment="1">
      <alignment horizontal="center"/>
    </xf>
    <xf numFmtId="0" fontId="5" fillId="0" borderId="0" xfId="127" applyFont="1" applyFill="1" applyAlignment="1">
      <alignment horizontal="center"/>
    </xf>
    <xf numFmtId="165" fontId="49" fillId="0" borderId="0" xfId="127" applyNumberFormat="1" applyFont="1" applyFill="1" applyBorder="1" applyAlignment="1">
      <alignment horizontal="center"/>
    </xf>
    <xf numFmtId="165" fontId="5" fillId="0" borderId="0" xfId="127" applyNumberFormat="1" applyFont="1" applyFill="1" applyAlignment="1">
      <alignment horizontal="center"/>
    </xf>
    <xf numFmtId="0" fontId="50" fillId="0" borderId="0" xfId="127" applyFont="1" applyFill="1"/>
    <xf numFmtId="165" fontId="50" fillId="0" borderId="0" xfId="127" applyNumberFormat="1" applyFont="1" applyFill="1" applyBorder="1" applyAlignment="1">
      <alignment horizontal="center"/>
    </xf>
    <xf numFmtId="165" fontId="50" fillId="0" borderId="0" xfId="127" applyNumberFormat="1" applyFont="1" applyFill="1" applyAlignment="1">
      <alignment horizontal="center"/>
    </xf>
    <xf numFmtId="0" fontId="50" fillId="0" borderId="0" xfId="127" applyFont="1" applyFill="1" applyAlignment="1">
      <alignment horizontal="center"/>
    </xf>
    <xf numFmtId="0" fontId="5" fillId="0" borderId="0" xfId="127" applyFont="1" applyFill="1" applyBorder="1"/>
    <xf numFmtId="0" fontId="5" fillId="0" borderId="0" xfId="127" applyFont="1" applyFill="1" applyBorder="1" applyAlignment="1"/>
    <xf numFmtId="166" fontId="51" fillId="0" borderId="5" xfId="177" applyNumberFormat="1" applyFont="1" applyFill="1" applyBorder="1" applyAlignment="1">
      <alignment horizontal="center" vertical="center" wrapText="1"/>
    </xf>
    <xf numFmtId="166" fontId="52" fillId="0" borderId="6" xfId="127" applyNumberFormat="1" applyFont="1" applyFill="1" applyBorder="1" applyAlignment="1">
      <alignment horizontal="center" vertical="center" wrapText="1"/>
    </xf>
    <xf numFmtId="166" fontId="52" fillId="0" borderId="6" xfId="177" applyNumberFormat="1" applyFont="1" applyFill="1" applyBorder="1" applyAlignment="1">
      <alignment horizontal="center" vertical="center" wrapText="1"/>
    </xf>
    <xf numFmtId="165" fontId="53" fillId="0" borderId="6" xfId="127" applyNumberFormat="1" applyFont="1" applyFill="1" applyBorder="1" applyAlignment="1">
      <alignment horizontal="center" vertical="center" wrapText="1"/>
    </xf>
    <xf numFmtId="167" fontId="53" fillId="0" borderId="6" xfId="3" applyNumberFormat="1" applyFont="1" applyFill="1" applyBorder="1" applyAlignment="1">
      <alignment horizontal="center" vertical="center" wrapText="1"/>
    </xf>
    <xf numFmtId="166" fontId="53" fillId="0" borderId="6" xfId="127" applyNumberFormat="1" applyFont="1" applyFill="1" applyBorder="1" applyAlignment="1">
      <alignment horizontal="center" vertical="center" wrapText="1"/>
    </xf>
    <xf numFmtId="0" fontId="54" fillId="0" borderId="6" xfId="127" applyFont="1" applyFill="1" applyBorder="1" applyAlignment="1" applyProtection="1">
      <alignment horizontal="left" vertical="center" wrapText="1"/>
      <protection locked="0"/>
    </xf>
    <xf numFmtId="3" fontId="5" fillId="0" borderId="7" xfId="3" applyNumberFormat="1" applyFont="1" applyFill="1" applyBorder="1" applyAlignment="1">
      <alignment horizontal="center" vertical="center" wrapText="1"/>
    </xf>
    <xf numFmtId="166" fontId="51" fillId="0" borderId="8" xfId="177" applyNumberFormat="1" applyFont="1" applyFill="1" applyBorder="1" applyAlignment="1">
      <alignment horizontal="center" vertical="center" wrapText="1"/>
    </xf>
    <xf numFmtId="166" fontId="52" fillId="0" borderId="1" xfId="127" applyNumberFormat="1" applyFont="1" applyFill="1" applyBorder="1" applyAlignment="1">
      <alignment horizontal="center" vertical="center" wrapText="1"/>
    </xf>
    <xf numFmtId="166" fontId="52" fillId="0" borderId="1" xfId="177" applyNumberFormat="1" applyFont="1" applyFill="1" applyBorder="1" applyAlignment="1">
      <alignment horizontal="center" vertical="center" wrapText="1"/>
    </xf>
    <xf numFmtId="165" fontId="53" fillId="0" borderId="1" xfId="127" applyNumberFormat="1" applyFont="1" applyFill="1" applyBorder="1" applyAlignment="1">
      <alignment horizontal="center" vertical="center" wrapText="1"/>
    </xf>
    <xf numFmtId="167" fontId="53" fillId="0" borderId="1" xfId="3" applyNumberFormat="1" applyFont="1" applyFill="1" applyBorder="1" applyAlignment="1">
      <alignment horizontal="center" vertical="center" wrapText="1"/>
    </xf>
    <xf numFmtId="166" fontId="53" fillId="0" borderId="1" xfId="127" applyNumberFormat="1" applyFont="1" applyFill="1" applyBorder="1" applyAlignment="1">
      <alignment horizontal="center" vertical="center" wrapText="1"/>
    </xf>
    <xf numFmtId="0" fontId="5" fillId="0" borderId="1" xfId="127" applyFont="1" applyFill="1" applyBorder="1" applyAlignment="1">
      <alignment horizontal="left" vertical="center" wrapText="1"/>
    </xf>
    <xf numFmtId="3" fontId="5" fillId="0" borderId="9" xfId="3" applyNumberFormat="1" applyFont="1" applyFill="1" applyBorder="1" applyAlignment="1">
      <alignment horizontal="center" vertical="center" wrapText="1"/>
    </xf>
    <xf numFmtId="0" fontId="54" fillId="0" borderId="1" xfId="127" applyFont="1" applyFill="1" applyBorder="1" applyAlignment="1" applyProtection="1">
      <alignment horizontal="left" vertical="center" wrapText="1"/>
      <protection locked="0"/>
    </xf>
    <xf numFmtId="0" fontId="54" fillId="0" borderId="1" xfId="4" applyFont="1" applyFill="1" applyBorder="1" applyAlignment="1" applyProtection="1">
      <alignment horizontal="left" vertical="center" wrapText="1"/>
      <protection locked="0"/>
    </xf>
    <xf numFmtId="166" fontId="52" fillId="0" borderId="1" xfId="3" applyNumberFormat="1" applyFont="1" applyFill="1" applyBorder="1" applyAlignment="1">
      <alignment horizontal="center" vertical="center" wrapText="1"/>
    </xf>
    <xf numFmtId="3" fontId="53" fillId="0" borderId="1" xfId="3" applyNumberFormat="1" applyFont="1" applyFill="1" applyBorder="1" applyAlignment="1">
      <alignment horizontal="center" vertical="center" wrapText="1"/>
    </xf>
    <xf numFmtId="166" fontId="53" fillId="0" borderId="1" xfId="3" applyNumberFormat="1" applyFont="1" applyFill="1" applyBorder="1" applyAlignment="1">
      <alignment horizontal="center" vertical="center" wrapText="1"/>
    </xf>
    <xf numFmtId="0" fontId="49" fillId="0" borderId="0" xfId="127" applyFont="1" applyFill="1" applyBorder="1"/>
    <xf numFmtId="0" fontId="49" fillId="0" borderId="0" xfId="127" applyFont="1" applyFill="1" applyBorder="1" applyAlignment="1"/>
    <xf numFmtId="166" fontId="51" fillId="0" borderId="1" xfId="3" applyNumberFormat="1" applyFont="1" applyFill="1" applyBorder="1" applyAlignment="1">
      <alignment horizontal="center" vertical="center" wrapText="1"/>
    </xf>
    <xf numFmtId="165" fontId="55" fillId="0" borderId="1" xfId="127" applyNumberFormat="1" applyFont="1" applyFill="1" applyBorder="1" applyAlignment="1">
      <alignment horizontal="center" vertical="center" wrapText="1"/>
    </xf>
    <xf numFmtId="3" fontId="55" fillId="0" borderId="1" xfId="3" applyNumberFormat="1" applyFont="1" applyFill="1" applyBorder="1" applyAlignment="1">
      <alignment horizontal="center" vertical="center" wrapText="1"/>
    </xf>
    <xf numFmtId="166" fontId="55" fillId="0" borderId="1" xfId="3" applyNumberFormat="1" applyFont="1" applyFill="1" applyBorder="1" applyAlignment="1">
      <alignment horizontal="center" vertical="center" wrapText="1"/>
    </xf>
    <xf numFmtId="0" fontId="56" fillId="0" borderId="1" xfId="4" applyFont="1" applyFill="1" applyBorder="1" applyAlignment="1">
      <alignment horizontal="left" vertical="center" wrapText="1"/>
    </xf>
    <xf numFmtId="3" fontId="49" fillId="0" borderId="9" xfId="3" applyNumberFormat="1" applyFont="1" applyFill="1" applyBorder="1" applyAlignment="1">
      <alignment horizontal="center" vertical="center" wrapText="1"/>
    </xf>
    <xf numFmtId="164" fontId="52" fillId="0" borderId="1" xfId="127" applyNumberFormat="1" applyFont="1" applyFill="1" applyBorder="1" applyAlignment="1">
      <alignment horizontal="center" vertical="center" wrapText="1"/>
    </xf>
    <xf numFmtId="0" fontId="54" fillId="0" borderId="1" xfId="127" applyFont="1" applyFill="1" applyBorder="1" applyAlignment="1" applyProtection="1">
      <alignment horizontal="left" vertical="top" wrapText="1"/>
      <protection locked="0"/>
    </xf>
    <xf numFmtId="0" fontId="5" fillId="0" borderId="1" xfId="127" applyFont="1" applyFill="1" applyBorder="1" applyAlignment="1"/>
    <xf numFmtId="0" fontId="49" fillId="0" borderId="1" xfId="127" applyFont="1" applyFill="1" applyBorder="1" applyAlignment="1"/>
    <xf numFmtId="165" fontId="51" fillId="0" borderId="1" xfId="127" applyNumberFormat="1" applyFont="1" applyFill="1" applyBorder="1" applyAlignment="1">
      <alignment horizontal="center" vertical="center" wrapText="1"/>
    </xf>
    <xf numFmtId="167" fontId="55" fillId="0" borderId="1" xfId="3" applyNumberFormat="1" applyFont="1" applyFill="1" applyBorder="1" applyAlignment="1">
      <alignment horizontal="center" vertical="center" wrapText="1"/>
    </xf>
    <xf numFmtId="166" fontId="55" fillId="0" borderId="1" xfId="127" applyNumberFormat="1" applyFont="1" applyFill="1" applyBorder="1" applyAlignment="1">
      <alignment horizontal="center" vertical="center" wrapText="1"/>
    </xf>
    <xf numFmtId="165" fontId="52" fillId="0" borderId="1" xfId="127" applyNumberFormat="1" applyFont="1" applyFill="1" applyBorder="1" applyAlignment="1">
      <alignment horizontal="center" vertical="center" wrapText="1"/>
    </xf>
    <xf numFmtId="0" fontId="53" fillId="0" borderId="1" xfId="5" applyFont="1" applyFill="1" applyBorder="1" applyAlignment="1" applyProtection="1">
      <alignment horizontal="left" vertical="center" wrapText="1"/>
      <protection locked="0"/>
    </xf>
    <xf numFmtId="166" fontId="51" fillId="0" borderId="1" xfId="127" applyNumberFormat="1" applyFont="1" applyFill="1" applyBorder="1" applyAlignment="1">
      <alignment horizontal="center" vertical="center" wrapText="1"/>
    </xf>
    <xf numFmtId="3" fontId="55" fillId="0" borderId="1" xfId="127" applyNumberFormat="1" applyFont="1" applyFill="1" applyBorder="1" applyAlignment="1">
      <alignment horizontal="center" vertical="center" wrapText="1"/>
    </xf>
    <xf numFmtId="0" fontId="57" fillId="0" borderId="9" xfId="127" applyFont="1" applyFill="1" applyBorder="1" applyAlignment="1">
      <alignment horizontal="center" vertical="center"/>
    </xf>
    <xf numFmtId="4" fontId="53" fillId="0" borderId="1" xfId="3" applyNumberFormat="1" applyFont="1" applyFill="1" applyBorder="1" applyAlignment="1">
      <alignment horizontal="center" vertical="center" wrapText="1"/>
    </xf>
    <xf numFmtId="0" fontId="54" fillId="0" borderId="1" xfId="4" applyFont="1" applyFill="1" applyBorder="1" applyAlignment="1">
      <alignment horizontal="left" vertical="center" wrapText="1"/>
    </xf>
    <xf numFmtId="4" fontId="55" fillId="0" borderId="1" xfId="3" applyNumberFormat="1" applyFont="1" applyFill="1" applyBorder="1" applyAlignment="1">
      <alignment horizontal="center" vertical="center" wrapText="1"/>
    </xf>
    <xf numFmtId="0" fontId="56" fillId="0" borderId="1" xfId="4" applyFont="1" applyFill="1" applyBorder="1" applyAlignment="1">
      <alignment horizontal="center" vertical="center" wrapText="1"/>
    </xf>
    <xf numFmtId="3" fontId="53" fillId="0" borderId="1" xfId="127" applyNumberFormat="1" applyFont="1" applyFill="1" applyBorder="1" applyAlignment="1">
      <alignment horizontal="center" vertical="center" wrapText="1"/>
    </xf>
    <xf numFmtId="4" fontId="53" fillId="0" borderId="1" xfId="177" applyNumberFormat="1" applyFont="1" applyFill="1" applyBorder="1" applyAlignment="1">
      <alignment horizontal="center" vertical="center" wrapText="1"/>
    </xf>
    <xf numFmtId="4" fontId="55" fillId="0" borderId="1" xfId="177" applyNumberFormat="1" applyFont="1" applyFill="1" applyBorder="1" applyAlignment="1">
      <alignment horizontal="center" vertical="center" wrapText="1"/>
    </xf>
    <xf numFmtId="167" fontId="55" fillId="0" borderId="1" xfId="127" applyNumberFormat="1" applyFont="1" applyFill="1" applyBorder="1" applyAlignment="1">
      <alignment horizontal="center" vertical="center" wrapText="1"/>
    </xf>
    <xf numFmtId="167" fontId="53" fillId="0" borderId="1" xfId="127" applyNumberFormat="1" applyFont="1" applyFill="1" applyBorder="1" applyAlignment="1">
      <alignment horizontal="center" vertical="center" wrapText="1"/>
    </xf>
    <xf numFmtId="164" fontId="54" fillId="0" borderId="1" xfId="6" applyNumberFormat="1" applyFont="1" applyFill="1" applyBorder="1" applyAlignment="1" applyProtection="1">
      <alignment horizontal="left" vertical="center" wrapText="1"/>
      <protection locked="0"/>
    </xf>
    <xf numFmtId="0" fontId="54" fillId="0" borderId="1" xfId="7" applyNumberFormat="1" applyFont="1" applyFill="1" applyBorder="1" applyAlignment="1">
      <alignment vertical="top" wrapText="1"/>
    </xf>
    <xf numFmtId="0" fontId="54" fillId="0" borderId="1" xfId="7" applyNumberFormat="1" applyFont="1" applyFill="1" applyBorder="1" applyAlignment="1">
      <alignment horizontal="left" vertical="top" wrapText="1"/>
    </xf>
    <xf numFmtId="0" fontId="54" fillId="0" borderId="1" xfId="127" applyFont="1" applyFill="1" applyBorder="1" applyAlignment="1">
      <alignment horizontal="left" vertical="center" wrapText="1"/>
    </xf>
    <xf numFmtId="164" fontId="53" fillId="0" borderId="1" xfId="127" applyNumberFormat="1" applyFont="1" applyFill="1" applyBorder="1" applyAlignment="1">
      <alignment horizontal="center" vertical="center" wrapText="1"/>
    </xf>
    <xf numFmtId="168" fontId="53" fillId="0" borderId="1" xfId="127" applyNumberFormat="1" applyFont="1" applyFill="1" applyBorder="1" applyAlignment="1">
      <alignment horizontal="center" vertical="center" wrapText="1"/>
    </xf>
    <xf numFmtId="0" fontId="56" fillId="0" borderId="1" xfId="4" applyFont="1" applyFill="1" applyBorder="1" applyAlignment="1" applyProtection="1">
      <alignment horizontal="left" vertical="center" wrapText="1"/>
      <protection locked="0"/>
    </xf>
    <xf numFmtId="0" fontId="54" fillId="0" borderId="1" xfId="145" applyFont="1" applyFill="1" applyBorder="1" applyAlignment="1" applyProtection="1">
      <alignment horizontal="left" vertical="center" wrapText="1"/>
      <protection locked="0"/>
    </xf>
    <xf numFmtId="166" fontId="58" fillId="0" borderId="1" xfId="127" applyNumberFormat="1" applyFont="1" applyFill="1" applyBorder="1" applyAlignment="1">
      <alignment horizontal="center" vertical="center"/>
    </xf>
    <xf numFmtId="0" fontId="56" fillId="0" borderId="1" xfId="9" applyFont="1" applyFill="1" applyBorder="1" applyAlignment="1">
      <alignment horizontal="left" vertical="center" wrapText="1"/>
    </xf>
    <xf numFmtId="0" fontId="56" fillId="0" borderId="1" xfId="7" applyFont="1" applyFill="1" applyBorder="1" applyAlignment="1" applyProtection="1">
      <alignment horizontal="left" vertical="center" wrapText="1"/>
      <protection locked="0"/>
    </xf>
    <xf numFmtId="0" fontId="54" fillId="0" borderId="1" xfId="7" applyFont="1" applyFill="1" applyBorder="1" applyAlignment="1" applyProtection="1">
      <alignment vertical="center" wrapText="1"/>
      <protection locked="0"/>
    </xf>
    <xf numFmtId="0" fontId="56" fillId="0" borderId="1" xfId="6" applyFont="1" applyFill="1" applyBorder="1" applyAlignment="1" applyProtection="1">
      <alignment horizontal="left" vertical="center" wrapText="1"/>
      <protection locked="0"/>
    </xf>
    <xf numFmtId="0" fontId="54" fillId="0" borderId="1" xfId="7" applyFont="1" applyFill="1" applyBorder="1" applyAlignment="1" applyProtection="1">
      <alignment horizontal="left" vertical="center" wrapText="1"/>
      <protection locked="0"/>
    </xf>
    <xf numFmtId="3" fontId="54" fillId="0" borderId="1" xfId="7" applyNumberFormat="1" applyFont="1" applyFill="1" applyBorder="1" applyAlignment="1" applyProtection="1">
      <alignment vertical="center" wrapText="1"/>
      <protection locked="0"/>
    </xf>
    <xf numFmtId="3" fontId="56" fillId="0" borderId="1" xfId="4" applyNumberFormat="1" applyFont="1" applyFill="1" applyBorder="1" applyAlignment="1" applyProtection="1">
      <alignment horizontal="left" vertical="center" wrapText="1"/>
      <protection locked="0"/>
    </xf>
    <xf numFmtId="0" fontId="53" fillId="0" borderId="1" xfId="10" applyFont="1" applyFill="1" applyBorder="1" applyAlignment="1" applyProtection="1">
      <alignment horizontal="left" vertical="top" wrapText="1"/>
      <protection locked="0"/>
    </xf>
    <xf numFmtId="3" fontId="49" fillId="0" borderId="1" xfId="3" applyNumberFormat="1" applyFont="1" applyFill="1" applyBorder="1" applyAlignment="1">
      <alignment horizontal="center" vertical="center" wrapText="1"/>
    </xf>
    <xf numFmtId="0" fontId="56" fillId="0" borderId="1" xfId="9" applyFont="1" applyFill="1" applyBorder="1" applyAlignment="1">
      <alignment horizontal="center" vertical="center" wrapText="1"/>
    </xf>
    <xf numFmtId="167" fontId="55" fillId="0" borderId="1" xfId="177" applyNumberFormat="1" applyFont="1" applyFill="1" applyBorder="1" applyAlignment="1">
      <alignment horizontal="center" vertical="center" wrapText="1"/>
    </xf>
    <xf numFmtId="166" fontId="55" fillId="0" borderId="1" xfId="177" applyNumberFormat="1" applyFont="1" applyFill="1" applyBorder="1" applyAlignment="1">
      <alignment horizontal="center" vertical="center" wrapText="1"/>
    </xf>
    <xf numFmtId="166" fontId="51" fillId="0" borderId="1" xfId="177" applyNumberFormat="1" applyFont="1" applyFill="1" applyBorder="1" applyAlignment="1">
      <alignment horizontal="center" vertical="center" wrapText="1"/>
    </xf>
    <xf numFmtId="167" fontId="49" fillId="0" borderId="1" xfId="177" applyNumberFormat="1" applyFont="1" applyFill="1" applyBorder="1" applyAlignment="1">
      <alignment horizontal="center" vertical="center" wrapText="1"/>
    </xf>
    <xf numFmtId="0" fontId="56" fillId="0" borderId="1" xfId="127" applyFont="1" applyFill="1" applyBorder="1" applyAlignment="1" applyProtection="1">
      <alignment horizontal="left" vertical="center" wrapText="1"/>
      <protection locked="0"/>
    </xf>
    <xf numFmtId="0" fontId="49" fillId="0" borderId="9" xfId="127" applyFont="1" applyFill="1" applyBorder="1" applyAlignment="1">
      <alignment horizontal="left" vertical="center" wrapText="1"/>
    </xf>
    <xf numFmtId="0" fontId="56" fillId="0" borderId="1" xfId="127" applyFont="1" applyFill="1" applyBorder="1" applyAlignment="1" applyProtection="1">
      <alignment horizontal="left" wrapText="1"/>
      <protection locked="0"/>
    </xf>
    <xf numFmtId="164" fontId="53" fillId="0" borderId="27" xfId="127" applyNumberFormat="1" applyFont="1" applyFill="1" applyBorder="1" applyAlignment="1">
      <alignment horizontal="center" vertical="center" wrapText="1"/>
    </xf>
    <xf numFmtId="164" fontId="53" fillId="0" borderId="10" xfId="127" applyNumberFormat="1" applyFont="1" applyFill="1" applyBorder="1" applyAlignment="1">
      <alignment horizontal="center" vertical="center" wrapText="1"/>
    </xf>
    <xf numFmtId="164" fontId="53" fillId="0" borderId="2" xfId="127" applyNumberFormat="1" applyFont="1" applyFill="1" applyBorder="1" applyAlignment="1">
      <alignment horizontal="center" vertical="center" wrapText="1"/>
    </xf>
    <xf numFmtId="0" fontId="55" fillId="0" borderId="1" xfId="127" applyFont="1" applyFill="1" applyBorder="1" applyAlignment="1">
      <alignment horizontal="center" vertical="center" wrapText="1"/>
    </xf>
    <xf numFmtId="0" fontId="59" fillId="0" borderId="1" xfId="127" applyFont="1" applyFill="1" applyBorder="1" applyAlignment="1">
      <alignment horizontal="center" vertical="center" wrapText="1"/>
    </xf>
    <xf numFmtId="0" fontId="53" fillId="0" borderId="1" xfId="127" applyFont="1" applyFill="1" applyBorder="1" applyAlignment="1">
      <alignment horizontal="center" vertical="center" wrapText="1"/>
    </xf>
    <xf numFmtId="0" fontId="56" fillId="0" borderId="1" xfId="127" applyFont="1" applyFill="1" applyBorder="1" applyAlignment="1">
      <alignment horizontal="center" vertical="center" wrapText="1"/>
    </xf>
    <xf numFmtId="0" fontId="55" fillId="0" borderId="9" xfId="127" applyFont="1" applyFill="1" applyBorder="1" applyAlignment="1">
      <alignment horizontal="center" vertical="center" wrapText="1"/>
    </xf>
    <xf numFmtId="0" fontId="55" fillId="0" borderId="28" xfId="127" applyFont="1" applyFill="1" applyBorder="1" applyAlignment="1">
      <alignment horizontal="center" vertical="center" wrapText="1"/>
    </xf>
    <xf numFmtId="0" fontId="60" fillId="0" borderId="1" xfId="127" applyFont="1" applyFill="1" applyBorder="1" applyAlignment="1">
      <alignment horizontal="center" vertical="center" wrapText="1"/>
    </xf>
    <xf numFmtId="164" fontId="55" fillId="0" borderId="1" xfId="127" applyNumberFormat="1" applyFont="1" applyFill="1" applyBorder="1" applyAlignment="1">
      <alignment horizontal="center" vertical="center" wrapText="1"/>
    </xf>
    <xf numFmtId="0" fontId="60" fillId="0" borderId="1" xfId="127" applyFont="1" applyFill="1" applyBorder="1" applyAlignment="1">
      <alignment horizontal="center" vertical="center"/>
    </xf>
    <xf numFmtId="0" fontId="60" fillId="0" borderId="1" xfId="127" applyFont="1" applyFill="1" applyBorder="1" applyAlignment="1">
      <alignment horizontal="center" vertical="center"/>
    </xf>
    <xf numFmtId="0" fontId="55" fillId="0" borderId="29" xfId="127" applyFont="1" applyFill="1" applyBorder="1" applyAlignment="1">
      <alignment horizontal="center" vertical="center" wrapText="1"/>
    </xf>
    <xf numFmtId="0" fontId="60" fillId="0" borderId="1" xfId="127" applyFont="1" applyFill="1" applyBorder="1" applyAlignment="1">
      <alignment horizontal="center"/>
    </xf>
    <xf numFmtId="0" fontId="5" fillId="0" borderId="14" xfId="127" applyFont="1" applyFill="1" applyBorder="1"/>
    <xf numFmtId="0" fontId="55" fillId="0" borderId="30" xfId="127" applyFont="1" applyFill="1" applyBorder="1" applyAlignment="1">
      <alignment horizontal="center" vertical="center" wrapText="1"/>
    </xf>
    <xf numFmtId="0" fontId="55" fillId="0" borderId="31" xfId="127" applyFont="1" applyFill="1" applyBorder="1" applyAlignment="1">
      <alignment horizontal="center" vertical="center" wrapText="1"/>
    </xf>
    <xf numFmtId="0" fontId="55" fillId="0" borderId="32" xfId="127" applyFont="1" applyFill="1" applyBorder="1" applyAlignment="1">
      <alignment horizontal="center" vertical="center" wrapText="1"/>
    </xf>
    <xf numFmtId="0" fontId="55" fillId="0" borderId="15" xfId="127" applyFont="1" applyFill="1" applyBorder="1" applyAlignment="1">
      <alignment horizontal="center" vertical="center" wrapText="1"/>
    </xf>
    <xf numFmtId="0" fontId="56" fillId="0" borderId="15" xfId="127" applyFont="1" applyFill="1" applyBorder="1" applyAlignment="1">
      <alignment horizontal="center" vertical="center" wrapText="1"/>
    </xf>
    <xf numFmtId="0" fontId="55" fillId="0" borderId="16" xfId="127" applyFont="1" applyFill="1" applyBorder="1" applyAlignment="1">
      <alignment horizontal="center" vertical="center" wrapText="1"/>
    </xf>
    <xf numFmtId="0" fontId="61" fillId="0" borderId="0" xfId="127" applyFont="1" applyFill="1"/>
    <xf numFmtId="0" fontId="62" fillId="0" borderId="0" xfId="127" applyFont="1" applyFill="1" applyBorder="1" applyAlignment="1">
      <alignment horizontal="center"/>
    </xf>
    <xf numFmtId="164" fontId="62" fillId="0" borderId="0" xfId="127" applyNumberFormat="1" applyFont="1" applyFill="1" applyBorder="1" applyAlignment="1">
      <alignment horizontal="center"/>
    </xf>
    <xf numFmtId="164" fontId="61" fillId="0" borderId="0" xfId="127" applyNumberFormat="1" applyFont="1" applyFill="1" applyBorder="1" applyAlignment="1">
      <alignment horizontal="center"/>
    </xf>
    <xf numFmtId="0" fontId="61" fillId="0" borderId="0" xfId="127" applyFont="1" applyFill="1" applyBorder="1" applyAlignment="1">
      <alignment horizontal="center"/>
    </xf>
    <xf numFmtId="0" fontId="61" fillId="0" borderId="0" xfId="127" applyFont="1" applyFill="1" applyBorder="1"/>
    <xf numFmtId="164" fontId="61" fillId="0" borderId="0" xfId="127" applyNumberFormat="1" applyFont="1" applyFill="1"/>
    <xf numFmtId="0" fontId="63" fillId="0" borderId="0" xfId="127" applyFont="1" applyFill="1" applyBorder="1" applyAlignment="1">
      <alignment horizontal="center"/>
    </xf>
    <xf numFmtId="0" fontId="64" fillId="0" borderId="0" xfId="127" applyFont="1" applyFill="1" applyBorder="1" applyAlignment="1">
      <alignment horizontal="center"/>
    </xf>
    <xf numFmtId="0" fontId="64" fillId="0" borderId="0" xfId="127" applyFont="1" applyFill="1" applyAlignment="1">
      <alignment horizontal="center"/>
    </xf>
    <xf numFmtId="0" fontId="64" fillId="0" borderId="0" xfId="127" applyFont="1" applyFill="1" applyAlignment="1">
      <alignment horizontal="center" vertical="center"/>
    </xf>
    <xf numFmtId="0" fontId="65" fillId="0" borderId="0" xfId="127" applyFont="1" applyFill="1"/>
    <xf numFmtId="0" fontId="49" fillId="0" borderId="0" xfId="127" applyFont="1" applyFill="1" applyAlignment="1">
      <alignment horizontal="center"/>
    </xf>
    <xf numFmtId="0" fontId="66" fillId="0" borderId="0" xfId="127" applyFont="1" applyFill="1" applyAlignment="1">
      <alignment horizontal="center"/>
    </xf>
    <xf numFmtId="164" fontId="61" fillId="0" borderId="0" xfId="127" applyNumberFormat="1" applyFont="1" applyFill="1" applyAlignment="1">
      <alignment horizontal="center"/>
    </xf>
    <xf numFmtId="0" fontId="61" fillId="0" borderId="0" xfId="127" applyFont="1" applyFill="1" applyAlignment="1">
      <alignment horizontal="center"/>
    </xf>
    <xf numFmtId="165" fontId="54" fillId="0" borderId="0" xfId="127" applyNumberFormat="1" applyFont="1" applyFill="1" applyAlignment="1">
      <alignment horizontal="right" vertical="center"/>
    </xf>
    <xf numFmtId="0" fontId="67" fillId="0" borderId="0" xfId="127" applyFont="1" applyFill="1"/>
    <xf numFmtId="0" fontId="5" fillId="0" borderId="0" xfId="127" applyFont="1" applyFill="1" applyBorder="1" applyAlignment="1">
      <alignment horizontal="center"/>
    </xf>
    <xf numFmtId="0" fontId="64" fillId="0" borderId="0" xfId="127" applyFont="1" applyFill="1" applyAlignment="1">
      <alignment vertical="center"/>
    </xf>
    <xf numFmtId="0" fontId="54" fillId="0" borderId="0" xfId="127" applyFont="1" applyFill="1" applyAlignment="1">
      <alignment horizontal="center"/>
    </xf>
    <xf numFmtId="0" fontId="5" fillId="0" borderId="0" xfId="127" applyFont="1" applyFill="1" applyAlignment="1">
      <alignment horizontal="center" vertical="center"/>
    </xf>
  </cellXfs>
  <cellStyles count="188">
    <cellStyle name=" 1" xfId="12"/>
    <cellStyle name="_2010 СТРУКТУРА СВОД" xfId="13"/>
    <cellStyle name="_4.1 и 5 Финпланы" xfId="14"/>
    <cellStyle name="_4.1 и 5 Финпланы (1)" xfId="15"/>
    <cellStyle name="_Copy of ДРСК_1" xfId="16"/>
    <cellStyle name="_ДРСК, ИПР 2010 Приложение 1свод" xfId="17"/>
    <cellStyle name="_Инвест-структура 2011 26.10.10" xfId="18"/>
    <cellStyle name="_Инвест-структура_ХЭС_22.10.2010" xfId="19"/>
    <cellStyle name="_Инвест-структура_ХЭС_29.10.2010" xfId="20"/>
    <cellStyle name="_ИПР 2011-2017  ХЭС  от 21.02.12" xfId="21"/>
    <cellStyle name="_ИПР 2011-2017 ХЭС  10.01.12 ПРАВИЛЬНЫЙ" xfId="22"/>
    <cellStyle name="_ИПР 2011-2017 ХЭС 16.12.11 на РАО" xfId="23"/>
    <cellStyle name="_ИПР 2012 ХЭС  12.01.12" xfId="24"/>
    <cellStyle name="_ИПР 2014-2018 ХЭС 06.12.12" xfId="25"/>
    <cellStyle name="_Книга2" xfId="26"/>
    <cellStyle name="_Книга4" xfId="27"/>
    <cellStyle name="_Лист1" xfId="28"/>
    <cellStyle name="_Лист2" xfId="29"/>
    <cellStyle name="_Модель Стратегия Ленэнерго_3" xfId="30"/>
    <cellStyle name="_Прил 14 ( 29 ноября)" xfId="31"/>
    <cellStyle name="_Прил 25а_ЕАО_25.12.2009" xfId="32"/>
    <cellStyle name="_Прил 25а_свод_02.11.2009" xfId="33"/>
    <cellStyle name="_Прил 4.1, 4.3 ИПР 2013-2017 24.01.12 СЕМЫКИН" xfId="34"/>
    <cellStyle name="_Прил 4_21.04.2009_СВОД" xfId="35"/>
    <cellStyle name="_Прил. 1.2, 2.2" xfId="36"/>
    <cellStyle name="_прил. 1.4" xfId="37"/>
    <cellStyle name="_Прил.1 Финансирование ИПР 2011-2013" xfId="38"/>
    <cellStyle name="_Прил.10 Отчет об исполнении  финплана 2009-2010" xfId="39"/>
    <cellStyle name="_Прил.4 Отчет об источниках финансирования ИПР 2009-2010 ХЭС" xfId="40"/>
    <cellStyle name="_Прил.9 Финплан 2011-2013" xfId="41"/>
    <cellStyle name="_Прилож. Л к регл. РАО ХЭС 28.11.11 1" xfId="42"/>
    <cellStyle name="_Приложение  2.2; 2.3 ИПР 2013 25.12.12" xfId="43"/>
    <cellStyle name="_Приложение 1 - ЮЯ 2010-2012 гг." xfId="44"/>
    <cellStyle name="_Приложение 1.2_ЮЯ" xfId="45"/>
    <cellStyle name="_Приложение 1.4 ИПР 2013г. ХЭС 21.12.12" xfId="46"/>
    <cellStyle name="_Приложение 14" xfId="47"/>
    <cellStyle name="_Приложение 14 ИПР 2013г. ХЭС 24.12.12" xfId="48"/>
    <cellStyle name="_Приложение 2 (3 вариант)" xfId="49"/>
    <cellStyle name="_Приложение 2 в формате Приложения 8" xfId="50"/>
    <cellStyle name="_Приложение 2 фин. модель ДРСК 01.03.2011 г." xfId="51"/>
    <cellStyle name="_Приложение 4 от 11.01.10" xfId="52"/>
    <cellStyle name="_Приложение 5 ИПР 2013-2017" xfId="53"/>
    <cellStyle name="_Приложение 6" xfId="54"/>
    <cellStyle name="_Приложение 6.1_ЕАО от Артура" xfId="55"/>
    <cellStyle name="_Приложение 7.1" xfId="56"/>
    <cellStyle name="_Приложение 8а" xfId="57"/>
    <cellStyle name="_Приложение №1" xfId="58"/>
    <cellStyle name="_Приложение Ж (инвест.стр-ра)" xfId="59"/>
    <cellStyle name="_Приложения  4.1 ОАО ДРСК,4.2 ХЭС" xfId="60"/>
    <cellStyle name="_Приложения 11 г. ХЭС 28.03.11 утв. Чудовым" xfId="61"/>
    <cellStyle name="_Приложения на Прав-во ХЭС 12.01.12" xfId="62"/>
    <cellStyle name="_таблица 14 ЕАО." xfId="63"/>
    <cellStyle name="_таблица 14 Перечень ИПР и план финансирования 2010г ЕАО." xfId="64"/>
    <cellStyle name="_Финплан ДРСК 2011-2013 17.02.10 Семыкин" xfId="65"/>
    <cellStyle name="_ЮЯ_РАО ЭСВ (1)" xfId="66"/>
    <cellStyle name="20% - Акцент1 2" xfId="67"/>
    <cellStyle name="20% - Акцент1 2 2" xfId="68"/>
    <cellStyle name="20% - Акцент2 2" xfId="69"/>
    <cellStyle name="20% - Акцент2 2 2" xfId="70"/>
    <cellStyle name="20% - Акцент3 2" xfId="71"/>
    <cellStyle name="20% - Акцент3 2 2" xfId="72"/>
    <cellStyle name="20% - Акцент4 2" xfId="73"/>
    <cellStyle name="20% - Акцент4 2 2" xfId="74"/>
    <cellStyle name="20% - Акцент5 2" xfId="75"/>
    <cellStyle name="20% - Акцент5 2 2" xfId="76"/>
    <cellStyle name="20% - Акцент6 2" xfId="77"/>
    <cellStyle name="20% - Акцент6 2 2" xfId="78"/>
    <cellStyle name="40% - Акцент1 2" xfId="79"/>
    <cellStyle name="40% - Акцент1 2 2" xfId="80"/>
    <cellStyle name="40% - Акцент2 2" xfId="81"/>
    <cellStyle name="40% - Акцент2 2 2" xfId="82"/>
    <cellStyle name="40% - Акцент3 2" xfId="83"/>
    <cellStyle name="40% - Акцент3 2 2" xfId="84"/>
    <cellStyle name="40% - Акцент4 2" xfId="85"/>
    <cellStyle name="40% - Акцент4 2 2" xfId="86"/>
    <cellStyle name="40% - Акцент5 2" xfId="87"/>
    <cellStyle name="40% - Акцент5 2 2" xfId="88"/>
    <cellStyle name="40% - Акцент6 2" xfId="89"/>
    <cellStyle name="40% - Акцент6 2 2" xfId="90"/>
    <cellStyle name="60% - Акцент1 2" xfId="91"/>
    <cellStyle name="60% - Акцент2 2" xfId="92"/>
    <cellStyle name="60% - Акцент3 2" xfId="93"/>
    <cellStyle name="60% - Акцент4 2" xfId="94"/>
    <cellStyle name="60% - Акцент5 2" xfId="95"/>
    <cellStyle name="60% - Акцент6 2" xfId="96"/>
    <cellStyle name="Assumption" xfId="97"/>
    <cellStyle name="Dates" xfId="98"/>
    <cellStyle name="E-mail" xfId="99"/>
    <cellStyle name="Heading" xfId="100"/>
    <cellStyle name="Heading2" xfId="101"/>
    <cellStyle name="Inputs" xfId="102"/>
    <cellStyle name="Normal_Copy of IP_Kamhatskenergo_v_formate_RAO" xfId="103"/>
    <cellStyle name="Table Heading" xfId="104"/>
    <cellStyle name="Telephone number" xfId="105"/>
    <cellStyle name="Акцент1 2" xfId="106"/>
    <cellStyle name="Акцент2 2" xfId="107"/>
    <cellStyle name="Акцент3 2" xfId="108"/>
    <cellStyle name="Акцент4 2" xfId="109"/>
    <cellStyle name="Акцент5 2" xfId="110"/>
    <cellStyle name="Акцент6 2" xfId="111"/>
    <cellStyle name="Ввод  2" xfId="112"/>
    <cellStyle name="Вывод 2" xfId="113"/>
    <cellStyle name="Вычисление 2" xfId="114"/>
    <cellStyle name="Денежный 2" xfId="115"/>
    <cellStyle name="Заголовок" xfId="116"/>
    <cellStyle name="Заголовок 1 2" xfId="117"/>
    <cellStyle name="Заголовок 2 2" xfId="118"/>
    <cellStyle name="Заголовок 3 2" xfId="119"/>
    <cellStyle name="Заголовок 4 2" xfId="120"/>
    <cellStyle name="ЗаголовокСтолбца" xfId="121"/>
    <cellStyle name="Значение" xfId="122"/>
    <cellStyle name="Итог 2" xfId="123"/>
    <cellStyle name="Контрольная ячейка 2" xfId="124"/>
    <cellStyle name="Название 2" xfId="125"/>
    <cellStyle name="Нейтральный 2" xfId="126"/>
    <cellStyle name="Обычный" xfId="0" builtinId="0"/>
    <cellStyle name="Обычный 10" xfId="127"/>
    <cellStyle name="Обычный 10 2" xfId="128"/>
    <cellStyle name="Обычный 10 3" xfId="129"/>
    <cellStyle name="Обычный 11" xfId="5"/>
    <cellStyle name="Обычный 11 2" xfId="130"/>
    <cellStyle name="Обычный 12" xfId="131"/>
    <cellStyle name="Обычный 12 2" xfId="132"/>
    <cellStyle name="Обычный 12 3" xfId="133"/>
    <cellStyle name="Обычный 13" xfId="134"/>
    <cellStyle name="Обычный 14" xfId="135"/>
    <cellStyle name="Обычный 15" xfId="136"/>
    <cellStyle name="Обычный 16" xfId="137"/>
    <cellStyle name="Обычный 2" xfId="3"/>
    <cellStyle name="Обычный 2 2" xfId="138"/>
    <cellStyle name="Обычный 2 2 2" xfId="139"/>
    <cellStyle name="Обычный 2 3" xfId="140"/>
    <cellStyle name="Обычный 3" xfId="10"/>
    <cellStyle name="Обычный 3 2" xfId="141"/>
    <cellStyle name="Обычный 3 3" xfId="142"/>
    <cellStyle name="Обычный 3_ДИПР 2014-2018 (прил 1.1,1.2,1.3,2.2,2.3, 6.1.,6.2,6.3)" xfId="143"/>
    <cellStyle name="Обычный 4" xfId="144"/>
    <cellStyle name="Обычный 5" xfId="4"/>
    <cellStyle name="Обычный 5 2" xfId="8"/>
    <cellStyle name="Обычный 5 2 2" xfId="145"/>
    <cellStyle name="Обычный 5 3" xfId="146"/>
    <cellStyle name="Обычный 5 4" xfId="147"/>
    <cellStyle name="Обычный 5_Все прил 2012-2017 (коррект ПР) ЕАО" xfId="148"/>
    <cellStyle name="Обычный 6" xfId="149"/>
    <cellStyle name="Обычный 6 2" xfId="150"/>
    <cellStyle name="Обычный 7" xfId="151"/>
    <cellStyle name="Обычный 7 2" xfId="152"/>
    <cellStyle name="Обычный 8" xfId="153"/>
    <cellStyle name="Обычный 8 28" xfId="154"/>
    <cellStyle name="Обычный 8 28 2" xfId="155"/>
    <cellStyle name="Обычный 8_Прил 6.1, 6,2, 6,3 факт ЕИ" xfId="156"/>
    <cellStyle name="Обычный 9" xfId="157"/>
    <cellStyle name="Обычный_Приложение 1." xfId="9"/>
    <cellStyle name="Обычный_Приложение 1.4_1 2" xfId="1"/>
    <cellStyle name="Обычный_Приложение 14" xfId="6"/>
    <cellStyle name="Обычный_Приложение 14 12.07.2011" xfId="7"/>
    <cellStyle name="Обычный_таблица 1.1 ЕАО ПЛАН 11-13г." xfId="11"/>
    <cellStyle name="Плохой 2" xfId="158"/>
    <cellStyle name="Пояснение 2" xfId="159"/>
    <cellStyle name="Примечание 2" xfId="160"/>
    <cellStyle name="Примечание 2 2" xfId="161"/>
    <cellStyle name="Процентный 2" xfId="162"/>
    <cellStyle name="Процентный 2 2" xfId="163"/>
    <cellStyle name="Процентный 2 3" xfId="164"/>
    <cellStyle name="Процентный 3" xfId="165"/>
    <cellStyle name="Процентный 4" xfId="166"/>
    <cellStyle name="Процентный 5" xfId="167"/>
    <cellStyle name="Связанная ячейка 2" xfId="168"/>
    <cellStyle name="Стиль 1" xfId="169"/>
    <cellStyle name="Стиль 1 2" xfId="170"/>
    <cellStyle name="Стиль 1 3" xfId="171"/>
    <cellStyle name="Стиль 1 3 2" xfId="172"/>
    <cellStyle name="Стиль 1 4" xfId="173"/>
    <cellStyle name="Стиль 1 5" xfId="174"/>
    <cellStyle name="Стиль 1_1.2 ХЭС" xfId="175"/>
    <cellStyle name="Текст предупреждения 2" xfId="176"/>
    <cellStyle name="Финансовый 2" xfId="2"/>
    <cellStyle name="Финансовый 2 2" xfId="177"/>
    <cellStyle name="Финансовый 2 2 2" xfId="178"/>
    <cellStyle name="Финансовый 2 3" xfId="179"/>
    <cellStyle name="Финансовый 3" xfId="180"/>
    <cellStyle name="Финансовый 3 2" xfId="181"/>
    <cellStyle name="Финансовый 4" xfId="182"/>
    <cellStyle name="Финансовый 4 2" xfId="183"/>
    <cellStyle name="Финансовый 4 3" xfId="184"/>
    <cellStyle name="Финансовый 5" xfId="185"/>
    <cellStyle name="Формула" xfId="186"/>
    <cellStyle name="Хороший 2" xfId="1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814"/>
  <sheetViews>
    <sheetView topLeftCell="I15" workbookViewId="0">
      <selection activeCell="AP27" sqref="AP27"/>
    </sheetView>
  </sheetViews>
  <sheetFormatPr defaultColWidth="10.28515625" defaultRowHeight="12.75" outlineLevelRow="1" outlineLevelCol="1" x14ac:dyDescent="0.2"/>
  <cols>
    <col min="1" max="1" width="9.85546875" style="1" customWidth="1"/>
    <col min="2" max="2" width="46.85546875" style="1" customWidth="1"/>
    <col min="3" max="3" width="0.140625" style="3" customWidth="1" outlineLevel="1"/>
    <col min="4" max="4" width="22" style="3" customWidth="1" outlineLevel="1"/>
    <col min="5" max="5" width="12.28515625" style="3" customWidth="1" outlineLevel="1"/>
    <col min="6" max="6" width="14" style="3" customWidth="1" outlineLevel="1"/>
    <col min="7" max="7" width="15.28515625" style="3" customWidth="1"/>
    <col min="8" max="8" width="16.42578125" style="3" customWidth="1"/>
    <col min="9" max="9" width="14.85546875" style="3" customWidth="1"/>
    <col min="10" max="10" width="18.5703125" style="4" customWidth="1" outlineLevel="1"/>
    <col min="11" max="11" width="17.42578125" style="4" customWidth="1" outlineLevel="1"/>
    <col min="12" max="13" width="17" style="4" customWidth="1" outlineLevel="1"/>
    <col min="14" max="14" width="17.42578125" style="4" customWidth="1" outlineLevel="1"/>
    <col min="15" max="15" width="21.42578125" style="5" customWidth="1"/>
    <col min="16" max="16" width="15.5703125" style="4" customWidth="1"/>
    <col min="17" max="17" width="16.28515625" style="4" customWidth="1"/>
    <col min="18" max="18" width="15.7109375" style="3" customWidth="1"/>
    <col min="19" max="19" width="16.85546875" style="3" customWidth="1" outlineLevel="1"/>
    <col min="20" max="20" width="17.85546875" style="3" customWidth="1" outlineLevel="1"/>
    <col min="21" max="21" width="19" style="3" customWidth="1"/>
    <col min="22" max="22" width="18.140625" style="1" customWidth="1"/>
    <col min="23" max="23" width="18.5703125" style="1" customWidth="1"/>
    <col min="24" max="24" width="19.140625" style="1" customWidth="1"/>
    <col min="25" max="25" width="15.7109375" style="1" customWidth="1"/>
    <col min="26" max="26" width="16" style="1" customWidth="1"/>
    <col min="27" max="27" width="19.7109375" style="1" customWidth="1"/>
    <col min="28" max="28" width="26.5703125" style="1" hidden="1" customWidth="1"/>
    <col min="29" max="29" width="23.28515625" style="1" hidden="1" customWidth="1"/>
    <col min="30" max="30" width="15.28515625" style="1" hidden="1" customWidth="1"/>
    <col min="31" max="31" width="26.7109375" style="1" hidden="1" customWidth="1"/>
    <col min="32" max="33" width="19.85546875" style="1" hidden="1" customWidth="1"/>
    <col min="34" max="38" width="10.28515625" style="1" hidden="1" customWidth="1"/>
    <col min="39" max="39" width="32" style="2" hidden="1" customWidth="1"/>
    <col min="40" max="40" width="23.28515625" style="1" hidden="1" customWidth="1"/>
    <col min="41" max="16384" width="10.28515625" style="1"/>
  </cols>
  <sheetData>
    <row r="1" spans="2:39" hidden="1" x14ac:dyDescent="0.2">
      <c r="R1" s="156" t="s">
        <v>346</v>
      </c>
      <c r="Z1" s="3"/>
    </row>
    <row r="2" spans="2:39" hidden="1" x14ac:dyDescent="0.2">
      <c r="Z2" s="3"/>
      <c r="AA2" s="160"/>
    </row>
    <row r="3" spans="2:39" hidden="1" x14ac:dyDescent="0.2">
      <c r="C3" s="161"/>
      <c r="D3" s="161"/>
      <c r="Z3" s="3"/>
      <c r="AA3" s="160"/>
    </row>
    <row r="4" spans="2:39" hidden="1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39" ht="31.5" hidden="1" customHeight="1" x14ac:dyDescent="0.2">
      <c r="B5" s="159" t="s">
        <v>355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</row>
    <row r="6" spans="2:39" ht="31.5" hidden="1" customHeight="1" x14ac:dyDescent="0.2">
      <c r="B6" s="13"/>
      <c r="C6" s="1"/>
      <c r="D6" s="1"/>
      <c r="E6" s="13"/>
      <c r="F6" s="13"/>
      <c r="G6" s="13"/>
      <c r="H6" s="13"/>
      <c r="I6" s="13" t="s">
        <v>354</v>
      </c>
      <c r="J6" s="13"/>
      <c r="K6" s="154"/>
      <c r="L6" s="13"/>
      <c r="M6" s="13"/>
      <c r="N6" s="153"/>
      <c r="O6" s="153"/>
      <c r="P6" s="153"/>
      <c r="Q6" s="153"/>
      <c r="R6" s="152"/>
      <c r="S6" s="4"/>
    </row>
    <row r="7" spans="2:39" ht="31.5" hidden="1" customHeight="1" x14ac:dyDescent="0.2">
      <c r="B7" s="13"/>
      <c r="C7" s="1"/>
      <c r="D7" s="1"/>
      <c r="E7" s="13"/>
      <c r="F7" s="13"/>
      <c r="G7" s="13"/>
      <c r="H7" s="13"/>
      <c r="I7" s="13"/>
      <c r="J7" s="13"/>
      <c r="K7" s="154"/>
      <c r="L7" s="13"/>
      <c r="M7" s="13"/>
      <c r="N7" s="153"/>
      <c r="O7" s="1"/>
      <c r="P7" s="1"/>
      <c r="Q7" s="146"/>
      <c r="R7" s="149" t="s">
        <v>353</v>
      </c>
      <c r="S7" s="158"/>
      <c r="T7" s="158"/>
      <c r="U7" s="1"/>
    </row>
    <row r="8" spans="2:39" hidden="1" x14ac:dyDescent="0.2">
      <c r="G8" s="4"/>
      <c r="H8" s="4"/>
      <c r="I8" s="4"/>
      <c r="J8" s="3"/>
      <c r="K8" s="3"/>
      <c r="L8" s="149"/>
      <c r="M8" s="149"/>
      <c r="N8" s="149"/>
      <c r="O8" s="1"/>
      <c r="P8" s="1"/>
      <c r="Q8" s="146"/>
      <c r="R8" s="149" t="s">
        <v>352</v>
      </c>
      <c r="S8" s="148"/>
      <c r="T8" s="148"/>
      <c r="U8" s="1"/>
    </row>
    <row r="9" spans="2:39" hidden="1" x14ac:dyDescent="0.2">
      <c r="G9" s="4"/>
      <c r="H9" s="4"/>
      <c r="I9" s="4"/>
      <c r="K9" s="3"/>
      <c r="L9" s="149"/>
      <c r="M9" s="149"/>
      <c r="N9" s="149"/>
      <c r="O9" s="1"/>
      <c r="P9" s="1"/>
      <c r="Q9" s="146"/>
      <c r="R9" s="149" t="s">
        <v>351</v>
      </c>
      <c r="S9" s="148"/>
      <c r="T9" s="148"/>
      <c r="U9" s="1"/>
    </row>
    <row r="10" spans="2:39" ht="31.9" hidden="1" customHeight="1" x14ac:dyDescent="0.2">
      <c r="F10" s="4"/>
      <c r="G10" s="4"/>
      <c r="H10" s="4"/>
      <c r="I10" s="4"/>
      <c r="J10" s="3"/>
      <c r="K10" s="3"/>
      <c r="L10" s="149"/>
      <c r="M10" s="149"/>
      <c r="N10" s="149"/>
      <c r="O10" s="1"/>
      <c r="P10" s="1"/>
      <c r="Q10" s="146"/>
      <c r="R10" s="149" t="s">
        <v>350</v>
      </c>
      <c r="S10" s="148"/>
      <c r="T10" s="148"/>
      <c r="U10" s="1"/>
    </row>
    <row r="11" spans="2:39" ht="37.15" hidden="1" customHeight="1" x14ac:dyDescent="0.2">
      <c r="G11" s="4"/>
      <c r="H11" s="4"/>
      <c r="I11" s="4"/>
      <c r="K11" s="3"/>
      <c r="L11" s="149"/>
      <c r="M11" s="149"/>
      <c r="N11" s="149"/>
      <c r="O11" s="1"/>
      <c r="P11" s="1"/>
      <c r="Q11" s="149" t="s">
        <v>349</v>
      </c>
      <c r="R11" s="157"/>
      <c r="S11" s="148"/>
      <c r="T11" s="1"/>
      <c r="U11" s="131"/>
    </row>
    <row r="12" spans="2:39" ht="38.450000000000003" hidden="1" customHeight="1" x14ac:dyDescent="0.2">
      <c r="G12" s="4"/>
      <c r="H12" s="4"/>
      <c r="I12" s="4"/>
      <c r="J12" s="3"/>
      <c r="L12" s="149"/>
      <c r="M12" s="149"/>
      <c r="N12" s="149"/>
      <c r="O12" s="131"/>
      <c r="P12" s="131"/>
      <c r="Q12" s="146"/>
      <c r="R12" s="149" t="s">
        <v>348</v>
      </c>
      <c r="S12" s="148"/>
      <c r="T12" s="148"/>
      <c r="U12" s="131"/>
    </row>
    <row r="13" spans="2:39" s="131" customFormat="1" hidden="1" x14ac:dyDescent="0.2">
      <c r="B13" s="139"/>
      <c r="C13" s="151"/>
      <c r="D13" s="151"/>
      <c r="E13" s="151"/>
      <c r="F13" s="151"/>
      <c r="G13" s="150"/>
      <c r="H13" s="150"/>
      <c r="I13" s="150"/>
      <c r="J13" s="151"/>
      <c r="K13" s="150"/>
      <c r="L13" s="138"/>
      <c r="M13" s="138"/>
      <c r="N13" s="138"/>
      <c r="Q13" s="146"/>
      <c r="R13" s="149" t="s">
        <v>342</v>
      </c>
      <c r="S13" s="148"/>
      <c r="T13" s="148"/>
      <c r="AM13" s="132"/>
    </row>
    <row r="14" spans="2:39" s="131" customFormat="1" hidden="1" x14ac:dyDescent="0.2">
      <c r="B14" s="139"/>
      <c r="C14" s="151"/>
      <c r="D14" s="151"/>
      <c r="E14" s="151"/>
      <c r="F14" s="151"/>
      <c r="G14" s="150"/>
      <c r="H14" s="150"/>
      <c r="I14" s="150"/>
      <c r="J14" s="151"/>
      <c r="K14" s="150"/>
      <c r="L14" s="138"/>
      <c r="M14" s="138"/>
      <c r="N14" s="138"/>
      <c r="Q14" s="146"/>
      <c r="R14" s="149"/>
      <c r="S14" s="148"/>
      <c r="T14" s="148"/>
      <c r="X14" s="3"/>
      <c r="Y14" s="156" t="s">
        <v>347</v>
      </c>
      <c r="AM14" s="132"/>
    </row>
    <row r="15" spans="2:39" s="131" customFormat="1" ht="13.5" customHeight="1" x14ac:dyDescent="0.2">
      <c r="B15" s="139"/>
      <c r="C15" s="151"/>
      <c r="D15" s="151"/>
      <c r="E15" s="151"/>
      <c r="F15" s="151"/>
      <c r="G15" s="150"/>
      <c r="H15" s="150"/>
      <c r="I15" s="150"/>
      <c r="J15" s="151"/>
      <c r="K15" s="150"/>
      <c r="L15" s="138"/>
      <c r="M15" s="138"/>
      <c r="N15" s="138"/>
      <c r="Q15" s="146"/>
      <c r="R15" s="149"/>
      <c r="S15" s="148"/>
      <c r="T15" s="148"/>
      <c r="W15" s="155"/>
      <c r="X15" s="155"/>
      <c r="Y15" s="155" t="s">
        <v>346</v>
      </c>
      <c r="Z15" s="155"/>
      <c r="AA15" s="155"/>
      <c r="AB15" s="155" t="s">
        <v>346</v>
      </c>
      <c r="AM15" s="132"/>
    </row>
    <row r="16" spans="2:39" s="131" customFormat="1" ht="15.75" x14ac:dyDescent="0.2">
      <c r="B16" s="13"/>
      <c r="C16" s="1"/>
      <c r="D16" s="1"/>
      <c r="E16" s="13"/>
      <c r="F16" s="13"/>
      <c r="G16" s="13"/>
      <c r="H16" s="13"/>
      <c r="I16" s="13"/>
      <c r="J16" s="13"/>
      <c r="K16" s="154" t="s">
        <v>345</v>
      </c>
      <c r="L16" s="13"/>
      <c r="M16" s="13"/>
      <c r="N16" s="153"/>
      <c r="O16" s="153"/>
      <c r="P16" s="153"/>
      <c r="Q16" s="153"/>
      <c r="R16" s="152"/>
      <c r="S16" s="4"/>
      <c r="T16" s="3"/>
      <c r="U16" s="3"/>
      <c r="V16" s="1"/>
      <c r="W16" s="155"/>
      <c r="X16" s="155"/>
      <c r="Y16" s="155" t="s">
        <v>344</v>
      </c>
      <c r="Z16" s="155"/>
      <c r="AA16" s="155"/>
      <c r="AB16" s="155" t="s">
        <v>344</v>
      </c>
      <c r="AM16" s="132"/>
    </row>
    <row r="17" spans="1:67" s="131" customFormat="1" ht="15.75" x14ac:dyDescent="0.2">
      <c r="B17" s="13"/>
      <c r="C17" s="1"/>
      <c r="D17" s="1"/>
      <c r="E17" s="13"/>
      <c r="F17" s="13"/>
      <c r="G17" s="13"/>
      <c r="H17" s="13"/>
      <c r="I17" s="13"/>
      <c r="J17" s="13"/>
      <c r="K17" s="154"/>
      <c r="L17" s="13"/>
      <c r="M17" s="13"/>
      <c r="N17" s="153"/>
      <c r="O17" s="153"/>
      <c r="P17" s="153"/>
      <c r="Q17" s="153"/>
      <c r="R17" s="152"/>
      <c r="S17" s="4"/>
      <c r="T17" s="3"/>
      <c r="U17" s="3"/>
      <c r="V17" s="1"/>
      <c r="W17" s="155"/>
      <c r="X17" s="155"/>
      <c r="Y17" s="155" t="s">
        <v>343</v>
      </c>
      <c r="Z17" s="155"/>
      <c r="AA17" s="155"/>
      <c r="AB17" s="155" t="s">
        <v>343</v>
      </c>
      <c r="AM17" s="132"/>
    </row>
    <row r="18" spans="1:67" s="131" customFormat="1" x14ac:dyDescent="0.2">
      <c r="B18" s="13"/>
      <c r="C18" s="1"/>
      <c r="D18" s="1"/>
      <c r="E18" s="13"/>
      <c r="F18" s="13"/>
      <c r="G18" s="13"/>
      <c r="H18" s="13"/>
      <c r="I18" s="13"/>
      <c r="J18" s="13"/>
      <c r="K18" s="154"/>
      <c r="L18" s="13"/>
      <c r="M18" s="13"/>
      <c r="N18" s="153"/>
      <c r="O18" s="153"/>
      <c r="P18" s="153"/>
      <c r="Q18" s="153"/>
      <c r="R18" s="152"/>
      <c r="S18" s="4"/>
      <c r="T18" s="3"/>
      <c r="U18" s="3"/>
      <c r="V18" s="1"/>
      <c r="W18" s="1"/>
      <c r="X18" s="1"/>
      <c r="Y18" s="1"/>
      <c r="Z18" s="1"/>
      <c r="AA18" s="1"/>
      <c r="AB18" s="1"/>
      <c r="AM18" s="132"/>
    </row>
    <row r="19" spans="1:67" s="131" customFormat="1" ht="13.5" thickBot="1" x14ac:dyDescent="0.25">
      <c r="B19" s="139"/>
      <c r="C19" s="151"/>
      <c r="D19" s="151"/>
      <c r="E19" s="151"/>
      <c r="F19" s="151"/>
      <c r="G19" s="150"/>
      <c r="H19" s="150"/>
      <c r="I19" s="150"/>
      <c r="J19" s="151"/>
      <c r="K19" s="150"/>
      <c r="L19" s="138"/>
      <c r="M19" s="138"/>
      <c r="N19" s="138"/>
      <c r="V19" s="146"/>
      <c r="W19" s="149"/>
      <c r="X19" s="148"/>
      <c r="Y19" s="148"/>
      <c r="AA19" s="148"/>
      <c r="AM19" s="132"/>
    </row>
    <row r="20" spans="1:67" s="131" customFormat="1" ht="13.5" hidden="1" thickBot="1" x14ac:dyDescent="0.25">
      <c r="B20" s="139"/>
      <c r="C20" s="138"/>
      <c r="D20" s="138"/>
      <c r="E20" s="138"/>
      <c r="F20" s="138"/>
      <c r="G20" s="143"/>
      <c r="H20" s="142"/>
      <c r="I20" s="142"/>
      <c r="J20" s="141"/>
      <c r="K20" s="142"/>
      <c r="L20" s="141"/>
      <c r="M20" s="141"/>
      <c r="N20" s="141"/>
      <c r="V20" s="146"/>
      <c r="W20" s="149" t="s">
        <v>342</v>
      </c>
      <c r="X20" s="148"/>
      <c r="Y20" s="148"/>
      <c r="AA20" s="148"/>
      <c r="AC20" s="49">
        <v>1239.8689999999999</v>
      </c>
      <c r="AM20" s="132"/>
    </row>
    <row r="21" spans="1:67" s="131" customFormat="1" ht="13.5" hidden="1" thickBot="1" x14ac:dyDescent="0.25">
      <c r="B21" s="139"/>
      <c r="C21" s="138"/>
      <c r="D21" s="138"/>
      <c r="E21" s="138"/>
      <c r="F21" s="138"/>
      <c r="G21" s="143"/>
      <c r="H21" s="142"/>
      <c r="I21" s="142"/>
      <c r="J21" s="141"/>
      <c r="K21" s="142"/>
      <c r="L21" s="141"/>
      <c r="M21" s="141"/>
      <c r="N21" s="141"/>
      <c r="P21" s="147">
        <f>P28-P22</f>
        <v>-173.75400000000002</v>
      </c>
      <c r="Q21" s="147">
        <f>Q28-Q22</f>
        <v>-2.7999999997518898E-4</v>
      </c>
      <c r="R21" s="147">
        <f>R28-R22</f>
        <v>153.45814200000018</v>
      </c>
      <c r="S21" s="147">
        <f>S28-S22</f>
        <v>350.02420128199992</v>
      </c>
      <c r="T21" s="147">
        <f>T28-T22</f>
        <v>365.93961305840776</v>
      </c>
      <c r="U21" s="147">
        <f>R21+S21+T21</f>
        <v>869.42195634040786</v>
      </c>
      <c r="V21" s="146"/>
      <c r="W21" s="144">
        <f>W22-W28</f>
        <v>-3.5992881355931559</v>
      </c>
      <c r="X21" s="144">
        <f>X22-X28</f>
        <v>-131.278638983051</v>
      </c>
      <c r="Y21" s="144">
        <f>Y22-Y28</f>
        <v>-295.64623728813558</v>
      </c>
      <c r="Z21" s="144">
        <f>Z22-Z28</f>
        <v>-305.10552542372875</v>
      </c>
      <c r="AA21" s="145">
        <f>X21+Y21+Z21</f>
        <v>-732.03040169491533</v>
      </c>
      <c r="AB21" s="144">
        <f>X21+Y21+Z21</f>
        <v>-732.03040169491533</v>
      </c>
      <c r="AC21" s="49"/>
      <c r="AM21" s="132"/>
    </row>
    <row r="22" spans="1:67" s="131" customFormat="1" ht="13.5" hidden="1" thickBot="1" x14ac:dyDescent="0.25">
      <c r="B22" s="139"/>
      <c r="C22" s="138"/>
      <c r="D22" s="138"/>
      <c r="E22" s="138"/>
      <c r="F22" s="138"/>
      <c r="G22" s="143"/>
      <c r="H22" s="142"/>
      <c r="I22" s="142"/>
      <c r="J22" s="141"/>
      <c r="K22" s="142"/>
      <c r="L22" s="141"/>
      <c r="M22" s="141"/>
      <c r="N22" s="141"/>
      <c r="P22" s="131">
        <v>688.67499999999995</v>
      </c>
      <c r="Q22" s="131">
        <v>1108.155</v>
      </c>
      <c r="R22" s="131">
        <v>1277.941</v>
      </c>
      <c r="S22" s="131">
        <v>1331.999</v>
      </c>
      <c r="T22" s="131">
        <v>1465.2850000000001</v>
      </c>
      <c r="V22" s="131">
        <v>680.28800000000001</v>
      </c>
      <c r="W22" s="131">
        <v>943.76599999999996</v>
      </c>
      <c r="X22" s="131">
        <v>1084.1369999999999</v>
      </c>
      <c r="Y22" s="131">
        <v>1131.3119999999999</v>
      </c>
      <c r="Z22" s="131">
        <v>1239.8689999999999</v>
      </c>
      <c r="AB22" s="49" t="e">
        <f>AB20-AB28</f>
        <v>#REF!</v>
      </c>
      <c r="AC22" s="49" t="e">
        <f>AC20-AC28</f>
        <v>#REF!</v>
      </c>
      <c r="AM22" s="132"/>
    </row>
    <row r="23" spans="1:67" s="131" customFormat="1" ht="89.25" hidden="1" customHeight="1" x14ac:dyDescent="0.2">
      <c r="B23" s="139"/>
      <c r="C23" s="138"/>
      <c r="D23" s="140" t="e">
        <f>D28-D24</f>
        <v>#VALUE!</v>
      </c>
      <c r="E23" s="140">
        <f>E28-E24</f>
        <v>0</v>
      </c>
      <c r="F23" s="140">
        <f>F28-F24</f>
        <v>0</v>
      </c>
      <c r="G23" s="140">
        <f>G28-G24</f>
        <v>143.9544563404088</v>
      </c>
      <c r="H23" s="140">
        <f>H28-H24</f>
        <v>164.56960634041025</v>
      </c>
      <c r="I23" s="140">
        <f>I28-I24</f>
        <v>0</v>
      </c>
      <c r="J23" s="140" t="e">
        <f>J28-J24</f>
        <v>#VALUE!</v>
      </c>
      <c r="K23" s="140" t="e">
        <f>K28-K24</f>
        <v>#VALUE!</v>
      </c>
      <c r="L23" s="140" t="e">
        <f>L28-L24</f>
        <v>#VALUE!</v>
      </c>
      <c r="M23" s="140" t="e">
        <f>M28-M24</f>
        <v>#VALUE!</v>
      </c>
      <c r="N23" s="140" t="e">
        <f>N28-N24</f>
        <v>#VALUE!</v>
      </c>
      <c r="O23" s="140" t="e">
        <f>O28-O24</f>
        <v>#VALUE!</v>
      </c>
      <c r="P23" s="140">
        <f>P28-P24</f>
        <v>0</v>
      </c>
      <c r="Q23" s="140">
        <f>Q28-Q24</f>
        <v>0</v>
      </c>
      <c r="R23" s="140">
        <f>R28-R24</f>
        <v>0</v>
      </c>
      <c r="S23" s="140">
        <f>S28-S24</f>
        <v>70</v>
      </c>
      <c r="T23" s="140">
        <f>T28-T24</f>
        <v>109.94499999999971</v>
      </c>
      <c r="U23" s="140">
        <f>U28-U24</f>
        <v>179.94499999999971</v>
      </c>
      <c r="V23" s="140">
        <f>V28-V24</f>
        <v>0</v>
      </c>
      <c r="W23" s="140">
        <f>W28-W24</f>
        <v>0</v>
      </c>
      <c r="X23" s="140">
        <f>X28-X24</f>
        <v>0</v>
      </c>
      <c r="Y23" s="140">
        <f>Y28-Y24</f>
        <v>59.321999999999889</v>
      </c>
      <c r="Z23" s="140">
        <f>Z28-Z24</f>
        <v>93.173999999999978</v>
      </c>
      <c r="AA23" s="140">
        <f>AA28-AA24</f>
        <v>152.49599999999919</v>
      </c>
      <c r="AB23" s="50"/>
      <c r="AC23" s="49"/>
      <c r="AM23" s="132"/>
    </row>
    <row r="24" spans="1:67" s="131" customFormat="1" ht="85.5" hidden="1" customHeight="1" x14ac:dyDescent="0.2">
      <c r="B24" s="139"/>
      <c r="C24" s="138"/>
      <c r="D24" s="137" t="s">
        <v>306</v>
      </c>
      <c r="E24" s="137"/>
      <c r="F24" s="137"/>
      <c r="G24" s="136">
        <v>8965.5117199999986</v>
      </c>
      <c r="H24" s="135">
        <v>7421.3865699999997</v>
      </c>
      <c r="I24" s="135">
        <v>827.13349999999991</v>
      </c>
      <c r="J24" s="134" t="s">
        <v>341</v>
      </c>
      <c r="K24" s="135" t="s">
        <v>340</v>
      </c>
      <c r="L24" s="134" t="s">
        <v>339</v>
      </c>
      <c r="M24" s="134" t="s">
        <v>338</v>
      </c>
      <c r="N24" s="134" t="s">
        <v>337</v>
      </c>
      <c r="O24" s="133" t="s">
        <v>336</v>
      </c>
      <c r="P24" s="133">
        <v>514.92099999999994</v>
      </c>
      <c r="Q24" s="133">
        <v>1108.15472</v>
      </c>
      <c r="R24" s="133">
        <v>1431.3991420000002</v>
      </c>
      <c r="S24" s="133">
        <v>1612.0232012819999</v>
      </c>
      <c r="T24" s="133">
        <v>1721.2796130584081</v>
      </c>
      <c r="U24" s="133">
        <v>6387.7776763404072</v>
      </c>
      <c r="V24" s="133">
        <v>680.54899999999998</v>
      </c>
      <c r="W24" s="133">
        <v>947.36528813559312</v>
      </c>
      <c r="X24" s="133">
        <v>1215.4156389830509</v>
      </c>
      <c r="Y24" s="133">
        <v>1367.6362372881356</v>
      </c>
      <c r="Z24" s="133">
        <v>1451.8005254237287</v>
      </c>
      <c r="AA24" s="133">
        <v>5662.7666898305097</v>
      </c>
      <c r="AB24" s="50"/>
      <c r="AC24" s="49"/>
      <c r="AM24" s="132"/>
    </row>
    <row r="25" spans="1:67" ht="48.75" customHeight="1" x14ac:dyDescent="0.2">
      <c r="A25" s="130" t="s">
        <v>335</v>
      </c>
      <c r="B25" s="129" t="s">
        <v>334</v>
      </c>
      <c r="C25" s="129" t="s">
        <v>333</v>
      </c>
      <c r="D25" s="129" t="s">
        <v>332</v>
      </c>
      <c r="E25" s="129" t="s">
        <v>331</v>
      </c>
      <c r="F25" s="129" t="s">
        <v>330</v>
      </c>
      <c r="G25" s="129" t="s">
        <v>329</v>
      </c>
      <c r="H25" s="129" t="s">
        <v>328</v>
      </c>
      <c r="I25" s="129" t="s">
        <v>327</v>
      </c>
      <c r="J25" s="128" t="s">
        <v>326</v>
      </c>
      <c r="K25" s="128"/>
      <c r="L25" s="128"/>
      <c r="M25" s="128"/>
      <c r="N25" s="128"/>
      <c r="O25" s="128"/>
      <c r="P25" s="128" t="s">
        <v>325</v>
      </c>
      <c r="Q25" s="128"/>
      <c r="R25" s="128"/>
      <c r="S25" s="128"/>
      <c r="T25" s="128"/>
      <c r="U25" s="128"/>
      <c r="V25" s="128" t="s">
        <v>324</v>
      </c>
      <c r="W25" s="128"/>
      <c r="X25" s="128"/>
      <c r="Y25" s="128"/>
      <c r="Z25" s="128"/>
      <c r="AA25" s="127"/>
      <c r="AB25" s="126" t="s">
        <v>323</v>
      </c>
      <c r="AC25" s="125" t="s">
        <v>310</v>
      </c>
      <c r="AD25" s="14"/>
      <c r="AE25" s="14"/>
      <c r="AF25" s="14"/>
      <c r="AG25" s="14"/>
    </row>
    <row r="26" spans="1:67" ht="74.45" customHeight="1" x14ac:dyDescent="0.2">
      <c r="A26" s="121"/>
      <c r="B26" s="120"/>
      <c r="C26" s="120"/>
      <c r="D26" s="120"/>
      <c r="E26" s="120"/>
      <c r="F26" s="120"/>
      <c r="G26" s="120"/>
      <c r="H26" s="120"/>
      <c r="I26" s="120"/>
      <c r="J26" s="118" t="s">
        <v>322</v>
      </c>
      <c r="K26" s="118" t="s">
        <v>321</v>
      </c>
      <c r="L26" s="118" t="s">
        <v>320</v>
      </c>
      <c r="M26" s="118" t="s">
        <v>319</v>
      </c>
      <c r="N26" s="118" t="s">
        <v>318</v>
      </c>
      <c r="O26" s="118" t="s">
        <v>317</v>
      </c>
      <c r="P26" s="67" t="s">
        <v>322</v>
      </c>
      <c r="Q26" s="67" t="s">
        <v>321</v>
      </c>
      <c r="R26" s="67" t="s">
        <v>320</v>
      </c>
      <c r="S26" s="67" t="s">
        <v>319</v>
      </c>
      <c r="T26" s="67" t="s">
        <v>318</v>
      </c>
      <c r="U26" s="118" t="s">
        <v>317</v>
      </c>
      <c r="V26" s="67" t="s">
        <v>322</v>
      </c>
      <c r="W26" s="67" t="s">
        <v>321</v>
      </c>
      <c r="X26" s="67" t="s">
        <v>320</v>
      </c>
      <c r="Y26" s="67" t="s">
        <v>319</v>
      </c>
      <c r="Z26" s="67" t="s">
        <v>318</v>
      </c>
      <c r="AA26" s="124" t="s">
        <v>317</v>
      </c>
      <c r="AB26" s="123" t="s">
        <v>316</v>
      </c>
      <c r="AC26" s="122" t="s">
        <v>316</v>
      </c>
      <c r="AD26" s="44"/>
      <c r="AE26" s="44"/>
      <c r="AF26" s="44"/>
      <c r="AG26" s="44"/>
      <c r="AH26" s="9"/>
      <c r="AI26" s="9"/>
      <c r="AJ26" s="9"/>
      <c r="AK26" s="9"/>
      <c r="AL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</row>
    <row r="27" spans="1:67" ht="51.75" thickBot="1" x14ac:dyDescent="0.25">
      <c r="A27" s="121"/>
      <c r="B27" s="120"/>
      <c r="C27" s="119" t="s">
        <v>315</v>
      </c>
      <c r="D27" s="119" t="s">
        <v>313</v>
      </c>
      <c r="E27" s="120"/>
      <c r="F27" s="120"/>
      <c r="G27" s="57" t="s">
        <v>312</v>
      </c>
      <c r="H27" s="57" t="s">
        <v>312</v>
      </c>
      <c r="I27" s="57" t="s">
        <v>312</v>
      </c>
      <c r="J27" s="119" t="s">
        <v>314</v>
      </c>
      <c r="K27" s="119" t="s">
        <v>314</v>
      </c>
      <c r="L27" s="119" t="s">
        <v>314</v>
      </c>
      <c r="M27" s="119" t="s">
        <v>314</v>
      </c>
      <c r="N27" s="119" t="s">
        <v>314</v>
      </c>
      <c r="O27" s="118" t="s">
        <v>313</v>
      </c>
      <c r="P27" s="57" t="s">
        <v>312</v>
      </c>
      <c r="Q27" s="57" t="s">
        <v>312</v>
      </c>
      <c r="R27" s="57" t="s">
        <v>312</v>
      </c>
      <c r="S27" s="57" t="s">
        <v>312</v>
      </c>
      <c r="T27" s="57" t="s">
        <v>312</v>
      </c>
      <c r="U27" s="57" t="s">
        <v>312</v>
      </c>
      <c r="V27" s="57" t="s">
        <v>312</v>
      </c>
      <c r="W27" s="57" t="s">
        <v>312</v>
      </c>
      <c r="X27" s="57" t="s">
        <v>312</v>
      </c>
      <c r="Y27" s="57" t="s">
        <v>312</v>
      </c>
      <c r="Z27" s="57" t="s">
        <v>312</v>
      </c>
      <c r="AA27" s="32" t="s">
        <v>312</v>
      </c>
      <c r="AB27" s="117" t="s">
        <v>312</v>
      </c>
      <c r="AC27" s="116" t="s">
        <v>312</v>
      </c>
      <c r="AD27" s="67" t="s">
        <v>311</v>
      </c>
      <c r="AE27" s="48" t="s">
        <v>310</v>
      </c>
      <c r="AF27" s="48" t="s">
        <v>309</v>
      </c>
      <c r="AG27" s="47" t="s">
        <v>308</v>
      </c>
      <c r="AH27" s="9"/>
      <c r="AI27" s="9"/>
      <c r="AJ27" s="9"/>
      <c r="AK27" s="9"/>
      <c r="AL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</row>
    <row r="28" spans="1:67" s="46" customFormat="1" ht="25.5" x14ac:dyDescent="0.2">
      <c r="A28" s="114"/>
      <c r="B28" s="113" t="s">
        <v>307</v>
      </c>
      <c r="C28" s="110"/>
      <c r="D28" s="54" t="s">
        <v>306</v>
      </c>
      <c r="E28" s="67"/>
      <c r="F28" s="67"/>
      <c r="G28" s="48">
        <f>G32</f>
        <v>9109.4661763404074</v>
      </c>
      <c r="H28" s="48">
        <f>H32</f>
        <v>7585.9561763404099</v>
      </c>
      <c r="I28" s="48">
        <f>I32</f>
        <v>827.13349999999991</v>
      </c>
      <c r="J28" s="79" t="s">
        <v>101</v>
      </c>
      <c r="K28" s="110" t="s">
        <v>301</v>
      </c>
      <c r="L28" s="110" t="s">
        <v>300</v>
      </c>
      <c r="M28" s="110" t="s">
        <v>299</v>
      </c>
      <c r="N28" s="110" t="s">
        <v>298</v>
      </c>
      <c r="O28" s="53" t="s">
        <v>297</v>
      </c>
      <c r="P28" s="48">
        <f>P32</f>
        <v>514.92099999999994</v>
      </c>
      <c r="Q28" s="48">
        <f>Q32</f>
        <v>1108.15472</v>
      </c>
      <c r="R28" s="48">
        <f>R32</f>
        <v>1431.3991420000002</v>
      </c>
      <c r="S28" s="48">
        <f>S32</f>
        <v>1682.0232012819999</v>
      </c>
      <c r="T28" s="48">
        <f>T32</f>
        <v>1831.2246130584078</v>
      </c>
      <c r="U28" s="48">
        <f>U32</f>
        <v>6567.7226763404069</v>
      </c>
      <c r="V28" s="48">
        <f>V32</f>
        <v>680.54899999999998</v>
      </c>
      <c r="W28" s="48">
        <f>W32</f>
        <v>947.36528813559312</v>
      </c>
      <c r="X28" s="48">
        <f>X32</f>
        <v>1215.4156389830509</v>
      </c>
      <c r="Y28" s="48">
        <f>Y32</f>
        <v>1426.9582372881355</v>
      </c>
      <c r="Z28" s="48">
        <f>Z32</f>
        <v>1544.9745254237287</v>
      </c>
      <c r="AA28" s="112">
        <f>AA32</f>
        <v>5815.2626898305089</v>
      </c>
      <c r="AB28" s="50" t="e">
        <f>AB32</f>
        <v>#REF!</v>
      </c>
      <c r="AC28" s="49" t="e">
        <f>AC32</f>
        <v>#REF!</v>
      </c>
      <c r="AD28" s="48" t="e">
        <f>AD32</f>
        <v>#REF!</v>
      </c>
      <c r="AE28" s="48" t="e">
        <f>AE32</f>
        <v>#REF!</v>
      </c>
      <c r="AF28" s="48" t="e">
        <f>AF32</f>
        <v>#REF!</v>
      </c>
      <c r="AG28" s="47" t="e">
        <f>AG32</f>
        <v>#REF!</v>
      </c>
      <c r="AH28" s="45"/>
      <c r="AI28" s="45"/>
      <c r="AJ28" s="45"/>
      <c r="AK28" s="45"/>
      <c r="AL28" s="45"/>
      <c r="AN28" s="71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1:67" s="46" customFormat="1" x14ac:dyDescent="0.2">
      <c r="A29" s="114"/>
      <c r="B29" s="115"/>
      <c r="C29" s="110"/>
      <c r="D29" s="110"/>
      <c r="E29" s="67"/>
      <c r="F29" s="67"/>
      <c r="G29" s="48"/>
      <c r="H29" s="48"/>
      <c r="I29" s="48"/>
      <c r="J29" s="61" t="s">
        <v>2</v>
      </c>
      <c r="K29" s="110" t="s">
        <v>2</v>
      </c>
      <c r="L29" s="110" t="s">
        <v>2</v>
      </c>
      <c r="M29" s="110" t="s">
        <v>2</v>
      </c>
      <c r="N29" s="110" t="s">
        <v>2</v>
      </c>
      <c r="O29" s="53" t="s">
        <v>2</v>
      </c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112"/>
      <c r="AB29" s="111"/>
      <c r="AC29" s="47"/>
      <c r="AD29" s="48"/>
      <c r="AE29" s="48"/>
      <c r="AF29" s="48"/>
      <c r="AG29" s="47"/>
      <c r="AH29" s="45"/>
      <c r="AI29" s="45"/>
      <c r="AJ29" s="45"/>
      <c r="AK29" s="45"/>
      <c r="AL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1:67" s="46" customFormat="1" x14ac:dyDescent="0.2">
      <c r="A30" s="114"/>
      <c r="B30" s="113" t="s">
        <v>305</v>
      </c>
      <c r="C30" s="110"/>
      <c r="D30" s="54"/>
      <c r="E30" s="110">
        <f>E129+E205</f>
        <v>0</v>
      </c>
      <c r="F30" s="110">
        <f>F129+F205</f>
        <v>0</v>
      </c>
      <c r="G30" s="48">
        <f>G129+G205</f>
        <v>1109.7882063404079</v>
      </c>
      <c r="H30" s="48">
        <f>H129+H205</f>
        <v>1050.111206340408</v>
      </c>
      <c r="I30" s="48">
        <f>I129+I205</f>
        <v>219.185</v>
      </c>
      <c r="J30" s="61" t="s">
        <v>63</v>
      </c>
      <c r="K30" s="61" t="s">
        <v>62</v>
      </c>
      <c r="L30" s="61" t="s">
        <v>62</v>
      </c>
      <c r="M30" s="61" t="s">
        <v>62</v>
      </c>
      <c r="N30" s="61" t="s">
        <v>62</v>
      </c>
      <c r="O30" s="53" t="s">
        <v>61</v>
      </c>
      <c r="P30" s="48">
        <f>P129+P205</f>
        <v>167.017</v>
      </c>
      <c r="Q30" s="48">
        <f>Q129+Q205</f>
        <v>154.08199999999999</v>
      </c>
      <c r="R30" s="48">
        <f>R129+R205</f>
        <v>161.94018199999999</v>
      </c>
      <c r="S30" s="48">
        <f>S129+S205</f>
        <v>170.19913128199997</v>
      </c>
      <c r="T30" s="48">
        <f>T129+T205</f>
        <v>177.68789305840798</v>
      </c>
      <c r="U30" s="48">
        <f>U129+U205</f>
        <v>830.92620634040793</v>
      </c>
      <c r="V30" s="48">
        <f>V129+V205</f>
        <v>137.77000000000001</v>
      </c>
      <c r="W30" s="48">
        <f>W129+W205</f>
        <v>130.578</v>
      </c>
      <c r="X30" s="48">
        <f>X129+X205</f>
        <v>137.23699999999999</v>
      </c>
      <c r="Y30" s="48">
        <f>Y129+Y205</f>
        <v>144.23599999999999</v>
      </c>
      <c r="Z30" s="48">
        <f>Z129+Z205</f>
        <v>150.583</v>
      </c>
      <c r="AA30" s="112">
        <f>AA129+AA205</f>
        <v>700.404</v>
      </c>
      <c r="AB30" s="111">
        <f>AB129+AB205</f>
        <v>185.68384824603635</v>
      </c>
      <c r="AC30" s="47">
        <f>AC129+AC205</f>
        <v>162.0202103779969</v>
      </c>
      <c r="AD30" s="48">
        <f>AD129+AD205</f>
        <v>5.5</v>
      </c>
      <c r="AE30" s="48">
        <f>AE129+AE205</f>
        <v>162.0202103779969</v>
      </c>
      <c r="AF30" s="48">
        <f>AF129+AF205</f>
        <v>97.212126226798134</v>
      </c>
      <c r="AG30" s="47">
        <f>AG129+AG205</f>
        <v>64.808084151198756</v>
      </c>
      <c r="AH30" s="45"/>
      <c r="AI30" s="45"/>
      <c r="AJ30" s="45"/>
      <c r="AK30" s="45"/>
      <c r="AL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1:67" s="46" customFormat="1" x14ac:dyDescent="0.2">
      <c r="A31" s="114"/>
      <c r="B31" s="113"/>
      <c r="C31" s="110"/>
      <c r="D31" s="54"/>
      <c r="E31" s="110"/>
      <c r="F31" s="110"/>
      <c r="G31" s="48"/>
      <c r="H31" s="48"/>
      <c r="I31" s="48"/>
      <c r="J31" s="61" t="s">
        <v>2</v>
      </c>
      <c r="K31" s="61" t="s">
        <v>2</v>
      </c>
      <c r="L31" s="61" t="s">
        <v>2</v>
      </c>
      <c r="M31" s="61" t="s">
        <v>2</v>
      </c>
      <c r="N31" s="61" t="s">
        <v>2</v>
      </c>
      <c r="O31" s="53" t="s">
        <v>2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112"/>
      <c r="AB31" s="111"/>
      <c r="AC31" s="47"/>
      <c r="AD31" s="48"/>
      <c r="AE31" s="48"/>
      <c r="AF31" s="48"/>
      <c r="AG31" s="47"/>
      <c r="AH31" s="45"/>
      <c r="AI31" s="45"/>
      <c r="AJ31" s="45"/>
      <c r="AK31" s="45"/>
      <c r="AL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1:67" s="46" customFormat="1" ht="25.5" x14ac:dyDescent="0.2">
      <c r="A32" s="56">
        <v>1</v>
      </c>
      <c r="B32" s="106" t="s">
        <v>304</v>
      </c>
      <c r="C32" s="54"/>
      <c r="D32" s="54" t="s">
        <v>293</v>
      </c>
      <c r="E32" s="67"/>
      <c r="F32" s="67"/>
      <c r="G32" s="52">
        <f>G34+G247</f>
        <v>9109.4661763404074</v>
      </c>
      <c r="H32" s="52">
        <f>H34+H247</f>
        <v>7585.9561763404099</v>
      </c>
      <c r="I32" s="52">
        <f>I34+I247</f>
        <v>827.13349999999991</v>
      </c>
      <c r="J32" s="79" t="s">
        <v>101</v>
      </c>
      <c r="K32" s="110" t="s">
        <v>301</v>
      </c>
      <c r="L32" s="110" t="s">
        <v>300</v>
      </c>
      <c r="M32" s="110" t="s">
        <v>299</v>
      </c>
      <c r="N32" s="110" t="s">
        <v>298</v>
      </c>
      <c r="O32" s="53" t="s">
        <v>297</v>
      </c>
      <c r="P32" s="52">
        <f>P34+P247</f>
        <v>514.92099999999994</v>
      </c>
      <c r="Q32" s="52">
        <f>Q34+Q247</f>
        <v>1108.15472</v>
      </c>
      <c r="R32" s="52">
        <f>R34+R247</f>
        <v>1431.3991420000002</v>
      </c>
      <c r="S32" s="52">
        <f>S34+S247</f>
        <v>1682.0232012819999</v>
      </c>
      <c r="T32" s="52">
        <f>T34+T247</f>
        <v>1831.2246130584078</v>
      </c>
      <c r="U32" s="52">
        <f>U34+U247</f>
        <v>6567.7226763404069</v>
      </c>
      <c r="V32" s="52">
        <f>V34+V247</f>
        <v>680.54899999999998</v>
      </c>
      <c r="W32" s="52">
        <f>W34+W247</f>
        <v>947.36528813559312</v>
      </c>
      <c r="X32" s="52">
        <f>X34+X247</f>
        <v>1215.4156389830509</v>
      </c>
      <c r="Y32" s="52">
        <f>Y34+Y247</f>
        <v>1426.9582372881355</v>
      </c>
      <c r="Z32" s="52">
        <f>Z34+Z247</f>
        <v>1544.9745254237287</v>
      </c>
      <c r="AA32" s="72">
        <f>AA34+AA247</f>
        <v>5815.2626898305089</v>
      </c>
      <c r="AB32" s="59" t="e">
        <f>AB34+AB247</f>
        <v>#REF!</v>
      </c>
      <c r="AC32" s="65" t="e">
        <f>AC34+AC247</f>
        <v>#REF!</v>
      </c>
      <c r="AD32" s="52" t="e">
        <f>AD34+AD247</f>
        <v>#REF!</v>
      </c>
      <c r="AE32" s="52" t="e">
        <f>AE34+AE247</f>
        <v>#REF!</v>
      </c>
      <c r="AF32" s="52" t="e">
        <f>AF34+AF247</f>
        <v>#REF!</v>
      </c>
      <c r="AG32" s="65" t="e">
        <f>AG34+AG247</f>
        <v>#REF!</v>
      </c>
      <c r="AH32" s="45"/>
      <c r="AI32" s="45"/>
      <c r="AJ32" s="45"/>
      <c r="AK32" s="45"/>
      <c r="AL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46" customFormat="1" x14ac:dyDescent="0.2">
      <c r="A33" s="56"/>
      <c r="B33" s="106"/>
      <c r="C33" s="54"/>
      <c r="D33" s="54"/>
      <c r="E33" s="67"/>
      <c r="F33" s="67"/>
      <c r="G33" s="62">
        <v>0</v>
      </c>
      <c r="H33" s="62"/>
      <c r="I33" s="62"/>
      <c r="J33" s="61" t="s">
        <v>2</v>
      </c>
      <c r="K33" s="110" t="s">
        <v>2</v>
      </c>
      <c r="L33" s="61" t="s">
        <v>2</v>
      </c>
      <c r="M33" s="61" t="s">
        <v>2</v>
      </c>
      <c r="N33" s="61" t="s">
        <v>2</v>
      </c>
      <c r="O33" s="53" t="s">
        <v>2</v>
      </c>
      <c r="P33" s="48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109"/>
      <c r="AB33" s="108"/>
      <c r="AC33" s="107"/>
      <c r="AD33" s="60"/>
      <c r="AE33" s="60"/>
      <c r="AF33" s="60"/>
      <c r="AG33" s="107"/>
      <c r="AH33" s="45"/>
      <c r="AI33" s="45"/>
      <c r="AJ33" s="45"/>
      <c r="AK33" s="45"/>
      <c r="AL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46" customFormat="1" ht="25.5" x14ac:dyDescent="0.2">
      <c r="A34" s="56" t="s">
        <v>303</v>
      </c>
      <c r="B34" s="106" t="s">
        <v>302</v>
      </c>
      <c r="C34" s="54"/>
      <c r="D34" s="54" t="s">
        <v>293</v>
      </c>
      <c r="E34" s="67"/>
      <c r="F34" s="67"/>
      <c r="G34" s="52">
        <f>G36+G178</f>
        <v>8879.2821763404081</v>
      </c>
      <c r="H34" s="52">
        <f>H36+H178</f>
        <v>7355.7721763404097</v>
      </c>
      <c r="I34" s="52">
        <f>I36+I178</f>
        <v>815.53849999999989</v>
      </c>
      <c r="J34" s="79" t="s">
        <v>101</v>
      </c>
      <c r="K34" s="110" t="s">
        <v>301</v>
      </c>
      <c r="L34" s="110" t="s">
        <v>300</v>
      </c>
      <c r="M34" s="110" t="s">
        <v>299</v>
      </c>
      <c r="N34" s="110" t="s">
        <v>298</v>
      </c>
      <c r="O34" s="53" t="s">
        <v>297</v>
      </c>
      <c r="P34" s="52">
        <f>P36+P178</f>
        <v>510.67399999999998</v>
      </c>
      <c r="Q34" s="52">
        <f>Q36+Q178</f>
        <v>1097.65372</v>
      </c>
      <c r="R34" s="52">
        <f>R36+R178</f>
        <v>1427.1521420000001</v>
      </c>
      <c r="S34" s="52">
        <f>S36+S178</f>
        <v>1677.7762012819999</v>
      </c>
      <c r="T34" s="52">
        <f>T36+T178</f>
        <v>1826.9776130584078</v>
      </c>
      <c r="U34" s="52">
        <f>U36+U178</f>
        <v>6540.2336763404073</v>
      </c>
      <c r="V34" s="52">
        <f>V36+V178</f>
        <v>500.60399999999993</v>
      </c>
      <c r="W34" s="52">
        <f>W36+W178</f>
        <v>942.06528813559316</v>
      </c>
      <c r="X34" s="52">
        <f>X36+X178</f>
        <v>1215.4156389830509</v>
      </c>
      <c r="Y34" s="52">
        <f>Y36+Y178</f>
        <v>1426.9582372881355</v>
      </c>
      <c r="Z34" s="52">
        <f>Z36+Z178</f>
        <v>1544.9745254237287</v>
      </c>
      <c r="AA34" s="72">
        <f>AA36+AA178</f>
        <v>5630.017689830509</v>
      </c>
      <c r="AB34" s="59" t="e">
        <f>AB36+AB178</f>
        <v>#REF!</v>
      </c>
      <c r="AC34" s="65" t="e">
        <f>AC36+AC178</f>
        <v>#REF!</v>
      </c>
      <c r="AD34" s="52" t="e">
        <f>AD36+AD178</f>
        <v>#REF!</v>
      </c>
      <c r="AE34" s="52" t="e">
        <f>AE36+AE178</f>
        <v>#REF!</v>
      </c>
      <c r="AF34" s="52" t="e">
        <f>AF36+AF178</f>
        <v>#REF!</v>
      </c>
      <c r="AG34" s="65" t="e">
        <f>AG36+AG178</f>
        <v>#REF!</v>
      </c>
      <c r="AH34" s="45"/>
      <c r="AI34" s="45"/>
      <c r="AJ34" s="45"/>
      <c r="AK34" s="45"/>
      <c r="AL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46" customFormat="1" x14ac:dyDescent="0.2">
      <c r="A35" s="56"/>
      <c r="B35" s="106"/>
      <c r="C35" s="54"/>
      <c r="D35" s="54"/>
      <c r="E35" s="67"/>
      <c r="F35" s="67"/>
      <c r="G35" s="62">
        <v>0</v>
      </c>
      <c r="H35" s="62"/>
      <c r="I35" s="62"/>
      <c r="J35" s="61" t="s">
        <v>2</v>
      </c>
      <c r="K35" s="61" t="s">
        <v>2</v>
      </c>
      <c r="L35" s="61" t="s">
        <v>2</v>
      </c>
      <c r="M35" s="61" t="s">
        <v>2</v>
      </c>
      <c r="N35" s="61" t="s">
        <v>2</v>
      </c>
      <c r="O35" s="53" t="s">
        <v>2</v>
      </c>
      <c r="P35" s="48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109"/>
      <c r="AB35" s="108"/>
      <c r="AC35" s="107"/>
      <c r="AD35" s="60"/>
      <c r="AE35" s="60"/>
      <c r="AF35" s="60"/>
      <c r="AG35" s="107"/>
      <c r="AH35" s="45"/>
      <c r="AI35" s="45"/>
      <c r="AJ35" s="45"/>
      <c r="AK35" s="45"/>
      <c r="AL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46" customFormat="1" x14ac:dyDescent="0.2">
      <c r="A36" s="56" t="s">
        <v>296</v>
      </c>
      <c r="B36" s="106" t="s">
        <v>295</v>
      </c>
      <c r="C36" s="54"/>
      <c r="D36" s="54" t="s">
        <v>293</v>
      </c>
      <c r="E36" s="67"/>
      <c r="F36" s="67"/>
      <c r="G36" s="52">
        <f>G38+G115+G117+G123+G125+G129+G146+G151+G155</f>
        <v>6740.9408699999994</v>
      </c>
      <c r="H36" s="52">
        <f>H38+H115+H117+H123+H125+H129+H146+H151+H155</f>
        <v>5363.6818700000013</v>
      </c>
      <c r="I36" s="52">
        <f>I38+I115+I117+I123+I125+I129+I146+I151+I155</f>
        <v>532.70499999999993</v>
      </c>
      <c r="J36" s="61"/>
      <c r="K36" s="61" t="s">
        <v>199</v>
      </c>
      <c r="L36" s="61" t="s">
        <v>222</v>
      </c>
      <c r="M36" s="61" t="s">
        <v>226</v>
      </c>
      <c r="N36" s="61" t="s">
        <v>225</v>
      </c>
      <c r="O36" s="53" t="s">
        <v>224</v>
      </c>
      <c r="P36" s="52">
        <f>P38+P115+P117+P123+P125+P129+P146+P151+P155</f>
        <v>309.93</v>
      </c>
      <c r="Q36" s="52">
        <f>Q38+Q115+Q117+Q123+Q125+Q129+Q146+Q151+Q155</f>
        <v>836.27314000000001</v>
      </c>
      <c r="R36" s="52">
        <f>R38+R115+R117+R123+R125+R129+R146+R151+R155</f>
        <v>1141.5309400000001</v>
      </c>
      <c r="S36" s="52">
        <f>S38+S115+S117+S123+S125+S129+S146+S151+S155</f>
        <v>1287.6590699999999</v>
      </c>
      <c r="T36" s="52">
        <f>T38+T115+T117+T123+T125+T129+T146+T151+T155</f>
        <v>1255.5837199999999</v>
      </c>
      <c r="U36" s="52">
        <f>U38+U115+U117+U123+U125+U129+U146+U151+U155</f>
        <v>4830.9768699999995</v>
      </c>
      <c r="V36" s="52">
        <f>V38+V115+V117+V123+V125+V129+V146+V151+V155</f>
        <v>334.87099999999992</v>
      </c>
      <c r="W36" s="52">
        <f>W38+W115+W117+W123+W125+W129+W146+W151+W155</f>
        <v>720.55628813559315</v>
      </c>
      <c r="X36" s="52">
        <f>X38+X115+X117+X123+X125+X129+X146+X151+X155</f>
        <v>971.75463898305088</v>
      </c>
      <c r="Y36" s="52">
        <f>Y38+Y115+Y117+Y123+Y125+Y129+Y146+Y151+Y155</f>
        <v>1094.1472372881356</v>
      </c>
      <c r="Z36" s="52">
        <f>Z38+Z115+Z117+Z123+Z125+Z129+Z146+Z151+Z155</f>
        <v>1062.3535254237288</v>
      </c>
      <c r="AA36" s="72">
        <f>AA38+AA115+AA117+AA123+AA125+AA129+AA146+AA151+AA155</f>
        <v>4183.6826898305089</v>
      </c>
      <c r="AB36" s="59">
        <f>AB38+AB115+AB117+AB123+AB125+AB129+AB146+AB151+AB155</f>
        <v>746.74163750000002</v>
      </c>
      <c r="AC36" s="65">
        <f>AC38+AC115+AC117+AC123+AC125+AC129+AC146+AC151+AC155</f>
        <v>618.89969279661034</v>
      </c>
      <c r="AD36" s="52">
        <f>AD38+AD115+AD117+AD123+AD125+AD129+AD146+AD151+AD155</f>
        <v>11.770000000000001</v>
      </c>
      <c r="AE36" s="52">
        <f>AE38+AE115+AE117+AE123+AE125+AE129+AE146+AE151+AE155</f>
        <v>618.89969279661034</v>
      </c>
      <c r="AF36" s="52">
        <f>AF38+AF115+AF117+AF123+AF125+AF129+AF146+AF151+AF155</f>
        <v>377.84418230932204</v>
      </c>
      <c r="AG36" s="65">
        <f>AG38+AG115+AG117+AG123+AG125+AG129+AG146+AG151+AG155</f>
        <v>241.05551048728819</v>
      </c>
      <c r="AH36" s="45"/>
      <c r="AI36" s="45"/>
      <c r="AJ36" s="45"/>
      <c r="AK36" s="45"/>
      <c r="AL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46" customFormat="1" x14ac:dyDescent="0.2">
      <c r="A37" s="56"/>
      <c r="B37" s="106"/>
      <c r="C37" s="54"/>
      <c r="D37" s="54"/>
      <c r="E37" s="53"/>
      <c r="F37" s="53"/>
      <c r="G37" s="62">
        <v>0</v>
      </c>
      <c r="H37" s="62"/>
      <c r="I37" s="62"/>
      <c r="J37" s="61" t="s">
        <v>2</v>
      </c>
      <c r="K37" s="61" t="s">
        <v>2</v>
      </c>
      <c r="L37" s="61" t="s">
        <v>2</v>
      </c>
      <c r="M37" s="61" t="s">
        <v>2</v>
      </c>
      <c r="N37" s="61" t="s">
        <v>2</v>
      </c>
      <c r="O37" s="53" t="s">
        <v>2</v>
      </c>
      <c r="P37" s="48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109"/>
      <c r="AB37" s="108"/>
      <c r="AC37" s="107"/>
      <c r="AD37" s="60"/>
      <c r="AE37" s="60"/>
      <c r="AF37" s="60"/>
      <c r="AG37" s="107"/>
      <c r="AH37" s="45"/>
      <c r="AI37" s="45"/>
      <c r="AJ37" s="45"/>
      <c r="AK37" s="45"/>
      <c r="AL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46" customFormat="1" x14ac:dyDescent="0.2">
      <c r="A38" s="56" t="s">
        <v>294</v>
      </c>
      <c r="B38" s="106" t="s">
        <v>96</v>
      </c>
      <c r="C38" s="54"/>
      <c r="D38" s="54" t="s">
        <v>293</v>
      </c>
      <c r="E38" s="67"/>
      <c r="F38" s="67"/>
      <c r="G38" s="52">
        <f>G39+G80</f>
        <v>4411.5307499999999</v>
      </c>
      <c r="H38" s="52">
        <f>H39+H80</f>
        <v>3822.2847500000007</v>
      </c>
      <c r="I38" s="52">
        <f>I39+I80</f>
        <v>332.95</v>
      </c>
      <c r="J38" s="61"/>
      <c r="K38" s="61" t="s">
        <v>199</v>
      </c>
      <c r="L38" s="61" t="s">
        <v>222</v>
      </c>
      <c r="M38" s="61" t="s">
        <v>226</v>
      </c>
      <c r="N38" s="61" t="s">
        <v>225</v>
      </c>
      <c r="O38" s="53" t="s">
        <v>224</v>
      </c>
      <c r="P38" s="52">
        <f>P39+P80</f>
        <v>196.73399999999998</v>
      </c>
      <c r="Q38" s="52">
        <f>Q39+Q80</f>
        <v>530.11666000000002</v>
      </c>
      <c r="R38" s="52">
        <f>R39+R80</f>
        <v>785.80593999999996</v>
      </c>
      <c r="S38" s="52">
        <f>S39+S80</f>
        <v>993.54929000000004</v>
      </c>
      <c r="T38" s="52">
        <f>T39+T80</f>
        <v>983.12885999999992</v>
      </c>
      <c r="U38" s="52">
        <f>U39+U80</f>
        <v>3489.33475</v>
      </c>
      <c r="V38" s="52">
        <f>V39+V80</f>
        <v>206.84100000000001</v>
      </c>
      <c r="W38" s="52">
        <f>W39+W80</f>
        <v>462.17837288135598</v>
      </c>
      <c r="X38" s="52">
        <f>X39+X80</f>
        <v>670.19072881355942</v>
      </c>
      <c r="Y38" s="52">
        <f>Y39+Y80</f>
        <v>846.59657627118645</v>
      </c>
      <c r="Z38" s="52">
        <f>Z39+Z80</f>
        <v>831.50194915254224</v>
      </c>
      <c r="AA38" s="72">
        <f>AA39+AA80</f>
        <v>3017.3086271186439</v>
      </c>
      <c r="AB38" s="59">
        <f>AB39+AB80</f>
        <v>526.07195750000005</v>
      </c>
      <c r="AC38" s="65">
        <f>AC39+AC80</f>
        <v>431.89148940677973</v>
      </c>
      <c r="AD38" s="52">
        <f>AD39+AD80</f>
        <v>11.770000000000001</v>
      </c>
      <c r="AE38" s="52">
        <f>AE39+AE80</f>
        <v>431.89148940677973</v>
      </c>
      <c r="AF38" s="52">
        <f>AF39+AF80</f>
        <v>201.95511451271187</v>
      </c>
      <c r="AG38" s="65">
        <f>AG39+AG80</f>
        <v>229.93637489406785</v>
      </c>
      <c r="AH38" s="45"/>
      <c r="AI38" s="45"/>
      <c r="AJ38" s="45"/>
      <c r="AK38" s="45"/>
      <c r="AL38" s="45"/>
      <c r="AM38" s="46">
        <f>SUM(AM43:AM258)</f>
        <v>1526.0490000000002</v>
      </c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46" customFormat="1" x14ac:dyDescent="0.2">
      <c r="A39" s="56"/>
      <c r="B39" s="106" t="s">
        <v>68</v>
      </c>
      <c r="C39" s="54"/>
      <c r="D39" s="54" t="s">
        <v>292</v>
      </c>
      <c r="E39" s="67"/>
      <c r="F39" s="67"/>
      <c r="G39" s="52">
        <f>G40+G75</f>
        <v>2475.9110100000003</v>
      </c>
      <c r="H39" s="52">
        <f>H40+H75</f>
        <v>2099.4230100000004</v>
      </c>
      <c r="I39" s="52">
        <f>I40+I75</f>
        <v>187.09300000000002</v>
      </c>
      <c r="J39" s="61"/>
      <c r="K39" s="61"/>
      <c r="L39" s="61"/>
      <c r="M39" s="61"/>
      <c r="N39" s="61"/>
      <c r="O39" s="53"/>
      <c r="P39" s="52">
        <f>P40+P75</f>
        <v>139.87199999999999</v>
      </c>
      <c r="Q39" s="52">
        <f>Q40+Q75</f>
        <v>215.7081</v>
      </c>
      <c r="R39" s="52">
        <f>R40+R75</f>
        <v>332.31171999999998</v>
      </c>
      <c r="S39" s="52">
        <f>S40+S75</f>
        <v>503.36973</v>
      </c>
      <c r="T39" s="52">
        <f>T40+T75</f>
        <v>721.06845999999996</v>
      </c>
      <c r="U39" s="52">
        <f>U40+U75</f>
        <v>1912.3300100000001</v>
      </c>
      <c r="V39" s="52">
        <f>V40+V75</f>
        <v>88.421999999999997</v>
      </c>
      <c r="W39" s="52">
        <f>W40+W75</f>
        <v>183.29500000000002</v>
      </c>
      <c r="X39" s="52">
        <f>X40+X75</f>
        <v>283.23</v>
      </c>
      <c r="Y39" s="52">
        <f>Y40+Y75</f>
        <v>433.68399999999997</v>
      </c>
      <c r="Z39" s="52">
        <f>Z40+Z75</f>
        <v>614.39799999999991</v>
      </c>
      <c r="AA39" s="72">
        <f>AA40+AA75</f>
        <v>1603.029</v>
      </c>
      <c r="AB39" s="59">
        <f>AB40+AB75</f>
        <v>283.00655749999999</v>
      </c>
      <c r="AC39" s="65">
        <f>AC40+AC75</f>
        <v>228.71911652542377</v>
      </c>
      <c r="AD39" s="52">
        <f>AD40+AD75</f>
        <v>6.8120000000000012</v>
      </c>
      <c r="AE39" s="52">
        <f>AE40+AE75</f>
        <v>228.71911652542377</v>
      </c>
      <c r="AF39" s="52">
        <f>AF40+AF75</f>
        <v>80.051690783898295</v>
      </c>
      <c r="AG39" s="65">
        <f>AG40+AG75</f>
        <v>148.66742574152548</v>
      </c>
      <c r="AH39" s="45"/>
      <c r="AI39" s="45"/>
      <c r="AJ39" s="45"/>
      <c r="AK39" s="45"/>
      <c r="AL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46" customFormat="1" x14ac:dyDescent="0.2">
      <c r="A40" s="56"/>
      <c r="B40" s="94" t="s">
        <v>67</v>
      </c>
      <c r="C40" s="54"/>
      <c r="D40" s="54" t="s">
        <v>292</v>
      </c>
      <c r="E40" s="105"/>
      <c r="F40" s="105"/>
      <c r="G40" s="52">
        <f>G41+G42+G50</f>
        <v>2475.9110100000003</v>
      </c>
      <c r="H40" s="52">
        <f>H41+H42+H50</f>
        <v>2099.4230100000004</v>
      </c>
      <c r="I40" s="52">
        <f>I41+I42+I50</f>
        <v>187.09300000000002</v>
      </c>
      <c r="J40" s="61"/>
      <c r="K40" s="61"/>
      <c r="L40" s="61"/>
      <c r="M40" s="61"/>
      <c r="N40" s="61"/>
      <c r="O40" s="53"/>
      <c r="P40" s="52">
        <f>P41+P42+P50</f>
        <v>139.87199999999999</v>
      </c>
      <c r="Q40" s="52">
        <f>Q41+Q42+Q50</f>
        <v>215.7081</v>
      </c>
      <c r="R40" s="52">
        <f>R41+R42+R50</f>
        <v>332.31171999999998</v>
      </c>
      <c r="S40" s="52">
        <f>S41+S42+S50</f>
        <v>503.36973</v>
      </c>
      <c r="T40" s="52">
        <f>T41+T42+T50</f>
        <v>721.06845999999996</v>
      </c>
      <c r="U40" s="52">
        <f>U41+U42+U50</f>
        <v>1912.3300100000001</v>
      </c>
      <c r="V40" s="52">
        <f>V41+V42+V50</f>
        <v>88.421999999999997</v>
      </c>
      <c r="W40" s="52">
        <f>W41+W42+W50</f>
        <v>183.29500000000002</v>
      </c>
      <c r="X40" s="52">
        <f>X41+X42+X50</f>
        <v>283.23</v>
      </c>
      <c r="Y40" s="52">
        <f>Y41+Y42+Y50</f>
        <v>433.68399999999997</v>
      </c>
      <c r="Z40" s="52">
        <f>Z41+Z42+Z50</f>
        <v>614.39799999999991</v>
      </c>
      <c r="AA40" s="72">
        <f>AA41+AA42+AA50</f>
        <v>1603.029</v>
      </c>
      <c r="AB40" s="59">
        <f>AB41+AB42+AB50</f>
        <v>283.00655749999999</v>
      </c>
      <c r="AC40" s="65">
        <f>AC41+AC42+AC50</f>
        <v>228.71911652542377</v>
      </c>
      <c r="AD40" s="52">
        <f>AD41+AD42+AD50</f>
        <v>6.8120000000000012</v>
      </c>
      <c r="AE40" s="52">
        <f>AE41+AE42+AE50</f>
        <v>228.71911652542377</v>
      </c>
      <c r="AF40" s="52">
        <f>AF41+AF42+AF50</f>
        <v>80.051690783898295</v>
      </c>
      <c r="AG40" s="65">
        <f>AG41+AG42+AG50</f>
        <v>148.66742574152548</v>
      </c>
      <c r="AH40" s="45"/>
      <c r="AI40" s="45"/>
      <c r="AJ40" s="45"/>
      <c r="AK40" s="45"/>
      <c r="AL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46" customFormat="1" x14ac:dyDescent="0.2">
      <c r="A41" s="56"/>
      <c r="B41" s="100" t="s">
        <v>291</v>
      </c>
      <c r="C41" s="54"/>
      <c r="D41" s="61"/>
      <c r="E41" s="105"/>
      <c r="F41" s="105"/>
      <c r="G41" s="52"/>
      <c r="H41" s="52"/>
      <c r="I41" s="52"/>
      <c r="J41" s="52" t="s">
        <v>2</v>
      </c>
      <c r="K41" s="52" t="s">
        <v>2</v>
      </c>
      <c r="L41" s="52" t="s">
        <v>2</v>
      </c>
      <c r="M41" s="52" t="s">
        <v>2</v>
      </c>
      <c r="N41" s="52" t="s">
        <v>2</v>
      </c>
      <c r="O41" s="52" t="s">
        <v>2</v>
      </c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72"/>
      <c r="AB41" s="59"/>
      <c r="AC41" s="65"/>
      <c r="AD41" s="52"/>
      <c r="AE41" s="52"/>
      <c r="AF41" s="52"/>
      <c r="AG41" s="65"/>
      <c r="AH41" s="45"/>
      <c r="AI41" s="45"/>
      <c r="AJ41" s="45"/>
      <c r="AK41" s="45"/>
      <c r="AL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46" customFormat="1" x14ac:dyDescent="0.2">
      <c r="A42" s="56"/>
      <c r="B42" s="100" t="s">
        <v>65</v>
      </c>
      <c r="C42" s="54"/>
      <c r="D42" s="61" t="s">
        <v>290</v>
      </c>
      <c r="E42" s="54"/>
      <c r="F42" s="54"/>
      <c r="G42" s="52">
        <f>SUM(G43:G49)</f>
        <v>516.37701000000004</v>
      </c>
      <c r="H42" s="52">
        <f>SUM(H43:H49)</f>
        <v>516.37701000000004</v>
      </c>
      <c r="I42" s="52">
        <f>SUM(I43:I49)</f>
        <v>0</v>
      </c>
      <c r="J42" s="54" t="s">
        <v>2</v>
      </c>
      <c r="K42" s="54" t="s">
        <v>2</v>
      </c>
      <c r="L42" s="54" t="s">
        <v>2</v>
      </c>
      <c r="M42" s="54" t="s">
        <v>2</v>
      </c>
      <c r="N42" s="54" t="s">
        <v>2</v>
      </c>
      <c r="O42" s="53" t="s">
        <v>2</v>
      </c>
      <c r="P42" s="52">
        <v>0</v>
      </c>
      <c r="Q42" s="52">
        <v>0</v>
      </c>
      <c r="R42" s="52">
        <v>0</v>
      </c>
      <c r="S42" s="52">
        <f>SUM(S43:S49)</f>
        <v>137.83901</v>
      </c>
      <c r="T42" s="52">
        <f>SUM(T43:T49)</f>
        <v>378.53800000000007</v>
      </c>
      <c r="U42" s="52">
        <f>SUM(U43:U49)</f>
        <v>516.37701000000004</v>
      </c>
      <c r="V42" s="52">
        <f>SUM(V43:V49)</f>
        <v>0</v>
      </c>
      <c r="W42" s="52">
        <f>SUM(W43:W49)</f>
        <v>0</v>
      </c>
      <c r="X42" s="52">
        <f>SUM(X43:X49)</f>
        <v>0</v>
      </c>
      <c r="Y42" s="52">
        <f>SUM(Y43:Y49)</f>
        <v>121.59399999999999</v>
      </c>
      <c r="Z42" s="52">
        <f>SUM(Z43:Z49)</f>
        <v>328.22699999999998</v>
      </c>
      <c r="AA42" s="72">
        <f>SUM(AA43:AA49)</f>
        <v>449.82099999999997</v>
      </c>
      <c r="AB42" s="59">
        <f>SUM(AB43:AB49)</f>
        <v>35.338279999999997</v>
      </c>
      <c r="AC42" s="65">
        <f>SUM(AC43:AC49)</f>
        <v>19.957864406779663</v>
      </c>
      <c r="AD42" s="52">
        <f>SUM(AD43:AD49)</f>
        <v>1.3120000000000001</v>
      </c>
      <c r="AE42" s="52">
        <f>SUM(AE43:AE49)</f>
        <v>19.957864406779663</v>
      </c>
      <c r="AF42" s="52">
        <f>SUM(AF43:AF49)</f>
        <v>6.9852525423728817</v>
      </c>
      <c r="AG42" s="65">
        <f>SUM(AG43:AG49)</f>
        <v>12.972611864406781</v>
      </c>
      <c r="AH42" s="45"/>
      <c r="AI42" s="45"/>
      <c r="AJ42" s="45"/>
      <c r="AK42" s="45"/>
      <c r="AL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17" customFormat="1" ht="38.25" x14ac:dyDescent="0.2">
      <c r="A43" s="41">
        <v>1</v>
      </c>
      <c r="B43" s="88" t="s">
        <v>289</v>
      </c>
      <c r="C43" s="37" t="s">
        <v>32</v>
      </c>
      <c r="D43" s="37" t="s">
        <v>288</v>
      </c>
      <c r="E43" s="39">
        <v>2017</v>
      </c>
      <c r="F43" s="39">
        <v>2017</v>
      </c>
      <c r="G43" s="33">
        <f>H43+AM43</f>
        <v>136.80000000000001</v>
      </c>
      <c r="H43" s="19">
        <f>U43+I43</f>
        <v>136.80000000000001</v>
      </c>
      <c r="I43" s="19">
        <v>0</v>
      </c>
      <c r="J43" s="37" t="s">
        <v>2</v>
      </c>
      <c r="K43" s="37" t="s">
        <v>2</v>
      </c>
      <c r="L43" s="37" t="s">
        <v>2</v>
      </c>
      <c r="M43" s="37" t="s">
        <v>2</v>
      </c>
      <c r="N43" s="37" t="s">
        <v>2</v>
      </c>
      <c r="O43" s="36" t="s">
        <v>2</v>
      </c>
      <c r="P43" s="19"/>
      <c r="Q43" s="63"/>
      <c r="R43" s="63"/>
      <c r="S43" s="34">
        <v>0</v>
      </c>
      <c r="T43" s="104">
        <v>136.80000000000001</v>
      </c>
      <c r="U43" s="19">
        <f>P43+Q43+R43+S43+T43</f>
        <v>136.80000000000001</v>
      </c>
      <c r="V43" s="57"/>
      <c r="W43" s="57"/>
      <c r="X43" s="57"/>
      <c r="Y43" s="57"/>
      <c r="Z43" s="57">
        <v>120</v>
      </c>
      <c r="AA43" s="32">
        <f>V43+W43+X43+Y43+Z43</f>
        <v>120</v>
      </c>
      <c r="AB43" s="21">
        <v>4.8</v>
      </c>
      <c r="AC43" s="20"/>
      <c r="AG43" s="101"/>
      <c r="AH43" s="16"/>
      <c r="AI43" s="16"/>
      <c r="AJ43" s="16"/>
      <c r="AK43" s="16"/>
      <c r="AL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</row>
    <row r="44" spans="1:67" s="17" customFormat="1" x14ac:dyDescent="0.2">
      <c r="A44" s="41">
        <f>A43+1</f>
        <v>2</v>
      </c>
      <c r="B44" s="42" t="s">
        <v>287</v>
      </c>
      <c r="C44" s="37" t="s">
        <v>32</v>
      </c>
      <c r="D44" s="37" t="s">
        <v>286</v>
      </c>
      <c r="E44" s="39">
        <v>2017</v>
      </c>
      <c r="F44" s="39">
        <v>2017</v>
      </c>
      <c r="G44" s="33">
        <f>H44+AM44</f>
        <v>136.80000000000001</v>
      </c>
      <c r="H44" s="19">
        <f>U44+I44</f>
        <v>136.80000000000001</v>
      </c>
      <c r="I44" s="19">
        <v>0</v>
      </c>
      <c r="J44" s="37" t="s">
        <v>2</v>
      </c>
      <c r="K44" s="37" t="s">
        <v>2</v>
      </c>
      <c r="L44" s="37" t="s">
        <v>2</v>
      </c>
      <c r="M44" s="37" t="s">
        <v>2</v>
      </c>
      <c r="N44" s="37" t="s">
        <v>2</v>
      </c>
      <c r="O44" s="36" t="s">
        <v>2</v>
      </c>
      <c r="P44" s="19"/>
      <c r="Q44" s="63"/>
      <c r="R44" s="63"/>
      <c r="S44" s="34">
        <v>0</v>
      </c>
      <c r="T44" s="104">
        <v>136.80000000000001</v>
      </c>
      <c r="U44" s="19">
        <f>P44+Q44+R44+S44+T44</f>
        <v>136.80000000000001</v>
      </c>
      <c r="V44" s="57">
        <v>0</v>
      </c>
      <c r="W44" s="57">
        <v>0</v>
      </c>
      <c r="X44" s="57"/>
      <c r="Y44" s="57">
        <v>0</v>
      </c>
      <c r="Z44" s="57">
        <v>120</v>
      </c>
      <c r="AA44" s="32">
        <f>V44+W44+X44+Y44+Z44</f>
        <v>120</v>
      </c>
      <c r="AB44" s="21">
        <v>4.8</v>
      </c>
      <c r="AC44" s="20"/>
      <c r="AG44" s="101"/>
      <c r="AH44" s="16"/>
      <c r="AI44" s="16"/>
      <c r="AJ44" s="16"/>
      <c r="AK44" s="16"/>
      <c r="AL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</row>
    <row r="45" spans="1:67" s="17" customFormat="1" x14ac:dyDescent="0.2">
      <c r="A45" s="41">
        <f>A44+1</f>
        <v>3</v>
      </c>
      <c r="B45" s="42" t="s">
        <v>285</v>
      </c>
      <c r="C45" s="37" t="s">
        <v>32</v>
      </c>
      <c r="D45" s="37" t="s">
        <v>284</v>
      </c>
      <c r="E45" s="39">
        <v>2017</v>
      </c>
      <c r="F45" s="39">
        <v>2017</v>
      </c>
      <c r="G45" s="33">
        <f>H45+AM45</f>
        <v>79.099999999999994</v>
      </c>
      <c r="H45" s="19">
        <f>U45+I45</f>
        <v>79.099999999999994</v>
      </c>
      <c r="I45" s="19">
        <v>0</v>
      </c>
      <c r="J45" s="37" t="s">
        <v>2</v>
      </c>
      <c r="K45" s="37" t="s">
        <v>2</v>
      </c>
      <c r="L45" s="37" t="s">
        <v>2</v>
      </c>
      <c r="M45" s="37" t="s">
        <v>2</v>
      </c>
      <c r="N45" s="37" t="s">
        <v>2</v>
      </c>
      <c r="O45" s="36" t="s">
        <v>2</v>
      </c>
      <c r="P45" s="19"/>
      <c r="Q45" s="63"/>
      <c r="R45" s="63"/>
      <c r="S45" s="34">
        <v>0</v>
      </c>
      <c r="T45" s="35">
        <v>79.099999999999994</v>
      </c>
      <c r="U45" s="19">
        <f>P45+Q45+R45+S45+T45</f>
        <v>79.099999999999994</v>
      </c>
      <c r="V45" s="57">
        <v>0</v>
      </c>
      <c r="W45" s="57">
        <v>0</v>
      </c>
      <c r="X45" s="57"/>
      <c r="Y45" s="57">
        <v>0</v>
      </c>
      <c r="Z45" s="57">
        <v>70</v>
      </c>
      <c r="AA45" s="32">
        <f>V45+W45+X45+Y45+Z45</f>
        <v>70</v>
      </c>
      <c r="AB45" s="21">
        <v>3.5</v>
      </c>
      <c r="AC45" s="20"/>
      <c r="AG45" s="101"/>
      <c r="AH45" s="16"/>
      <c r="AI45" s="16"/>
      <c r="AJ45" s="16"/>
      <c r="AK45" s="16"/>
      <c r="AL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</row>
    <row r="46" spans="1:67" s="17" customFormat="1" ht="25.5" x14ac:dyDescent="0.2">
      <c r="A46" s="41">
        <f>A45+1</f>
        <v>4</v>
      </c>
      <c r="B46" s="42" t="s">
        <v>283</v>
      </c>
      <c r="C46" s="37" t="s">
        <v>32</v>
      </c>
      <c r="D46" s="37" t="s">
        <v>282</v>
      </c>
      <c r="E46" s="39">
        <v>2016</v>
      </c>
      <c r="F46" s="39">
        <v>2016</v>
      </c>
      <c r="G46" s="33">
        <f>H46+AM46</f>
        <v>44.256399999999999</v>
      </c>
      <c r="H46" s="19">
        <f>U46+I46</f>
        <v>44.256399999999999</v>
      </c>
      <c r="I46" s="19">
        <v>0</v>
      </c>
      <c r="J46" s="37" t="s">
        <v>2</v>
      </c>
      <c r="K46" s="37" t="s">
        <v>2</v>
      </c>
      <c r="L46" s="37" t="s">
        <v>2</v>
      </c>
      <c r="M46" s="37" t="s">
        <v>2</v>
      </c>
      <c r="N46" s="37" t="s">
        <v>2</v>
      </c>
      <c r="O46" s="36" t="s">
        <v>2</v>
      </c>
      <c r="P46" s="19"/>
      <c r="Q46" s="63"/>
      <c r="R46" s="63"/>
      <c r="S46" s="103">
        <v>42.964399999999998</v>
      </c>
      <c r="T46" s="103">
        <v>1.292</v>
      </c>
      <c r="U46" s="19">
        <f>P46+Q46+R46+S46+T46</f>
        <v>44.256399999999999</v>
      </c>
      <c r="V46" s="57"/>
      <c r="W46" s="57"/>
      <c r="X46" s="57">
        <v>0</v>
      </c>
      <c r="Y46" s="57">
        <v>37.505000000000003</v>
      </c>
      <c r="Z46" s="57"/>
      <c r="AA46" s="32">
        <f>V46+W46+X46+Y46+Z46</f>
        <v>37.505000000000003</v>
      </c>
      <c r="AB46" s="21"/>
      <c r="AC46" s="20"/>
      <c r="AG46" s="101"/>
      <c r="AH46" s="16"/>
      <c r="AI46" s="16"/>
      <c r="AJ46" s="16"/>
      <c r="AK46" s="16"/>
      <c r="AL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</row>
    <row r="47" spans="1:67" s="17" customFormat="1" ht="25.5" x14ac:dyDescent="0.2">
      <c r="A47" s="41">
        <f>A46+1</f>
        <v>5</v>
      </c>
      <c r="B47" s="42" t="s">
        <v>281</v>
      </c>
      <c r="C47" s="37" t="s">
        <v>32</v>
      </c>
      <c r="D47" s="37" t="s">
        <v>280</v>
      </c>
      <c r="E47" s="39">
        <v>2016</v>
      </c>
      <c r="F47" s="39">
        <v>2016</v>
      </c>
      <c r="G47" s="33">
        <f>H47+AM47</f>
        <v>85.724609999999998</v>
      </c>
      <c r="H47" s="19">
        <f>U47+I47</f>
        <v>85.724609999999998</v>
      </c>
      <c r="I47" s="19">
        <v>0</v>
      </c>
      <c r="J47" s="37" t="s">
        <v>2</v>
      </c>
      <c r="K47" s="37" t="s">
        <v>2</v>
      </c>
      <c r="L47" s="37" t="s">
        <v>2</v>
      </c>
      <c r="M47" s="37" t="s">
        <v>2</v>
      </c>
      <c r="N47" s="37" t="s">
        <v>2</v>
      </c>
      <c r="O47" s="36" t="s">
        <v>2</v>
      </c>
      <c r="P47" s="19"/>
      <c r="Q47" s="63"/>
      <c r="R47" s="63"/>
      <c r="S47" s="35">
        <v>81.974609999999998</v>
      </c>
      <c r="T47" s="35">
        <v>3.75</v>
      </c>
      <c r="U47" s="19">
        <f>P47+Q47+R47+S47+T47</f>
        <v>85.724609999999998</v>
      </c>
      <c r="V47" s="57"/>
      <c r="W47" s="57"/>
      <c r="X47" s="57">
        <v>0</v>
      </c>
      <c r="Y47" s="57">
        <v>72.647999999999996</v>
      </c>
      <c r="Z47" s="57"/>
      <c r="AA47" s="32">
        <f>V47+W47+X47+Y47+Z47</f>
        <v>72.647999999999996</v>
      </c>
      <c r="AB47" s="21"/>
      <c r="AC47" s="20"/>
      <c r="AG47" s="101"/>
      <c r="AH47" s="16"/>
      <c r="AI47" s="16"/>
      <c r="AJ47" s="16"/>
      <c r="AK47" s="16"/>
      <c r="AL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</row>
    <row r="48" spans="1:67" s="17" customFormat="1" ht="25.5" x14ac:dyDescent="0.2">
      <c r="A48" s="41">
        <v>6</v>
      </c>
      <c r="B48" s="102" t="s">
        <v>279</v>
      </c>
      <c r="C48" s="37"/>
      <c r="D48" s="37" t="s">
        <v>278</v>
      </c>
      <c r="E48" s="39">
        <v>2017</v>
      </c>
      <c r="F48" s="39">
        <v>2017</v>
      </c>
      <c r="G48" s="33">
        <f>H48+AM48</f>
        <v>20.196000000000002</v>
      </c>
      <c r="H48" s="19">
        <f>U48+I48</f>
        <v>20.196000000000002</v>
      </c>
      <c r="I48" s="19"/>
      <c r="J48" s="37" t="s">
        <v>2</v>
      </c>
      <c r="K48" s="37" t="s">
        <v>2</v>
      </c>
      <c r="L48" s="37" t="s">
        <v>2</v>
      </c>
      <c r="M48" s="37" t="s">
        <v>2</v>
      </c>
      <c r="N48" s="37" t="s">
        <v>2</v>
      </c>
      <c r="O48" s="36" t="s">
        <v>2</v>
      </c>
      <c r="P48" s="19"/>
      <c r="Q48" s="63"/>
      <c r="R48" s="63"/>
      <c r="S48" s="35"/>
      <c r="T48" s="35">
        <v>20.196000000000002</v>
      </c>
      <c r="U48" s="19">
        <f>P48+Q48+R48+S48+T48</f>
        <v>20.196000000000002</v>
      </c>
      <c r="V48" s="57"/>
      <c r="W48" s="57"/>
      <c r="X48" s="57"/>
      <c r="Y48" s="57"/>
      <c r="Z48" s="57">
        <v>18.227</v>
      </c>
      <c r="AA48" s="32">
        <f>V48+W48+X48+Y48+Z48</f>
        <v>18.227</v>
      </c>
      <c r="AB48" s="21">
        <f>15.93*1.396</f>
        <v>22.23828</v>
      </c>
      <c r="AC48" s="20">
        <f>AE48</f>
        <v>19.957864406779663</v>
      </c>
      <c r="AD48" s="19">
        <v>1.3120000000000001</v>
      </c>
      <c r="AE48" s="19">
        <f>(AB48+AD48)/1.18</f>
        <v>19.957864406779663</v>
      </c>
      <c r="AF48" s="19">
        <f>AC48*35%</f>
        <v>6.9852525423728817</v>
      </c>
      <c r="AG48" s="18">
        <f>AC48-AF48</f>
        <v>12.972611864406781</v>
      </c>
      <c r="AH48" s="16"/>
      <c r="AI48" s="16"/>
      <c r="AJ48" s="16"/>
      <c r="AK48" s="16"/>
      <c r="AL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</row>
    <row r="49" spans="1:67" s="17" customFormat="1" x14ac:dyDescent="0.2">
      <c r="A49" s="41">
        <v>7</v>
      </c>
      <c r="B49" s="42" t="s">
        <v>277</v>
      </c>
      <c r="C49" s="37" t="s">
        <v>32</v>
      </c>
      <c r="D49" s="37" t="s">
        <v>276</v>
      </c>
      <c r="E49" s="39">
        <v>2016</v>
      </c>
      <c r="F49" s="39">
        <v>2016</v>
      </c>
      <c r="G49" s="33">
        <f>H49+AM49</f>
        <v>13.5</v>
      </c>
      <c r="H49" s="19">
        <f>U49+I49</f>
        <v>13.5</v>
      </c>
      <c r="I49" s="19">
        <v>0</v>
      </c>
      <c r="J49" s="37" t="s">
        <v>2</v>
      </c>
      <c r="K49" s="37" t="s">
        <v>2</v>
      </c>
      <c r="L49" s="37" t="s">
        <v>2</v>
      </c>
      <c r="M49" s="37" t="s">
        <v>2</v>
      </c>
      <c r="N49" s="37" t="s">
        <v>2</v>
      </c>
      <c r="O49" s="36" t="s">
        <v>2</v>
      </c>
      <c r="P49" s="19"/>
      <c r="Q49" s="63"/>
      <c r="R49" s="63"/>
      <c r="S49" s="35">
        <v>12.9</v>
      </c>
      <c r="T49" s="35">
        <v>0.6</v>
      </c>
      <c r="U49" s="19">
        <f>P49+Q49+R49+S49+T49</f>
        <v>13.5</v>
      </c>
      <c r="V49" s="57">
        <v>0</v>
      </c>
      <c r="W49" s="57">
        <v>0</v>
      </c>
      <c r="X49" s="57"/>
      <c r="Y49" s="57">
        <v>11.441000000000001</v>
      </c>
      <c r="Z49" s="57">
        <v>0</v>
      </c>
      <c r="AA49" s="32">
        <f>V49+W49+X49+Y49+Z49</f>
        <v>11.441000000000001</v>
      </c>
      <c r="AB49" s="21"/>
      <c r="AC49" s="20"/>
      <c r="AE49" s="19">
        <f>(AB49+AD49)/1.18</f>
        <v>0</v>
      </c>
      <c r="AG49" s="101"/>
      <c r="AH49" s="16"/>
      <c r="AI49" s="16"/>
      <c r="AJ49" s="16"/>
      <c r="AK49" s="16"/>
      <c r="AL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</row>
    <row r="50" spans="1:67" s="46" customFormat="1" x14ac:dyDescent="0.2">
      <c r="A50" s="56"/>
      <c r="B50" s="100" t="s">
        <v>64</v>
      </c>
      <c r="C50" s="54"/>
      <c r="D50" s="61" t="s">
        <v>275</v>
      </c>
      <c r="E50" s="54"/>
      <c r="F50" s="54"/>
      <c r="G50" s="52">
        <f>SUM(G51:G74)</f>
        <v>1959.5340000000003</v>
      </c>
      <c r="H50" s="52">
        <f>SUM(H51:H74)</f>
        <v>1583.0460000000005</v>
      </c>
      <c r="I50" s="52">
        <f>SUM(I51:I74)</f>
        <v>187.09300000000002</v>
      </c>
      <c r="J50" s="61"/>
      <c r="K50" s="61"/>
      <c r="L50" s="61"/>
      <c r="M50" s="61"/>
      <c r="N50" s="61"/>
      <c r="O50" s="53"/>
      <c r="P50" s="52">
        <f>SUM(P51:P74)</f>
        <v>139.87199999999999</v>
      </c>
      <c r="Q50" s="52">
        <f>SUM(Q51:Q74)</f>
        <v>215.7081</v>
      </c>
      <c r="R50" s="52">
        <f>SUM(R51:R74)</f>
        <v>332.31171999999998</v>
      </c>
      <c r="S50" s="52">
        <f>SUM(S51:S74)</f>
        <v>365.53071999999997</v>
      </c>
      <c r="T50" s="52">
        <f>SUM(T51:T74)</f>
        <v>342.53045999999995</v>
      </c>
      <c r="U50" s="52">
        <f>SUM(U51:U74)</f>
        <v>1395.953</v>
      </c>
      <c r="V50" s="52">
        <f>SUM(V51:V74)</f>
        <v>88.421999999999997</v>
      </c>
      <c r="W50" s="52">
        <f>SUM(W51:W74)</f>
        <v>183.29500000000002</v>
      </c>
      <c r="X50" s="52">
        <f>SUM(X51:X74)</f>
        <v>283.23</v>
      </c>
      <c r="Y50" s="52">
        <f>SUM(Y51:Y74)</f>
        <v>312.08999999999997</v>
      </c>
      <c r="Z50" s="52">
        <f>SUM(Z51:Z74)</f>
        <v>286.17099999999994</v>
      </c>
      <c r="AA50" s="51">
        <f>V50+W50+X50+Y50+Z50</f>
        <v>1153.2080000000001</v>
      </c>
      <c r="AB50" s="59">
        <f>SUM(AB51:AB74)</f>
        <v>247.66827750000002</v>
      </c>
      <c r="AC50" s="65">
        <f>SUM(AC51:AC74)</f>
        <v>208.76125211864411</v>
      </c>
      <c r="AD50" s="52">
        <f>SUM(AD51:AD74)</f>
        <v>5.5000000000000009</v>
      </c>
      <c r="AE50" s="52">
        <f>SUM(AE51:AE74)</f>
        <v>208.76125211864411</v>
      </c>
      <c r="AF50" s="52">
        <f>SUM(AF51:AF74)</f>
        <v>73.066438241525418</v>
      </c>
      <c r="AG50" s="65">
        <f>SUM(AG51:AG74)</f>
        <v>135.69481387711869</v>
      </c>
      <c r="AH50" s="45"/>
      <c r="AI50" s="45"/>
      <c r="AJ50" s="45"/>
      <c r="AK50" s="45"/>
      <c r="AL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17" customFormat="1" ht="25.5" x14ac:dyDescent="0.2">
      <c r="A51" s="41">
        <v>8</v>
      </c>
      <c r="B51" s="43" t="s">
        <v>274</v>
      </c>
      <c r="C51" s="37" t="s">
        <v>32</v>
      </c>
      <c r="D51" s="37" t="s">
        <v>273</v>
      </c>
      <c r="E51" s="39">
        <v>2011</v>
      </c>
      <c r="F51" s="39">
        <v>2017</v>
      </c>
      <c r="G51" s="33">
        <f>H51+AM51</f>
        <v>38.686000000000007</v>
      </c>
      <c r="H51" s="19">
        <f>U51+I51</f>
        <v>23.604000000000003</v>
      </c>
      <c r="I51" s="19">
        <v>4.0000000000000001E-3</v>
      </c>
      <c r="J51" s="37" t="s">
        <v>2</v>
      </c>
      <c r="K51" s="37" t="s">
        <v>2</v>
      </c>
      <c r="L51" s="37" t="s">
        <v>2</v>
      </c>
      <c r="M51" s="37" t="s">
        <v>2</v>
      </c>
      <c r="N51" s="37" t="s">
        <v>2</v>
      </c>
      <c r="O51" s="36" t="s">
        <v>2</v>
      </c>
      <c r="P51" s="35"/>
      <c r="Q51" s="34">
        <v>0</v>
      </c>
      <c r="R51" s="34"/>
      <c r="S51" s="35"/>
      <c r="T51" s="34">
        <v>23.6</v>
      </c>
      <c r="U51" s="19">
        <f>P51+Q51+R51+S51+T51</f>
        <v>23.6</v>
      </c>
      <c r="V51" s="57"/>
      <c r="W51" s="57"/>
      <c r="X51" s="57"/>
      <c r="Y51" s="57"/>
      <c r="Z51" s="57">
        <v>20.000000000000004</v>
      </c>
      <c r="AA51" s="32">
        <f>V51+W51+X51+Y51+Z51</f>
        <v>20.000000000000004</v>
      </c>
      <c r="AB51" s="21">
        <f>23.6*1.2975</f>
        <v>30.621000000000006</v>
      </c>
      <c r="AC51" s="20">
        <f>AE51</f>
        <v>26.458474576271193</v>
      </c>
      <c r="AD51" s="19">
        <v>0.6</v>
      </c>
      <c r="AE51" s="19">
        <f>(AB51+AD51)/1.18</f>
        <v>26.458474576271193</v>
      </c>
      <c r="AF51" s="19">
        <f>AC51*35%</f>
        <v>9.2604661016949166</v>
      </c>
      <c r="AG51" s="18">
        <f>AC51-AF51</f>
        <v>17.198008474576277</v>
      </c>
      <c r="AH51" s="16"/>
      <c r="AI51" s="16"/>
      <c r="AJ51" s="16"/>
      <c r="AK51" s="16"/>
      <c r="AL51" s="16"/>
      <c r="AM51" s="17">
        <v>15.082000000000001</v>
      </c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</row>
    <row r="52" spans="1:67" s="17" customFormat="1" ht="25.5" x14ac:dyDescent="0.2">
      <c r="A52" s="41">
        <f>A51+1</f>
        <v>9</v>
      </c>
      <c r="B52" s="99" t="s">
        <v>272</v>
      </c>
      <c r="C52" s="37" t="s">
        <v>32</v>
      </c>
      <c r="D52" s="37" t="s">
        <v>271</v>
      </c>
      <c r="E52" s="39">
        <v>2012</v>
      </c>
      <c r="F52" s="39">
        <v>2012</v>
      </c>
      <c r="G52" s="33">
        <f>H52+AM52</f>
        <v>4.0199999999999996</v>
      </c>
      <c r="H52" s="19">
        <f>U52+I52</f>
        <v>4.0199999999999996</v>
      </c>
      <c r="I52" s="19">
        <v>4.0199999999999996</v>
      </c>
      <c r="J52" s="37" t="s">
        <v>2</v>
      </c>
      <c r="K52" s="37" t="s">
        <v>2</v>
      </c>
      <c r="L52" s="37" t="s">
        <v>2</v>
      </c>
      <c r="M52" s="37" t="s">
        <v>2</v>
      </c>
      <c r="N52" s="37" t="s">
        <v>2</v>
      </c>
      <c r="O52" s="36" t="s">
        <v>2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19">
        <f>P52+Q52+R52+S52+T52</f>
        <v>0</v>
      </c>
      <c r="V52" s="57">
        <v>0</v>
      </c>
      <c r="W52" s="57">
        <v>0</v>
      </c>
      <c r="X52" s="57">
        <v>0</v>
      </c>
      <c r="Y52" s="57">
        <v>0</v>
      </c>
      <c r="Z52" s="57">
        <v>0</v>
      </c>
      <c r="AA52" s="32">
        <f>V52+W52+X52+Y52+Z52</f>
        <v>0</v>
      </c>
      <c r="AB52" s="21"/>
      <c r="AC52" s="20">
        <f>AE52</f>
        <v>0</v>
      </c>
      <c r="AD52" s="19"/>
      <c r="AE52" s="19">
        <f>(AB52+AD52)/1.18</f>
        <v>0</v>
      </c>
      <c r="AF52" s="19">
        <f>AC52*35%</f>
        <v>0</v>
      </c>
      <c r="AG52" s="18">
        <f>AC52-AF52</f>
        <v>0</v>
      </c>
      <c r="AH52" s="16"/>
      <c r="AI52" s="16"/>
      <c r="AJ52" s="16"/>
      <c r="AK52" s="16"/>
      <c r="AL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</row>
    <row r="53" spans="1:67" s="17" customFormat="1" x14ac:dyDescent="0.2">
      <c r="A53" s="41">
        <f>A52+1</f>
        <v>10</v>
      </c>
      <c r="B53" s="43" t="s">
        <v>270</v>
      </c>
      <c r="C53" s="37" t="s">
        <v>32</v>
      </c>
      <c r="D53" s="37" t="s">
        <v>269</v>
      </c>
      <c r="E53" s="39">
        <v>2009</v>
      </c>
      <c r="F53" s="39">
        <v>2015</v>
      </c>
      <c r="G53" s="33">
        <f>H53+AM53</f>
        <v>85.455399999999997</v>
      </c>
      <c r="H53" s="19">
        <f>U53+I53</f>
        <v>43.787399999999998</v>
      </c>
      <c r="I53" s="19">
        <v>14.901999999999999</v>
      </c>
      <c r="J53" s="37" t="s">
        <v>2</v>
      </c>
      <c r="K53" s="37" t="s">
        <v>2</v>
      </c>
      <c r="L53" s="37" t="s">
        <v>2</v>
      </c>
      <c r="M53" s="37" t="s">
        <v>2</v>
      </c>
      <c r="N53" s="37" t="s">
        <v>2</v>
      </c>
      <c r="O53" s="36" t="s">
        <v>2</v>
      </c>
      <c r="P53" s="35">
        <v>5</v>
      </c>
      <c r="Q53" s="35"/>
      <c r="R53" s="35">
        <v>22.385400000000001</v>
      </c>
      <c r="S53" s="35">
        <v>1.5</v>
      </c>
      <c r="T53" s="34">
        <v>0</v>
      </c>
      <c r="U53" s="19">
        <f>P53+Q53+R53+S53+T53</f>
        <v>28.885400000000001</v>
      </c>
      <c r="V53" s="57"/>
      <c r="W53" s="57"/>
      <c r="X53" s="57">
        <v>20.242000000000001</v>
      </c>
      <c r="Y53" s="57">
        <v>0</v>
      </c>
      <c r="Z53" s="57">
        <v>0</v>
      </c>
      <c r="AA53" s="32">
        <f>V53+W53+X53+Y53+Z53</f>
        <v>20.242000000000001</v>
      </c>
      <c r="AB53" s="21">
        <f>20.8*1.2975</f>
        <v>26.988000000000003</v>
      </c>
      <c r="AC53" s="20">
        <f>AE53</f>
        <v>23.294915254237292</v>
      </c>
      <c r="AD53" s="19">
        <v>0.5</v>
      </c>
      <c r="AE53" s="19">
        <f>(AB53+AD53)/1.18</f>
        <v>23.294915254237292</v>
      </c>
      <c r="AF53" s="19">
        <f>AC53*35%</f>
        <v>8.1532203389830524</v>
      </c>
      <c r="AG53" s="18">
        <f>AC53-AF53</f>
        <v>15.14169491525424</v>
      </c>
      <c r="AH53" s="16"/>
      <c r="AI53" s="16"/>
      <c r="AJ53" s="16"/>
      <c r="AK53" s="16"/>
      <c r="AL53" s="16"/>
      <c r="AM53" s="17">
        <v>41.667999999999999</v>
      </c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</row>
    <row r="54" spans="1:67" s="17" customFormat="1" ht="25.5" x14ac:dyDescent="0.2">
      <c r="A54" s="41">
        <f>A53+1</f>
        <v>11</v>
      </c>
      <c r="B54" s="43" t="s">
        <v>268</v>
      </c>
      <c r="C54" s="37" t="s">
        <v>32</v>
      </c>
      <c r="D54" s="37" t="s">
        <v>267</v>
      </c>
      <c r="E54" s="39">
        <v>2010</v>
      </c>
      <c r="F54" s="39">
        <v>2017</v>
      </c>
      <c r="G54" s="33">
        <f>H54+AM54</f>
        <v>83.237139999999997</v>
      </c>
      <c r="H54" s="19">
        <f>U54+I54</f>
        <v>66.394139999999993</v>
      </c>
      <c r="I54" s="19">
        <v>0.31</v>
      </c>
      <c r="J54" s="37" t="s">
        <v>2</v>
      </c>
      <c r="K54" s="37" t="s">
        <v>2</v>
      </c>
      <c r="L54" s="37" t="s">
        <v>2</v>
      </c>
      <c r="M54" s="37" t="s">
        <v>2</v>
      </c>
      <c r="N54" s="37" t="s">
        <v>2</v>
      </c>
      <c r="O54" s="36" t="s">
        <v>2</v>
      </c>
      <c r="P54" s="35">
        <v>13.074999999999999</v>
      </c>
      <c r="Q54" s="77">
        <v>0</v>
      </c>
      <c r="R54" s="35">
        <v>14.59958</v>
      </c>
      <c r="S54" s="35">
        <v>19.389559999999999</v>
      </c>
      <c r="T54" s="35">
        <v>19.02</v>
      </c>
      <c r="U54" s="19">
        <f>P54+Q54+R54+S54+T54</f>
        <v>66.084139999999991</v>
      </c>
      <c r="V54" s="57">
        <v>11.211</v>
      </c>
      <c r="W54" s="57"/>
      <c r="X54" s="57">
        <v>12.881</v>
      </c>
      <c r="Y54" s="57">
        <v>16.542000000000002</v>
      </c>
      <c r="Z54" s="57">
        <v>15.5</v>
      </c>
      <c r="AA54" s="32">
        <f>V54+W54+X54+Y54+Z54</f>
        <v>56.134</v>
      </c>
      <c r="AB54" s="21"/>
      <c r="AC54" s="20">
        <f>AE54</f>
        <v>0</v>
      </c>
      <c r="AD54" s="19"/>
      <c r="AE54" s="19">
        <f>(AB54+AD54)/1.18</f>
        <v>0</v>
      </c>
      <c r="AF54" s="19">
        <f>AC54*35%</f>
        <v>0</v>
      </c>
      <c r="AG54" s="18">
        <f>AC54-AF54</f>
        <v>0</v>
      </c>
      <c r="AH54" s="16"/>
      <c r="AI54" s="16"/>
      <c r="AJ54" s="16"/>
      <c r="AK54" s="16"/>
      <c r="AL54" s="16"/>
      <c r="AM54" s="17">
        <v>16.843</v>
      </c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</row>
    <row r="55" spans="1:67" s="17" customFormat="1" ht="25.5" x14ac:dyDescent="0.2">
      <c r="A55" s="41">
        <f>A54+1</f>
        <v>12</v>
      </c>
      <c r="B55" s="43" t="s">
        <v>266</v>
      </c>
      <c r="C55" s="37" t="s">
        <v>32</v>
      </c>
      <c r="D55" s="37" t="s">
        <v>265</v>
      </c>
      <c r="E55" s="39">
        <v>2015</v>
      </c>
      <c r="F55" s="39">
        <v>2017</v>
      </c>
      <c r="G55" s="33">
        <f>H55+AM55</f>
        <v>72.084040000000002</v>
      </c>
      <c r="H55" s="19">
        <f>U55+I55</f>
        <v>72.084040000000002</v>
      </c>
      <c r="I55" s="19"/>
      <c r="J55" s="37" t="s">
        <v>2</v>
      </c>
      <c r="K55" s="37" t="s">
        <v>2</v>
      </c>
      <c r="L55" s="37" t="s">
        <v>2</v>
      </c>
      <c r="M55" s="37" t="s">
        <v>2</v>
      </c>
      <c r="N55" s="37" t="s">
        <v>2</v>
      </c>
      <c r="O55" s="36" t="s">
        <v>2</v>
      </c>
      <c r="P55" s="35">
        <v>0</v>
      </c>
      <c r="Q55" s="34">
        <v>0</v>
      </c>
      <c r="R55" s="35">
        <v>23.98948</v>
      </c>
      <c r="S55" s="35">
        <v>24.71</v>
      </c>
      <c r="T55" s="35">
        <v>23.38456</v>
      </c>
      <c r="U55" s="19">
        <f>P55+Q55+R55+S55+T55</f>
        <v>72.084040000000002</v>
      </c>
      <c r="V55" s="57"/>
      <c r="W55" s="57"/>
      <c r="X55" s="57">
        <v>21.186</v>
      </c>
      <c r="Y55" s="57">
        <v>21</v>
      </c>
      <c r="Z55" s="57">
        <v>19.792000000000002</v>
      </c>
      <c r="AA55" s="32">
        <f>V55+W55+X55+Y55+Z55</f>
        <v>61.978000000000002</v>
      </c>
      <c r="AB55" s="21">
        <v>1.05</v>
      </c>
      <c r="AC55" s="20"/>
      <c r="AD55" s="19"/>
      <c r="AE55" s="19"/>
      <c r="AF55" s="19">
        <f>AC55*35%</f>
        <v>0</v>
      </c>
      <c r="AG55" s="18">
        <f>AC55-AF55</f>
        <v>0</v>
      </c>
      <c r="AH55" s="16"/>
      <c r="AI55" s="16"/>
      <c r="AJ55" s="16"/>
      <c r="AK55" s="16"/>
      <c r="AL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</row>
    <row r="56" spans="1:67" s="17" customFormat="1" ht="38.25" x14ac:dyDescent="0.2">
      <c r="A56" s="41">
        <f>A55+1</f>
        <v>13</v>
      </c>
      <c r="B56" s="43" t="s">
        <v>264</v>
      </c>
      <c r="C56" s="37" t="s">
        <v>32</v>
      </c>
      <c r="D56" s="37" t="s">
        <v>263</v>
      </c>
      <c r="E56" s="39">
        <v>2012</v>
      </c>
      <c r="F56" s="39">
        <v>2016</v>
      </c>
      <c r="G56" s="33">
        <f>H56+AM56</f>
        <v>103.89830000000001</v>
      </c>
      <c r="H56" s="19">
        <f>U56+I56</f>
        <v>103.89830000000001</v>
      </c>
      <c r="I56" s="19">
        <v>15.028</v>
      </c>
      <c r="J56" s="37" t="s">
        <v>2</v>
      </c>
      <c r="K56" s="37" t="s">
        <v>2</v>
      </c>
      <c r="L56" s="37" t="s">
        <v>2</v>
      </c>
      <c r="M56" s="37" t="s">
        <v>2</v>
      </c>
      <c r="N56" s="37" t="s">
        <v>2</v>
      </c>
      <c r="O56" s="36" t="s">
        <v>2</v>
      </c>
      <c r="P56" s="35">
        <v>36.71</v>
      </c>
      <c r="Q56" s="35">
        <v>2.5</v>
      </c>
      <c r="R56" s="35">
        <v>23.550339999999998</v>
      </c>
      <c r="S56" s="35">
        <v>25.049959999999999</v>
      </c>
      <c r="T56" s="35">
        <v>1.06</v>
      </c>
      <c r="U56" s="19">
        <f>P56+Q56+R56+S56+T56</f>
        <v>88.8703</v>
      </c>
      <c r="V56" s="57">
        <v>20.716000000000001</v>
      </c>
      <c r="W56" s="57"/>
      <c r="X56" s="57">
        <v>20.763000000000002</v>
      </c>
      <c r="Y56" s="57">
        <v>21.321999999999999</v>
      </c>
      <c r="Z56" s="57">
        <v>0</v>
      </c>
      <c r="AA56" s="32">
        <f>V56+W56+X56+Y56+Z56</f>
        <v>62.801000000000002</v>
      </c>
      <c r="AB56" s="21"/>
      <c r="AC56" s="20">
        <f>AE56</f>
        <v>0</v>
      </c>
      <c r="AD56" s="19"/>
      <c r="AE56" s="19">
        <f>(AB56+AD56)/1.18</f>
        <v>0</v>
      </c>
      <c r="AF56" s="19">
        <f>AC56*35%</f>
        <v>0</v>
      </c>
      <c r="AG56" s="18">
        <f>AC56-AF56</f>
        <v>0</v>
      </c>
      <c r="AH56" s="16"/>
      <c r="AI56" s="16"/>
      <c r="AJ56" s="16"/>
      <c r="AK56" s="16"/>
      <c r="AL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</row>
    <row r="57" spans="1:67" s="17" customFormat="1" ht="25.5" x14ac:dyDescent="0.2">
      <c r="A57" s="41">
        <f>A56+1</f>
        <v>14</v>
      </c>
      <c r="B57" s="43" t="s">
        <v>262</v>
      </c>
      <c r="C57" s="37" t="s">
        <v>32</v>
      </c>
      <c r="D57" s="37" t="s">
        <v>261</v>
      </c>
      <c r="E57" s="39">
        <v>2016</v>
      </c>
      <c r="F57" s="39">
        <v>2016</v>
      </c>
      <c r="G57" s="33">
        <f>H57+AM57</f>
        <v>38.055</v>
      </c>
      <c r="H57" s="19">
        <f>U57+I57</f>
        <v>38.055</v>
      </c>
      <c r="I57" s="19"/>
      <c r="J57" s="37" t="s">
        <v>2</v>
      </c>
      <c r="K57" s="37" t="s">
        <v>2</v>
      </c>
      <c r="L57" s="37" t="s">
        <v>2</v>
      </c>
      <c r="M57" s="37" t="s">
        <v>2</v>
      </c>
      <c r="N57" s="37" t="s">
        <v>2</v>
      </c>
      <c r="O57" s="36" t="s">
        <v>2</v>
      </c>
      <c r="P57" s="35"/>
      <c r="Q57" s="34">
        <v>0</v>
      </c>
      <c r="R57" s="35">
        <v>0</v>
      </c>
      <c r="S57" s="34">
        <v>36.704999999999998</v>
      </c>
      <c r="T57" s="35">
        <v>1.35</v>
      </c>
      <c r="U57" s="19">
        <f>P57+Q57+R57+S57+T57</f>
        <v>38.055</v>
      </c>
      <c r="V57" s="57"/>
      <c r="W57" s="57"/>
      <c r="X57" s="57"/>
      <c r="Y57" s="57">
        <v>32.25</v>
      </c>
      <c r="Z57" s="57"/>
      <c r="AA57" s="32">
        <f>V57+W57+X57+Y57+Z57</f>
        <v>32.25</v>
      </c>
      <c r="AB57" s="21"/>
      <c r="AC57" s="20">
        <f>AE57</f>
        <v>0</v>
      </c>
      <c r="AD57" s="19"/>
      <c r="AE57" s="19">
        <f>(AB57+AD57)/1.18</f>
        <v>0</v>
      </c>
      <c r="AF57" s="19">
        <f>AC57*35%</f>
        <v>0</v>
      </c>
      <c r="AG57" s="18">
        <f>AC57-AF57</f>
        <v>0</v>
      </c>
      <c r="AH57" s="16"/>
      <c r="AI57" s="16"/>
      <c r="AJ57" s="16"/>
      <c r="AK57" s="16"/>
      <c r="AL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</row>
    <row r="58" spans="1:67" s="17" customFormat="1" ht="25.5" x14ac:dyDescent="0.2">
      <c r="A58" s="41">
        <f>A57+1</f>
        <v>15</v>
      </c>
      <c r="B58" s="43" t="s">
        <v>260</v>
      </c>
      <c r="C58" s="37" t="s">
        <v>32</v>
      </c>
      <c r="D58" s="37" t="s">
        <v>259</v>
      </c>
      <c r="E58" s="39">
        <v>2014</v>
      </c>
      <c r="F58" s="39">
        <v>2017</v>
      </c>
      <c r="G58" s="33">
        <f>H58+AM58</f>
        <v>109.46542000000001</v>
      </c>
      <c r="H58" s="19">
        <f>U58+I58</f>
        <v>109.46542000000001</v>
      </c>
      <c r="I58" s="19">
        <v>0</v>
      </c>
      <c r="J58" s="37" t="s">
        <v>2</v>
      </c>
      <c r="K58" s="37" t="s">
        <v>2</v>
      </c>
      <c r="L58" s="37" t="s">
        <v>2</v>
      </c>
      <c r="M58" s="37" t="s">
        <v>2</v>
      </c>
      <c r="N58" s="37" t="s">
        <v>2</v>
      </c>
      <c r="O58" s="36" t="s">
        <v>2</v>
      </c>
      <c r="P58" s="35"/>
      <c r="Q58" s="35">
        <v>33.200000000000003</v>
      </c>
      <c r="R58" s="35">
        <v>32.465600000000002</v>
      </c>
      <c r="S58" s="35">
        <v>24.36</v>
      </c>
      <c r="T58" s="35">
        <v>19.439820000000001</v>
      </c>
      <c r="U58" s="19">
        <f>P58+Q58+R58+S58+T58</f>
        <v>109.46542000000001</v>
      </c>
      <c r="V58" s="57"/>
      <c r="W58" s="57">
        <v>30</v>
      </c>
      <c r="X58" s="57">
        <v>26.92</v>
      </c>
      <c r="Y58" s="57">
        <v>20</v>
      </c>
      <c r="Z58" s="57">
        <v>16.949000000000002</v>
      </c>
      <c r="AA58" s="32">
        <f>V58+W58+X58+Y58+Z58</f>
        <v>93.869</v>
      </c>
      <c r="AB58" s="21">
        <v>1.3</v>
      </c>
      <c r="AC58" s="20"/>
      <c r="AD58" s="19"/>
      <c r="AE58" s="19"/>
      <c r="AF58" s="19">
        <f>AC58*35%</f>
        <v>0</v>
      </c>
      <c r="AG58" s="18">
        <f>AC58-AF58</f>
        <v>0</v>
      </c>
      <c r="AH58" s="16"/>
      <c r="AI58" s="16"/>
      <c r="AJ58" s="16"/>
      <c r="AK58" s="16"/>
      <c r="AL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</row>
    <row r="59" spans="1:67" s="17" customFormat="1" x14ac:dyDescent="0.2">
      <c r="A59" s="41">
        <f>A58+1</f>
        <v>16</v>
      </c>
      <c r="B59" s="43" t="s">
        <v>258</v>
      </c>
      <c r="C59" s="37" t="s">
        <v>32</v>
      </c>
      <c r="D59" s="37" t="s">
        <v>254</v>
      </c>
      <c r="E59" s="39">
        <v>2008</v>
      </c>
      <c r="F59" s="39">
        <v>2012</v>
      </c>
      <c r="G59" s="33">
        <f>H59+AM59</f>
        <v>114.44499999999999</v>
      </c>
      <c r="H59" s="19">
        <f>U59+I59</f>
        <v>23.172000000000001</v>
      </c>
      <c r="I59" s="19">
        <v>23.172000000000001</v>
      </c>
      <c r="J59" s="37" t="s">
        <v>2</v>
      </c>
      <c r="K59" s="37" t="s">
        <v>2</v>
      </c>
      <c r="L59" s="37" t="s">
        <v>2</v>
      </c>
      <c r="M59" s="37" t="s">
        <v>2</v>
      </c>
      <c r="N59" s="37" t="s">
        <v>2</v>
      </c>
      <c r="O59" s="36" t="s">
        <v>2</v>
      </c>
      <c r="P59" s="35"/>
      <c r="Q59" s="34">
        <v>0</v>
      </c>
      <c r="R59" s="35">
        <v>0</v>
      </c>
      <c r="S59" s="34">
        <v>0</v>
      </c>
      <c r="T59" s="34">
        <v>0</v>
      </c>
      <c r="U59" s="19">
        <f>P59+Q59+R59+S59+T59</f>
        <v>0</v>
      </c>
      <c r="V59" s="57"/>
      <c r="W59" s="57"/>
      <c r="X59" s="57">
        <v>0</v>
      </c>
      <c r="Y59" s="57">
        <v>0</v>
      </c>
      <c r="Z59" s="57">
        <v>0</v>
      </c>
      <c r="AA59" s="32">
        <f>V59+W59+X59+Y59+Z59</f>
        <v>0</v>
      </c>
      <c r="AB59" s="21"/>
      <c r="AC59" s="20">
        <f>AE59</f>
        <v>0</v>
      </c>
      <c r="AD59" s="19"/>
      <c r="AE59" s="19">
        <f>(AB59+AD59)/1.18</f>
        <v>0</v>
      </c>
      <c r="AF59" s="19">
        <f>AC59*35%</f>
        <v>0</v>
      </c>
      <c r="AG59" s="18">
        <f>AC59-AF59</f>
        <v>0</v>
      </c>
      <c r="AH59" s="16"/>
      <c r="AI59" s="16"/>
      <c r="AJ59" s="16"/>
      <c r="AK59" s="16"/>
      <c r="AL59" s="16"/>
      <c r="AM59" s="17">
        <v>91.272999999999996</v>
      </c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</row>
    <row r="60" spans="1:67" s="17" customFormat="1" ht="25.5" x14ac:dyDescent="0.2">
      <c r="A60" s="41">
        <f>A59+1</f>
        <v>17</v>
      </c>
      <c r="B60" s="43" t="s">
        <v>257</v>
      </c>
      <c r="C60" s="37" t="s">
        <v>32</v>
      </c>
      <c r="D60" s="37" t="s">
        <v>256</v>
      </c>
      <c r="E60" s="39">
        <v>2011</v>
      </c>
      <c r="F60" s="39">
        <v>2014</v>
      </c>
      <c r="G60" s="33">
        <f>H60+AM60</f>
        <v>19.969000000000001</v>
      </c>
      <c r="H60" s="19">
        <f>U60+I60</f>
        <v>11.8</v>
      </c>
      <c r="I60" s="19"/>
      <c r="J60" s="37" t="s">
        <v>2</v>
      </c>
      <c r="K60" s="37" t="s">
        <v>2</v>
      </c>
      <c r="L60" s="37" t="s">
        <v>2</v>
      </c>
      <c r="M60" s="37" t="s">
        <v>2</v>
      </c>
      <c r="N60" s="37" t="s">
        <v>2</v>
      </c>
      <c r="O60" s="36" t="s">
        <v>2</v>
      </c>
      <c r="P60" s="35"/>
      <c r="Q60" s="35">
        <v>11.3</v>
      </c>
      <c r="R60" s="35">
        <v>0.5</v>
      </c>
      <c r="S60" s="34">
        <v>0</v>
      </c>
      <c r="T60" s="34">
        <v>0</v>
      </c>
      <c r="U60" s="19">
        <f>P60+Q60+R60+S60+T60</f>
        <v>11.8</v>
      </c>
      <c r="V60" s="57">
        <v>0</v>
      </c>
      <c r="W60" s="57">
        <v>10</v>
      </c>
      <c r="X60" s="57">
        <v>0</v>
      </c>
      <c r="Y60" s="57">
        <v>0</v>
      </c>
      <c r="Z60" s="57">
        <v>0</v>
      </c>
      <c r="AA60" s="32">
        <f>V60+W60+X60+Y60+Z60</f>
        <v>10</v>
      </c>
      <c r="AB60" s="21"/>
      <c r="AC60" s="20">
        <f>AE60</f>
        <v>0</v>
      </c>
      <c r="AD60" s="19"/>
      <c r="AE60" s="19">
        <f>(AB60+AD60)/1.18</f>
        <v>0</v>
      </c>
      <c r="AF60" s="19">
        <f>AC60*35%</f>
        <v>0</v>
      </c>
      <c r="AG60" s="18">
        <f>AC60-AF60</f>
        <v>0</v>
      </c>
      <c r="AH60" s="16"/>
      <c r="AI60" s="16"/>
      <c r="AJ60" s="16"/>
      <c r="AK60" s="16"/>
      <c r="AL60" s="16"/>
      <c r="AM60" s="17">
        <v>8.1690000000000005</v>
      </c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</row>
    <row r="61" spans="1:67" s="17" customFormat="1" x14ac:dyDescent="0.2">
      <c r="A61" s="41">
        <f>A60+1</f>
        <v>18</v>
      </c>
      <c r="B61" s="43" t="s">
        <v>255</v>
      </c>
      <c r="C61" s="37" t="s">
        <v>32</v>
      </c>
      <c r="D61" s="37" t="s">
        <v>254</v>
      </c>
      <c r="E61" s="39">
        <v>2010</v>
      </c>
      <c r="F61" s="39">
        <v>2017</v>
      </c>
      <c r="G61" s="33">
        <f>H61+AM61</f>
        <v>131.28306000000001</v>
      </c>
      <c r="H61" s="19">
        <f>U61+I61</f>
        <v>116.22506</v>
      </c>
      <c r="I61" s="19">
        <v>12.551</v>
      </c>
      <c r="J61" s="37" t="s">
        <v>2</v>
      </c>
      <c r="K61" s="37" t="s">
        <v>2</v>
      </c>
      <c r="L61" s="37" t="s">
        <v>2</v>
      </c>
      <c r="M61" s="37" t="s">
        <v>2</v>
      </c>
      <c r="N61" s="37" t="s">
        <v>2</v>
      </c>
      <c r="O61" s="36" t="s">
        <v>2</v>
      </c>
      <c r="P61" s="35"/>
      <c r="Q61" s="35">
        <v>25.528719999999996</v>
      </c>
      <c r="R61" s="35">
        <f>1.8+25</f>
        <v>26.8</v>
      </c>
      <c r="S61" s="35">
        <f>0.8+32.41334</f>
        <v>33.213339999999995</v>
      </c>
      <c r="T61" s="35">
        <f>1.94+16.192</f>
        <v>18.132000000000001</v>
      </c>
      <c r="U61" s="19">
        <f>P61+Q61+R61+S61+T61</f>
        <v>103.67406</v>
      </c>
      <c r="V61" s="57"/>
      <c r="W61" s="57">
        <v>21.803999999999998</v>
      </c>
      <c r="X61" s="57">
        <v>21.864000000000001</v>
      </c>
      <c r="Y61" s="57">
        <v>29.113</v>
      </c>
      <c r="Z61" s="57">
        <v>13.722</v>
      </c>
      <c r="AA61" s="32">
        <f>V61+W61+X61+Y61+Z61</f>
        <v>86.503</v>
      </c>
      <c r="AB61" s="21">
        <f>32.364*1.2975</f>
        <v>41.992289999999997</v>
      </c>
      <c r="AC61" s="20">
        <f>AE61</f>
        <v>36.688381355932201</v>
      </c>
      <c r="AD61" s="19">
        <v>1.3</v>
      </c>
      <c r="AE61" s="19">
        <f>(AB61+AD61)/1.18</f>
        <v>36.688381355932201</v>
      </c>
      <c r="AF61" s="19">
        <f>AC61*35%</f>
        <v>12.84093347457627</v>
      </c>
      <c r="AG61" s="18">
        <f>AC61-AF61</f>
        <v>23.847447881355933</v>
      </c>
      <c r="AH61" s="16"/>
      <c r="AI61" s="16"/>
      <c r="AJ61" s="16"/>
      <c r="AK61" s="16"/>
      <c r="AL61" s="16"/>
      <c r="AM61" s="17">
        <v>15.058</v>
      </c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</row>
    <row r="62" spans="1:67" s="17" customFormat="1" x14ac:dyDescent="0.2">
      <c r="A62" s="41">
        <f>A61+1</f>
        <v>19</v>
      </c>
      <c r="B62" s="42" t="s">
        <v>253</v>
      </c>
      <c r="C62" s="37" t="s">
        <v>32</v>
      </c>
      <c r="D62" s="37" t="s">
        <v>252</v>
      </c>
      <c r="E62" s="39">
        <v>2010</v>
      </c>
      <c r="F62" s="39">
        <v>2017</v>
      </c>
      <c r="G62" s="33">
        <f>H62+AM62</f>
        <v>120.24011999999999</v>
      </c>
      <c r="H62" s="19">
        <f>U62+I62</f>
        <v>115.54212</v>
      </c>
      <c r="I62" s="19">
        <v>6.3789999999999996</v>
      </c>
      <c r="J62" s="37" t="s">
        <v>2</v>
      </c>
      <c r="K62" s="37" t="s">
        <v>2</v>
      </c>
      <c r="L62" s="37" t="s">
        <v>2</v>
      </c>
      <c r="M62" s="37" t="s">
        <v>2</v>
      </c>
      <c r="N62" s="37" t="s">
        <v>2</v>
      </c>
      <c r="O62" s="36" t="s">
        <v>2</v>
      </c>
      <c r="P62" s="35"/>
      <c r="Q62" s="35">
        <v>22.649480000000001</v>
      </c>
      <c r="R62" s="35">
        <v>29.447879999999998</v>
      </c>
      <c r="S62" s="35">
        <v>28.467880000000001</v>
      </c>
      <c r="T62" s="35">
        <v>28.59788</v>
      </c>
      <c r="U62" s="19">
        <f>P62+Q62+R62+S62+T62</f>
        <v>109.16311999999999</v>
      </c>
      <c r="V62" s="57"/>
      <c r="W62" s="57">
        <v>21.186</v>
      </c>
      <c r="X62" s="57">
        <v>24.065999999999999</v>
      </c>
      <c r="Y62" s="57">
        <v>24.065999999999999</v>
      </c>
      <c r="Z62" s="57">
        <v>24.065999999999999</v>
      </c>
      <c r="AA62" s="32">
        <f>V62+W62+X62+Y62+Z62</f>
        <v>93.384</v>
      </c>
      <c r="AB62" s="21">
        <v>1.03</v>
      </c>
      <c r="AC62" s="20"/>
      <c r="AD62" s="19"/>
      <c r="AE62" s="19"/>
      <c r="AF62" s="19">
        <f>AC62*35%</f>
        <v>0</v>
      </c>
      <c r="AG62" s="18">
        <f>AC62-AF62</f>
        <v>0</v>
      </c>
      <c r="AH62" s="16"/>
      <c r="AI62" s="16"/>
      <c r="AJ62" s="16"/>
      <c r="AK62" s="16"/>
      <c r="AL62" s="16"/>
      <c r="AM62" s="17">
        <v>4.6980000000000004</v>
      </c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</row>
    <row r="63" spans="1:67" s="17" customFormat="1" ht="25.5" x14ac:dyDescent="0.2">
      <c r="A63" s="41">
        <f>A62+1</f>
        <v>20</v>
      </c>
      <c r="B63" s="43" t="s">
        <v>251</v>
      </c>
      <c r="C63" s="37" t="s">
        <v>32</v>
      </c>
      <c r="D63" s="37" t="s">
        <v>250</v>
      </c>
      <c r="E63" s="39">
        <v>2011</v>
      </c>
      <c r="F63" s="39">
        <v>2017</v>
      </c>
      <c r="G63" s="33">
        <f>H63+AM63</f>
        <v>133.40600000000001</v>
      </c>
      <c r="H63" s="19">
        <f>U63+I63</f>
        <v>126.85200000000002</v>
      </c>
      <c r="I63" s="19">
        <v>4.4800000000000004</v>
      </c>
      <c r="J63" s="37" t="s">
        <v>2</v>
      </c>
      <c r="K63" s="37" t="s">
        <v>2</v>
      </c>
      <c r="L63" s="37" t="s">
        <v>2</v>
      </c>
      <c r="M63" s="37" t="s">
        <v>2</v>
      </c>
      <c r="N63" s="37" t="s">
        <v>2</v>
      </c>
      <c r="O63" s="36" t="s">
        <v>2</v>
      </c>
      <c r="P63" s="35"/>
      <c r="Q63" s="35">
        <v>20.475000000000001</v>
      </c>
      <c r="R63" s="35">
        <v>35.18</v>
      </c>
      <c r="S63" s="35">
        <f>35.2+10-1.335-12</f>
        <v>31.865000000000002</v>
      </c>
      <c r="T63" s="35">
        <f>49.624-4.247-10.525</f>
        <v>34.852000000000004</v>
      </c>
      <c r="U63" s="19">
        <f>P63+Q63+R63+S63+T63</f>
        <v>122.37200000000001</v>
      </c>
      <c r="V63" s="57"/>
      <c r="W63" s="57">
        <v>17.25</v>
      </c>
      <c r="X63" s="57">
        <v>30</v>
      </c>
      <c r="Y63" s="57">
        <f>38.305-10.169</f>
        <v>28.135999999999999</v>
      </c>
      <c r="Z63" s="57">
        <f>42.055-3.599-8.919</f>
        <v>29.537000000000003</v>
      </c>
      <c r="AA63" s="32">
        <f>V63+W63+X63+Y63+Z63</f>
        <v>104.923</v>
      </c>
      <c r="AB63" s="21">
        <f>18.13*1.2975</f>
        <v>23.523675000000001</v>
      </c>
      <c r="AC63" s="20">
        <f>AE63</f>
        <v>19.935317796610171</v>
      </c>
      <c r="AD63" s="19"/>
      <c r="AE63" s="19">
        <f>(AB63+AD63)/1.18</f>
        <v>19.935317796610171</v>
      </c>
      <c r="AF63" s="19">
        <f>AC63*35%</f>
        <v>6.9773612288135594</v>
      </c>
      <c r="AG63" s="18">
        <f>AC63-AF63</f>
        <v>12.957956567796611</v>
      </c>
      <c r="AH63" s="16"/>
      <c r="AI63" s="16"/>
      <c r="AJ63" s="16"/>
      <c r="AK63" s="16"/>
      <c r="AL63" s="16"/>
      <c r="AM63" s="17">
        <v>6.5540000000000003</v>
      </c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</row>
    <row r="64" spans="1:67" s="17" customFormat="1" ht="25.5" x14ac:dyDescent="0.2">
      <c r="A64" s="41">
        <f>A63+1</f>
        <v>21</v>
      </c>
      <c r="B64" s="43" t="s">
        <v>249</v>
      </c>
      <c r="C64" s="37" t="s">
        <v>32</v>
      </c>
      <c r="D64" s="37" t="s">
        <v>248</v>
      </c>
      <c r="E64" s="39">
        <v>2017</v>
      </c>
      <c r="F64" s="39">
        <v>2017</v>
      </c>
      <c r="G64" s="33">
        <f>H64+AM64</f>
        <v>32.642000000000003</v>
      </c>
      <c r="H64" s="19">
        <f>U64+I64</f>
        <v>32.642000000000003</v>
      </c>
      <c r="I64" s="19"/>
      <c r="J64" s="37" t="s">
        <v>2</v>
      </c>
      <c r="K64" s="37" t="s">
        <v>2</v>
      </c>
      <c r="L64" s="37" t="s">
        <v>2</v>
      </c>
      <c r="M64" s="37" t="s">
        <v>2</v>
      </c>
      <c r="N64" s="37" t="s">
        <v>2</v>
      </c>
      <c r="O64" s="36" t="s">
        <v>2</v>
      </c>
      <c r="P64" s="35">
        <v>0</v>
      </c>
      <c r="Q64" s="35">
        <v>0</v>
      </c>
      <c r="R64" s="35">
        <v>0</v>
      </c>
      <c r="S64" s="34">
        <v>0</v>
      </c>
      <c r="T64" s="34">
        <v>32.642000000000003</v>
      </c>
      <c r="U64" s="19">
        <f>P64+Q64+R64+S64+T64</f>
        <v>32.642000000000003</v>
      </c>
      <c r="V64" s="57"/>
      <c r="W64" s="57"/>
      <c r="X64" s="57"/>
      <c r="Y64" s="57"/>
      <c r="Z64" s="57">
        <v>29.4</v>
      </c>
      <c r="AA64" s="32">
        <f>V64+W64+X64+Y64+Z64</f>
        <v>29.4</v>
      </c>
      <c r="AB64" s="21">
        <v>2.0499999999999998</v>
      </c>
      <c r="AC64" s="20"/>
      <c r="AD64" s="19"/>
      <c r="AE64" s="19"/>
      <c r="AF64" s="19">
        <f>AC64*35%</f>
        <v>0</v>
      </c>
      <c r="AG64" s="18">
        <f>AC64-AF64</f>
        <v>0</v>
      </c>
      <c r="AH64" s="16"/>
      <c r="AI64" s="16"/>
      <c r="AJ64" s="16"/>
      <c r="AK64" s="16"/>
      <c r="AL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</row>
    <row r="65" spans="1:67" s="17" customFormat="1" ht="25.5" x14ac:dyDescent="0.2">
      <c r="A65" s="41">
        <f>A64+1</f>
        <v>22</v>
      </c>
      <c r="B65" s="43" t="s">
        <v>247</v>
      </c>
      <c r="C65" s="37" t="s">
        <v>32</v>
      </c>
      <c r="D65" s="37" t="s">
        <v>246</v>
      </c>
      <c r="E65" s="39">
        <v>2011</v>
      </c>
      <c r="F65" s="39">
        <v>2017</v>
      </c>
      <c r="G65" s="33">
        <f>H65+AM65</f>
        <v>191.46524000000002</v>
      </c>
      <c r="H65" s="19">
        <f>U65+I65</f>
        <v>156.93424000000002</v>
      </c>
      <c r="I65" s="19">
        <v>22.457999999999998</v>
      </c>
      <c r="J65" s="37" t="s">
        <v>2</v>
      </c>
      <c r="K65" s="37" t="s">
        <v>2</v>
      </c>
      <c r="L65" s="37" t="s">
        <v>2</v>
      </c>
      <c r="M65" s="37" t="s">
        <v>2</v>
      </c>
      <c r="N65" s="37" t="s">
        <v>2</v>
      </c>
      <c r="O65" s="36" t="s">
        <v>2</v>
      </c>
      <c r="P65" s="35">
        <v>9.8729999999999993</v>
      </c>
      <c r="Q65" s="35">
        <v>2.2999999999999998</v>
      </c>
      <c r="R65" s="35">
        <v>32.166839999999993</v>
      </c>
      <c r="S65" s="35">
        <v>44.32</v>
      </c>
      <c r="T65" s="35">
        <f>2.5+43.3164</f>
        <v>45.816400000000002</v>
      </c>
      <c r="U65" s="19">
        <f>P65+Q65+R65+S65+T65</f>
        <v>134.47624000000002</v>
      </c>
      <c r="V65" s="57"/>
      <c r="W65" s="57"/>
      <c r="X65" s="57">
        <v>28.937999999999999</v>
      </c>
      <c r="Y65" s="57">
        <v>38</v>
      </c>
      <c r="Z65" s="57">
        <v>37.555999999999997</v>
      </c>
      <c r="AA65" s="32">
        <f>V65+W65+X65+Y65+Z65</f>
        <v>104.494</v>
      </c>
      <c r="AB65" s="21">
        <f>33.384*1.2975</f>
        <v>43.315740000000005</v>
      </c>
      <c r="AC65" s="20">
        <f>AE65</f>
        <v>37.555711864406788</v>
      </c>
      <c r="AD65" s="19">
        <v>1</v>
      </c>
      <c r="AE65" s="19">
        <f>(AB65+AD65)/1.18</f>
        <v>37.555711864406788</v>
      </c>
      <c r="AF65" s="19">
        <f>AC65*35%</f>
        <v>13.144499152542375</v>
      </c>
      <c r="AG65" s="18">
        <f>AC65-AF65</f>
        <v>24.411212711864415</v>
      </c>
      <c r="AH65" s="16"/>
      <c r="AI65" s="16"/>
      <c r="AJ65" s="16"/>
      <c r="AK65" s="16"/>
      <c r="AL65" s="16"/>
      <c r="AM65" s="17">
        <v>34.530999999999999</v>
      </c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</row>
    <row r="66" spans="1:67" s="17" customFormat="1" ht="25.5" x14ac:dyDescent="0.2">
      <c r="A66" s="41">
        <f>A65+1</f>
        <v>23</v>
      </c>
      <c r="B66" s="43" t="s">
        <v>245</v>
      </c>
      <c r="C66" s="37" t="s">
        <v>32</v>
      </c>
      <c r="D66" s="37" t="s">
        <v>244</v>
      </c>
      <c r="E66" s="39">
        <v>2011</v>
      </c>
      <c r="F66" s="39">
        <v>2017</v>
      </c>
      <c r="G66" s="33">
        <f>H66+AM66</f>
        <v>200.32798</v>
      </c>
      <c r="H66" s="19">
        <f>U66+I66</f>
        <v>177.40698</v>
      </c>
      <c r="I66" s="19">
        <v>15.132</v>
      </c>
      <c r="J66" s="37" t="s">
        <v>2</v>
      </c>
      <c r="K66" s="37" t="s">
        <v>2</v>
      </c>
      <c r="L66" s="37" t="s">
        <v>2</v>
      </c>
      <c r="M66" s="37" t="s">
        <v>2</v>
      </c>
      <c r="N66" s="37" t="s">
        <v>2</v>
      </c>
      <c r="O66" s="36" t="s">
        <v>2</v>
      </c>
      <c r="P66" s="35">
        <v>34.363</v>
      </c>
      <c r="Q66" s="35">
        <f>34.28826+1.8</f>
        <v>36.088259999999998</v>
      </c>
      <c r="R66" s="35">
        <v>31.12</v>
      </c>
      <c r="S66" s="34">
        <v>37.520000000000003</v>
      </c>
      <c r="T66" s="35">
        <v>23.183720000000001</v>
      </c>
      <c r="U66" s="19">
        <f>P66+Q66+R66+S66+T66</f>
        <v>162.27498</v>
      </c>
      <c r="V66" s="57">
        <v>24.454000000000001</v>
      </c>
      <c r="W66" s="57">
        <v>31.007000000000001</v>
      </c>
      <c r="X66" s="57">
        <v>26</v>
      </c>
      <c r="Y66" s="57">
        <v>32</v>
      </c>
      <c r="Z66" s="57">
        <v>19.053999999999998</v>
      </c>
      <c r="AA66" s="32">
        <f>V66+W66+X66+Y66+Z66</f>
        <v>132.51499999999999</v>
      </c>
      <c r="AB66" s="21">
        <v>1.4</v>
      </c>
      <c r="AC66" s="20"/>
      <c r="AD66" s="19"/>
      <c r="AE66" s="19"/>
      <c r="AF66" s="19">
        <f>AC66*35%</f>
        <v>0</v>
      </c>
      <c r="AG66" s="18">
        <f>AC66-AF66</f>
        <v>0</v>
      </c>
      <c r="AH66" s="16"/>
      <c r="AI66" s="16"/>
      <c r="AJ66" s="16"/>
      <c r="AK66" s="16"/>
      <c r="AL66" s="16"/>
      <c r="AM66" s="17">
        <v>22.920999999999999</v>
      </c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</row>
    <row r="67" spans="1:67" s="17" customFormat="1" ht="25.5" x14ac:dyDescent="0.2">
      <c r="A67" s="41">
        <f>A66+1</f>
        <v>24</v>
      </c>
      <c r="B67" s="43" t="s">
        <v>243</v>
      </c>
      <c r="C67" s="37" t="s">
        <v>32</v>
      </c>
      <c r="D67" s="37" t="s">
        <v>242</v>
      </c>
      <c r="E67" s="39">
        <v>2011</v>
      </c>
      <c r="F67" s="39">
        <v>2017</v>
      </c>
      <c r="G67" s="33">
        <f>H67+AM67</f>
        <v>175.18237999999999</v>
      </c>
      <c r="H67" s="19">
        <f>U67+I67</f>
        <v>162.06237999999999</v>
      </c>
      <c r="I67" s="19">
        <v>27.132999999999999</v>
      </c>
      <c r="J67" s="37" t="s">
        <v>2</v>
      </c>
      <c r="K67" s="37" t="s">
        <v>2</v>
      </c>
      <c r="L67" s="37" t="s">
        <v>2</v>
      </c>
      <c r="M67" s="37" t="s">
        <v>2</v>
      </c>
      <c r="N67" s="37" t="s">
        <v>2</v>
      </c>
      <c r="O67" s="36" t="s">
        <v>2</v>
      </c>
      <c r="P67" s="35">
        <v>2.9780000000000002</v>
      </c>
      <c r="Q67" s="35">
        <v>35.65</v>
      </c>
      <c r="R67" s="35">
        <v>26.63</v>
      </c>
      <c r="S67" s="35">
        <v>29.20138</v>
      </c>
      <c r="T67" s="35">
        <f>1.15+40.52-1.2</f>
        <v>40.47</v>
      </c>
      <c r="U67" s="19">
        <f>P67+Q67+R67+S67+T67</f>
        <v>134.92937999999998</v>
      </c>
      <c r="V67" s="57"/>
      <c r="W67" s="57">
        <v>30</v>
      </c>
      <c r="X67" s="57">
        <v>22</v>
      </c>
      <c r="Y67" s="57">
        <v>24.890999999999998</v>
      </c>
      <c r="Z67" s="57">
        <v>34.338999999999999</v>
      </c>
      <c r="AA67" s="32">
        <f>V67+W67+X67+Y67+Z67</f>
        <v>111.22999999999999</v>
      </c>
      <c r="AB67" s="21">
        <f>32.291*1.2975</f>
        <v>41.897572500000003</v>
      </c>
      <c r="AC67" s="20">
        <f>AE67</f>
        <v>36.523366525423732</v>
      </c>
      <c r="AD67" s="19">
        <v>1.2</v>
      </c>
      <c r="AE67" s="19">
        <f>(AB67+AD67)/1.18</f>
        <v>36.523366525423732</v>
      </c>
      <c r="AF67" s="19">
        <f>AC67*35%</f>
        <v>12.783178283898305</v>
      </c>
      <c r="AG67" s="18">
        <f>AC67-AF67</f>
        <v>23.740188241525427</v>
      </c>
      <c r="AH67" s="16"/>
      <c r="AI67" s="16"/>
      <c r="AJ67" s="16"/>
      <c r="AK67" s="16"/>
      <c r="AL67" s="16"/>
      <c r="AM67" s="17">
        <v>13.12</v>
      </c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</row>
    <row r="68" spans="1:67" s="17" customFormat="1" x14ac:dyDescent="0.2">
      <c r="A68" s="41">
        <v>25</v>
      </c>
      <c r="B68" s="42" t="s">
        <v>241</v>
      </c>
      <c r="C68" s="37" t="s">
        <v>32</v>
      </c>
      <c r="D68" s="37"/>
      <c r="E68" s="39">
        <v>2015</v>
      </c>
      <c r="F68" s="39">
        <v>2015</v>
      </c>
      <c r="G68" s="33">
        <f>H68+AM68</f>
        <v>5.9</v>
      </c>
      <c r="H68" s="19">
        <f>U68+I68</f>
        <v>5.9</v>
      </c>
      <c r="I68" s="19">
        <v>0</v>
      </c>
      <c r="J68" s="37" t="s">
        <v>2</v>
      </c>
      <c r="K68" s="37" t="s">
        <v>2</v>
      </c>
      <c r="L68" s="37" t="s">
        <v>2</v>
      </c>
      <c r="M68" s="37" t="s">
        <v>2</v>
      </c>
      <c r="N68" s="37" t="s">
        <v>2</v>
      </c>
      <c r="O68" s="36" t="s">
        <v>2</v>
      </c>
      <c r="P68" s="35">
        <v>0</v>
      </c>
      <c r="Q68" s="35">
        <v>0</v>
      </c>
      <c r="R68" s="35">
        <v>5.9</v>
      </c>
      <c r="S68" s="34">
        <v>0</v>
      </c>
      <c r="T68" s="34">
        <v>0</v>
      </c>
      <c r="U68" s="19">
        <f>P68+Q68+R68+S68+T68</f>
        <v>5.9</v>
      </c>
      <c r="V68" s="57">
        <v>0</v>
      </c>
      <c r="W68" s="57"/>
      <c r="X68" s="57">
        <v>5</v>
      </c>
      <c r="Y68" s="57">
        <v>0</v>
      </c>
      <c r="Z68" s="57">
        <v>0</v>
      </c>
      <c r="AA68" s="32">
        <f>V68+W68+X68+Y68+Z68</f>
        <v>5</v>
      </c>
      <c r="AB68" s="21"/>
      <c r="AC68" s="20">
        <f>AE68</f>
        <v>0</v>
      </c>
      <c r="AD68" s="19"/>
      <c r="AE68" s="19">
        <f>(AB68+AD68)/1.18</f>
        <v>0</v>
      </c>
      <c r="AF68" s="19">
        <f>AC68*35%</f>
        <v>0</v>
      </c>
      <c r="AG68" s="18">
        <f>AC68-AF68</f>
        <v>0</v>
      </c>
      <c r="AH68" s="16"/>
      <c r="AI68" s="16"/>
      <c r="AJ68" s="16"/>
      <c r="AK68" s="16"/>
      <c r="AL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</row>
    <row r="69" spans="1:67" s="16" customFormat="1" x14ac:dyDescent="0.2">
      <c r="A69" s="41">
        <f>A68+1</f>
        <v>26</v>
      </c>
      <c r="B69" s="42" t="s">
        <v>240</v>
      </c>
      <c r="C69" s="37" t="s">
        <v>32</v>
      </c>
      <c r="D69" s="37" t="s">
        <v>239</v>
      </c>
      <c r="E69" s="39">
        <v>2009</v>
      </c>
      <c r="F69" s="39">
        <v>2011</v>
      </c>
      <c r="G69" s="33">
        <f>H69+AM69</f>
        <v>61.236000000000004</v>
      </c>
      <c r="H69" s="19">
        <f>U69+I69</f>
        <v>2.7309999999999999</v>
      </c>
      <c r="I69" s="19">
        <v>2.7309999999999999</v>
      </c>
      <c r="J69" s="37" t="s">
        <v>2</v>
      </c>
      <c r="K69" s="37" t="s">
        <v>2</v>
      </c>
      <c r="L69" s="37" t="s">
        <v>2</v>
      </c>
      <c r="M69" s="37" t="s">
        <v>2</v>
      </c>
      <c r="N69" s="37" t="s">
        <v>2</v>
      </c>
      <c r="O69" s="36" t="s">
        <v>2</v>
      </c>
      <c r="P69" s="35"/>
      <c r="Q69" s="35"/>
      <c r="R69" s="35"/>
      <c r="S69" s="34"/>
      <c r="T69" s="34"/>
      <c r="U69" s="19">
        <f>P69+Q69+R69+S69+T69</f>
        <v>0</v>
      </c>
      <c r="V69" s="57"/>
      <c r="W69" s="57"/>
      <c r="X69" s="57"/>
      <c r="Y69" s="57"/>
      <c r="Z69" s="57"/>
      <c r="AA69" s="32">
        <f>V69+W69+X69+Y69+Z69</f>
        <v>0</v>
      </c>
      <c r="AB69" s="21"/>
      <c r="AC69" s="20">
        <f>AE69</f>
        <v>0</v>
      </c>
      <c r="AD69" s="19"/>
      <c r="AE69" s="19">
        <f>(AB69+AD69)/1.18</f>
        <v>0</v>
      </c>
      <c r="AF69" s="19">
        <f>AC69*35%</f>
        <v>0</v>
      </c>
      <c r="AG69" s="18">
        <f>AC69-AF69</f>
        <v>0</v>
      </c>
      <c r="AM69" s="17">
        <v>58.505000000000003</v>
      </c>
    </row>
    <row r="70" spans="1:67" s="16" customFormat="1" x14ac:dyDescent="0.2">
      <c r="A70" s="41">
        <f>A69+1</f>
        <v>27</v>
      </c>
      <c r="B70" s="42" t="s">
        <v>238</v>
      </c>
      <c r="C70" s="37" t="s">
        <v>32</v>
      </c>
      <c r="D70" s="37" t="s">
        <v>237</v>
      </c>
      <c r="E70" s="39">
        <v>2011</v>
      </c>
      <c r="F70" s="39">
        <v>2011</v>
      </c>
      <c r="G70" s="33">
        <f>H70+AM70</f>
        <v>2.794</v>
      </c>
      <c r="H70" s="19">
        <f>U70+I70</f>
        <v>0.50900000000000001</v>
      </c>
      <c r="I70" s="19">
        <v>0.50900000000000001</v>
      </c>
      <c r="J70" s="37" t="s">
        <v>2</v>
      </c>
      <c r="K70" s="37" t="s">
        <v>2</v>
      </c>
      <c r="L70" s="37" t="s">
        <v>2</v>
      </c>
      <c r="M70" s="37" t="s">
        <v>2</v>
      </c>
      <c r="N70" s="37" t="s">
        <v>2</v>
      </c>
      <c r="O70" s="36" t="s">
        <v>2</v>
      </c>
      <c r="P70" s="35"/>
      <c r="Q70" s="35"/>
      <c r="R70" s="35"/>
      <c r="S70" s="34"/>
      <c r="T70" s="34"/>
      <c r="U70" s="19">
        <f>P70+Q70+R70+S70+T70</f>
        <v>0</v>
      </c>
      <c r="V70" s="57"/>
      <c r="W70" s="57"/>
      <c r="X70" s="57"/>
      <c r="Y70" s="57"/>
      <c r="Z70" s="57"/>
      <c r="AA70" s="32">
        <f>V70+W70+X70+Y70+Z70</f>
        <v>0</v>
      </c>
      <c r="AB70" s="21"/>
      <c r="AC70" s="20">
        <f>AE70</f>
        <v>0</v>
      </c>
      <c r="AD70" s="19"/>
      <c r="AE70" s="19">
        <f>(AB70+AD70)/1.18</f>
        <v>0</v>
      </c>
      <c r="AF70" s="19">
        <f>AC70*35%</f>
        <v>0</v>
      </c>
      <c r="AG70" s="18">
        <f>AC70-AF70</f>
        <v>0</v>
      </c>
      <c r="AM70" s="17">
        <v>2.2850000000000001</v>
      </c>
    </row>
    <row r="71" spans="1:67" s="16" customFormat="1" x14ac:dyDescent="0.2">
      <c r="A71" s="41">
        <f>A70+1</f>
        <v>28</v>
      </c>
      <c r="B71" s="42" t="s">
        <v>236</v>
      </c>
      <c r="C71" s="37" t="s">
        <v>32</v>
      </c>
      <c r="D71" s="37" t="s">
        <v>179</v>
      </c>
      <c r="E71" s="39">
        <v>2011</v>
      </c>
      <c r="F71" s="39">
        <v>2011</v>
      </c>
      <c r="G71" s="33">
        <f>H71+AM71</f>
        <v>3.222</v>
      </c>
      <c r="H71" s="19">
        <f>U71+I71</f>
        <v>0.371</v>
      </c>
      <c r="I71" s="19">
        <v>0.371</v>
      </c>
      <c r="J71" s="37" t="s">
        <v>2</v>
      </c>
      <c r="K71" s="37" t="s">
        <v>2</v>
      </c>
      <c r="L71" s="37" t="s">
        <v>2</v>
      </c>
      <c r="M71" s="37" t="s">
        <v>2</v>
      </c>
      <c r="N71" s="37" t="s">
        <v>2</v>
      </c>
      <c r="O71" s="36" t="s">
        <v>2</v>
      </c>
      <c r="P71" s="35"/>
      <c r="Q71" s="35"/>
      <c r="R71" s="35"/>
      <c r="S71" s="34"/>
      <c r="T71" s="34"/>
      <c r="U71" s="19">
        <f>P71+Q71+R71+S71+T71</f>
        <v>0</v>
      </c>
      <c r="V71" s="57"/>
      <c r="W71" s="57"/>
      <c r="X71" s="57"/>
      <c r="Y71" s="57"/>
      <c r="Z71" s="57"/>
      <c r="AA71" s="32">
        <f>V71+W71+X71+Y71+Z71</f>
        <v>0</v>
      </c>
      <c r="AB71" s="21"/>
      <c r="AC71" s="20">
        <f>AE71</f>
        <v>0</v>
      </c>
      <c r="AD71" s="19"/>
      <c r="AE71" s="19">
        <f>(AB71+AD71)/1.18</f>
        <v>0</v>
      </c>
      <c r="AF71" s="19">
        <f>AC71*35%</f>
        <v>0</v>
      </c>
      <c r="AG71" s="18">
        <f>AC71-AF71</f>
        <v>0</v>
      </c>
      <c r="AM71" s="17">
        <v>2.851</v>
      </c>
    </row>
    <row r="72" spans="1:67" s="16" customFormat="1" ht="25.5" x14ac:dyDescent="0.2">
      <c r="A72" s="41">
        <f>A71+1</f>
        <v>29</v>
      </c>
      <c r="B72" s="42" t="s">
        <v>235</v>
      </c>
      <c r="C72" s="37" t="s">
        <v>32</v>
      </c>
      <c r="D72" s="37" t="s">
        <v>234</v>
      </c>
      <c r="E72" s="39">
        <v>2012</v>
      </c>
      <c r="F72" s="39">
        <v>2013</v>
      </c>
      <c r="G72" s="33">
        <f>H72+AM72</f>
        <v>43.445999999999998</v>
      </c>
      <c r="H72" s="19">
        <f>U72+I72</f>
        <v>43.445999999999998</v>
      </c>
      <c r="I72" s="19">
        <v>21.193000000000001</v>
      </c>
      <c r="J72" s="37" t="s">
        <v>2</v>
      </c>
      <c r="K72" s="37" t="s">
        <v>2</v>
      </c>
      <c r="L72" s="37" t="s">
        <v>2</v>
      </c>
      <c r="M72" s="37" t="s">
        <v>2</v>
      </c>
      <c r="N72" s="37" t="s">
        <v>2</v>
      </c>
      <c r="O72" s="36" t="s">
        <v>2</v>
      </c>
      <c r="P72" s="35">
        <v>22.253</v>
      </c>
      <c r="Q72" s="35"/>
      <c r="R72" s="35"/>
      <c r="S72" s="34"/>
      <c r="T72" s="34"/>
      <c r="U72" s="19">
        <f>P72+Q72+R72+S72+T72</f>
        <v>22.253</v>
      </c>
      <c r="V72" s="57">
        <v>18.858000000000001</v>
      </c>
      <c r="W72" s="57"/>
      <c r="X72" s="57"/>
      <c r="Y72" s="57"/>
      <c r="Z72" s="57"/>
      <c r="AA72" s="32">
        <f>V72+W72+X72+Y72+Z72</f>
        <v>18.858000000000001</v>
      </c>
      <c r="AB72" s="21"/>
      <c r="AC72" s="20">
        <f>AE72</f>
        <v>0</v>
      </c>
      <c r="AD72" s="19"/>
      <c r="AE72" s="19">
        <f>(AB72+AD72)/1.18</f>
        <v>0</v>
      </c>
      <c r="AF72" s="19">
        <f>AC72*35%</f>
        <v>0</v>
      </c>
      <c r="AG72" s="18">
        <f>AC72-AF72</f>
        <v>0</v>
      </c>
      <c r="AM72" s="17"/>
    </row>
    <row r="73" spans="1:67" s="16" customFormat="1" ht="25.5" x14ac:dyDescent="0.2">
      <c r="A73" s="41">
        <f>A72+1</f>
        <v>30</v>
      </c>
      <c r="B73" s="42" t="s">
        <v>233</v>
      </c>
      <c r="C73" s="37" t="s">
        <v>32</v>
      </c>
      <c r="D73" s="37"/>
      <c r="E73" s="39">
        <v>2012</v>
      </c>
      <c r="F73" s="39">
        <v>2012</v>
      </c>
      <c r="G73" s="33">
        <f>H73+AM73</f>
        <v>7.39</v>
      </c>
      <c r="H73" s="19">
        <f>U73+I73</f>
        <v>7.39</v>
      </c>
      <c r="I73" s="19">
        <v>7.39</v>
      </c>
      <c r="J73" s="37" t="s">
        <v>2</v>
      </c>
      <c r="K73" s="37" t="s">
        <v>2</v>
      </c>
      <c r="L73" s="37" t="s">
        <v>2</v>
      </c>
      <c r="M73" s="37" t="s">
        <v>2</v>
      </c>
      <c r="N73" s="37" t="s">
        <v>2</v>
      </c>
      <c r="O73" s="36" t="s">
        <v>2</v>
      </c>
      <c r="P73" s="35"/>
      <c r="Q73" s="35"/>
      <c r="R73" s="35"/>
      <c r="S73" s="34"/>
      <c r="T73" s="34"/>
      <c r="U73" s="19"/>
      <c r="V73" s="57"/>
      <c r="W73" s="57"/>
      <c r="X73" s="57"/>
      <c r="Y73" s="57"/>
      <c r="Z73" s="57"/>
      <c r="AA73" s="32">
        <f>V73+W73+X73+Y73+Z73</f>
        <v>0</v>
      </c>
      <c r="AB73" s="21"/>
      <c r="AC73" s="20">
        <f>AE73</f>
        <v>0</v>
      </c>
      <c r="AD73" s="19"/>
      <c r="AE73" s="19">
        <f>(AB73+AD73)/1.18</f>
        <v>0</v>
      </c>
      <c r="AF73" s="19">
        <f>AC73*35%</f>
        <v>0</v>
      </c>
      <c r="AG73" s="18">
        <f>AC73-AF73</f>
        <v>0</v>
      </c>
      <c r="AM73" s="17"/>
    </row>
    <row r="74" spans="1:67" s="16" customFormat="1" x14ac:dyDescent="0.2">
      <c r="A74" s="41">
        <f>A73+1</f>
        <v>31</v>
      </c>
      <c r="B74" s="42" t="s">
        <v>232</v>
      </c>
      <c r="C74" s="37" t="s">
        <v>32</v>
      </c>
      <c r="D74" s="37"/>
      <c r="E74" s="39">
        <v>2010</v>
      </c>
      <c r="F74" s="39">
        <v>2017</v>
      </c>
      <c r="G74" s="33">
        <f>H74+AM74</f>
        <v>181.68392000000003</v>
      </c>
      <c r="H74" s="19">
        <f>U74+I74</f>
        <v>138.75392000000002</v>
      </c>
      <c r="I74" s="19">
        <v>9.33</v>
      </c>
      <c r="J74" s="37"/>
      <c r="K74" s="37"/>
      <c r="L74" s="37"/>
      <c r="M74" s="37"/>
      <c r="N74" s="37"/>
      <c r="O74" s="36"/>
      <c r="P74" s="35">
        <v>15.62</v>
      </c>
      <c r="Q74" s="35">
        <v>26.016640000000002</v>
      </c>
      <c r="R74" s="35">
        <v>27.576599999999999</v>
      </c>
      <c r="S74" s="35">
        <v>29.2286</v>
      </c>
      <c r="T74" s="35">
        <v>30.98208</v>
      </c>
      <c r="U74" s="19">
        <f>P74+Q74+R74+S74+T74</f>
        <v>129.42392000000001</v>
      </c>
      <c r="V74" s="57">
        <v>13.183</v>
      </c>
      <c r="W74" s="57">
        <v>22.047999999999998</v>
      </c>
      <c r="X74" s="57">
        <v>23.37</v>
      </c>
      <c r="Y74" s="57">
        <v>24.77</v>
      </c>
      <c r="Z74" s="57">
        <v>26.256</v>
      </c>
      <c r="AA74" s="32">
        <f>V74+W74+X74+Y74+Z74</f>
        <v>109.627</v>
      </c>
      <c r="AB74" s="21">
        <v>32.5</v>
      </c>
      <c r="AC74" s="20">
        <f>AE74</f>
        <v>28.305084745762713</v>
      </c>
      <c r="AD74" s="19">
        <v>0.9</v>
      </c>
      <c r="AE74" s="19">
        <f>(AB74+AD74)/1.18</f>
        <v>28.305084745762713</v>
      </c>
      <c r="AF74" s="19">
        <f>AC74*35%</f>
        <v>9.9067796610169481</v>
      </c>
      <c r="AG74" s="18">
        <f>AC74-AF74</f>
        <v>18.398305084745765</v>
      </c>
      <c r="AM74" s="17">
        <v>42.93</v>
      </c>
    </row>
    <row r="75" spans="1:67" s="45" customFormat="1" x14ac:dyDescent="0.2">
      <c r="A75" s="56"/>
      <c r="B75" s="55" t="s">
        <v>78</v>
      </c>
      <c r="C75" s="66"/>
      <c r="D75" s="66"/>
      <c r="E75" s="54"/>
      <c r="F75" s="54"/>
      <c r="G75" s="62"/>
      <c r="H75" s="48"/>
      <c r="I75" s="48">
        <v>0</v>
      </c>
      <c r="J75" s="79" t="s">
        <v>2</v>
      </c>
      <c r="K75" s="79" t="s">
        <v>2</v>
      </c>
      <c r="L75" s="79" t="s">
        <v>2</v>
      </c>
      <c r="M75" s="79" t="s">
        <v>2</v>
      </c>
      <c r="N75" s="66" t="s">
        <v>2</v>
      </c>
      <c r="O75" s="53" t="s">
        <v>2</v>
      </c>
      <c r="P75" s="62"/>
      <c r="Q75" s="62"/>
      <c r="R75" s="62"/>
      <c r="S75" s="62"/>
      <c r="T75" s="62"/>
      <c r="U75" s="48">
        <f>P75+Q75+R75+S75+T75</f>
        <v>0</v>
      </c>
      <c r="V75" s="62"/>
      <c r="W75" s="62"/>
      <c r="X75" s="62"/>
      <c r="Y75" s="62"/>
      <c r="Z75" s="62"/>
      <c r="AA75" s="32">
        <f>V75+W75+X75+Y75+Z75</f>
        <v>0</v>
      </c>
      <c r="AB75" s="50"/>
      <c r="AC75" s="49">
        <f>AE75</f>
        <v>0</v>
      </c>
      <c r="AD75" s="19"/>
      <c r="AE75" s="48">
        <f>(AB75+AD75)/1.18</f>
        <v>0</v>
      </c>
      <c r="AF75" s="19"/>
      <c r="AG75" s="18"/>
      <c r="AM75" s="46"/>
    </row>
    <row r="76" spans="1:67" s="46" customFormat="1" x14ac:dyDescent="0.2">
      <c r="A76" s="56"/>
      <c r="B76" s="55" t="s">
        <v>231</v>
      </c>
      <c r="C76" s="61"/>
      <c r="D76" s="61"/>
      <c r="E76" s="54"/>
      <c r="F76" s="54"/>
      <c r="G76" s="62"/>
      <c r="H76" s="48"/>
      <c r="I76" s="48">
        <v>0</v>
      </c>
      <c r="J76" s="61" t="s">
        <v>2</v>
      </c>
      <c r="K76" s="61" t="s">
        <v>2</v>
      </c>
      <c r="L76" s="61" t="s">
        <v>2</v>
      </c>
      <c r="M76" s="61" t="s">
        <v>2</v>
      </c>
      <c r="N76" s="61" t="s">
        <v>2</v>
      </c>
      <c r="O76" s="53" t="s">
        <v>2</v>
      </c>
      <c r="P76" s="48"/>
      <c r="Q76" s="60"/>
      <c r="R76" s="60"/>
      <c r="S76" s="60"/>
      <c r="T76" s="60"/>
      <c r="U76" s="48">
        <f>P76+Q76+R76+S76+T76</f>
        <v>0</v>
      </c>
      <c r="V76" s="53"/>
      <c r="W76" s="53"/>
      <c r="X76" s="53"/>
      <c r="Y76" s="53"/>
      <c r="Z76" s="53"/>
      <c r="AA76" s="32">
        <f>V76+W76+X76+Y76+Z76</f>
        <v>0</v>
      </c>
      <c r="AB76" s="50"/>
      <c r="AC76" s="49">
        <f>AE76</f>
        <v>0</v>
      </c>
      <c r="AD76" s="19"/>
      <c r="AE76" s="48">
        <f>(AB76+AD76)/1.18</f>
        <v>0</v>
      </c>
      <c r="AF76" s="19"/>
      <c r="AG76" s="18"/>
      <c r="AH76" s="45"/>
      <c r="AI76" s="45"/>
      <c r="AJ76" s="45"/>
      <c r="AK76" s="45"/>
      <c r="AL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46" customFormat="1" x14ac:dyDescent="0.2">
      <c r="A77" s="56"/>
      <c r="B77" s="55" t="s">
        <v>230</v>
      </c>
      <c r="C77" s="61"/>
      <c r="D77" s="61"/>
      <c r="E77" s="54"/>
      <c r="F77" s="54"/>
      <c r="G77" s="62"/>
      <c r="H77" s="48"/>
      <c r="I77" s="48">
        <v>0</v>
      </c>
      <c r="J77" s="61" t="s">
        <v>2</v>
      </c>
      <c r="K77" s="61" t="s">
        <v>2</v>
      </c>
      <c r="L77" s="61" t="s">
        <v>2</v>
      </c>
      <c r="M77" s="61" t="s">
        <v>2</v>
      </c>
      <c r="N77" s="61" t="s">
        <v>2</v>
      </c>
      <c r="O77" s="53" t="s">
        <v>2</v>
      </c>
      <c r="P77" s="48"/>
      <c r="Q77" s="60"/>
      <c r="R77" s="60"/>
      <c r="S77" s="60"/>
      <c r="T77" s="60"/>
      <c r="U77" s="48">
        <f>P77+Q77+R77+S77+T77</f>
        <v>0</v>
      </c>
      <c r="V77" s="53"/>
      <c r="W77" s="53"/>
      <c r="X77" s="53"/>
      <c r="Y77" s="53"/>
      <c r="Z77" s="53"/>
      <c r="AA77" s="32">
        <f>V77+W77+X77+Y77+Z77</f>
        <v>0</v>
      </c>
      <c r="AB77" s="50"/>
      <c r="AC77" s="49">
        <f>AE77</f>
        <v>0</v>
      </c>
      <c r="AD77" s="19"/>
      <c r="AE77" s="48">
        <f>(AB77+AD77)/1.18</f>
        <v>0</v>
      </c>
      <c r="AF77" s="19"/>
      <c r="AG77" s="18"/>
      <c r="AH77" s="45"/>
      <c r="AI77" s="45"/>
      <c r="AJ77" s="45"/>
      <c r="AK77" s="45"/>
      <c r="AL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46" customFormat="1" x14ac:dyDescent="0.2">
      <c r="A78" s="56"/>
      <c r="B78" s="55" t="s">
        <v>229</v>
      </c>
      <c r="C78" s="66"/>
      <c r="D78" s="66"/>
      <c r="E78" s="54"/>
      <c r="F78" s="54"/>
      <c r="G78" s="62"/>
      <c r="H78" s="48"/>
      <c r="I78" s="48">
        <v>0</v>
      </c>
      <c r="J78" s="79" t="s">
        <v>2</v>
      </c>
      <c r="K78" s="79" t="s">
        <v>2</v>
      </c>
      <c r="L78" s="79" t="s">
        <v>2</v>
      </c>
      <c r="M78" s="79" t="s">
        <v>2</v>
      </c>
      <c r="N78" s="66" t="s">
        <v>2</v>
      </c>
      <c r="O78" s="53" t="s">
        <v>2</v>
      </c>
      <c r="P78" s="62"/>
      <c r="Q78" s="62"/>
      <c r="R78" s="62"/>
      <c r="S78" s="62"/>
      <c r="T78" s="62"/>
      <c r="U78" s="48">
        <f>P78+Q78+R78+S78+T78</f>
        <v>0</v>
      </c>
      <c r="V78" s="62"/>
      <c r="W78" s="62"/>
      <c r="X78" s="62"/>
      <c r="Y78" s="62"/>
      <c r="Z78" s="62"/>
      <c r="AA78" s="32">
        <f>V78+W78+X78+Y78+Z78</f>
        <v>0</v>
      </c>
      <c r="AB78" s="50"/>
      <c r="AC78" s="49">
        <f>AE78</f>
        <v>0</v>
      </c>
      <c r="AD78" s="19"/>
      <c r="AE78" s="48">
        <f>(AB78+AD78)/1.18</f>
        <v>0</v>
      </c>
      <c r="AF78" s="19"/>
      <c r="AG78" s="18"/>
      <c r="AH78" s="45"/>
      <c r="AI78" s="45"/>
      <c r="AJ78" s="45"/>
      <c r="AK78" s="45"/>
      <c r="AL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46" customFormat="1" x14ac:dyDescent="0.2">
      <c r="A79" s="56"/>
      <c r="B79" s="55" t="s">
        <v>228</v>
      </c>
      <c r="C79" s="61"/>
      <c r="D79" s="61"/>
      <c r="E79" s="54"/>
      <c r="F79" s="54"/>
      <c r="G79" s="62"/>
      <c r="H79" s="48"/>
      <c r="I79" s="48">
        <v>0</v>
      </c>
      <c r="J79" s="61" t="s">
        <v>2</v>
      </c>
      <c r="K79" s="61" t="s">
        <v>2</v>
      </c>
      <c r="L79" s="61" t="s">
        <v>2</v>
      </c>
      <c r="M79" s="61" t="s">
        <v>2</v>
      </c>
      <c r="N79" s="61" t="s">
        <v>2</v>
      </c>
      <c r="O79" s="53" t="s">
        <v>2</v>
      </c>
      <c r="P79" s="48"/>
      <c r="Q79" s="60"/>
      <c r="R79" s="60"/>
      <c r="S79" s="60"/>
      <c r="T79" s="60"/>
      <c r="U79" s="48">
        <f>P79+Q79+R79+S79+T79</f>
        <v>0</v>
      </c>
      <c r="V79" s="53"/>
      <c r="W79" s="53"/>
      <c r="X79" s="53"/>
      <c r="Y79" s="53"/>
      <c r="Z79" s="53"/>
      <c r="AA79" s="32">
        <f>V79+W79+X79+Y79+Z79</f>
        <v>0</v>
      </c>
      <c r="AB79" s="50"/>
      <c r="AC79" s="49">
        <f>AE79</f>
        <v>0</v>
      </c>
      <c r="AD79" s="19"/>
      <c r="AE79" s="48">
        <f>(AB79+AD79)/1.18</f>
        <v>0</v>
      </c>
      <c r="AF79" s="19"/>
      <c r="AG79" s="18"/>
      <c r="AH79" s="45"/>
      <c r="AI79" s="45"/>
      <c r="AJ79" s="45"/>
      <c r="AK79" s="45"/>
      <c r="AL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46" customFormat="1" x14ac:dyDescent="0.2">
      <c r="A80" s="56"/>
      <c r="B80" s="55" t="s">
        <v>77</v>
      </c>
      <c r="C80" s="54"/>
      <c r="D80" s="54" t="s">
        <v>227</v>
      </c>
      <c r="E80" s="54"/>
      <c r="F80" s="54"/>
      <c r="G80" s="52">
        <f>G81+G98+G113</f>
        <v>1935.6197399999999</v>
      </c>
      <c r="H80" s="52">
        <f>H81+H98+H113</f>
        <v>1722.8617400000001</v>
      </c>
      <c r="I80" s="52">
        <f>I81+I98+I113</f>
        <v>145.85699999999997</v>
      </c>
      <c r="J80" s="61" t="s">
        <v>2</v>
      </c>
      <c r="K80" s="61" t="s">
        <v>199</v>
      </c>
      <c r="L80" s="61" t="s">
        <v>222</v>
      </c>
      <c r="M80" s="61" t="s">
        <v>226</v>
      </c>
      <c r="N80" s="54" t="s">
        <v>225</v>
      </c>
      <c r="O80" s="53" t="s">
        <v>224</v>
      </c>
      <c r="P80" s="52">
        <f>P81+P98+P113</f>
        <v>56.861999999999995</v>
      </c>
      <c r="Q80" s="52">
        <f>Q81+Q98+Q113</f>
        <v>314.40856000000002</v>
      </c>
      <c r="R80" s="52">
        <f>R81+R98+R113</f>
        <v>453.49421999999993</v>
      </c>
      <c r="S80" s="52">
        <f>S81+S98+S113</f>
        <v>490.17956000000004</v>
      </c>
      <c r="T80" s="52">
        <f>T81+T98+T113</f>
        <v>262.06039999999996</v>
      </c>
      <c r="U80" s="52">
        <f>U81+U98+U113</f>
        <v>1577.0047400000001</v>
      </c>
      <c r="V80" s="52">
        <f>V81+V98+V113</f>
        <v>118.419</v>
      </c>
      <c r="W80" s="52">
        <f>W81+W98+W113</f>
        <v>278.88337288135597</v>
      </c>
      <c r="X80" s="52">
        <f>X81+X98+X113</f>
        <v>386.96072881355934</v>
      </c>
      <c r="Y80" s="52">
        <f>Y81+Y98+Y113</f>
        <v>412.91257627118648</v>
      </c>
      <c r="Z80" s="52">
        <f>Z81+Z98+Z113</f>
        <v>217.10394915254238</v>
      </c>
      <c r="AA80" s="51">
        <f>V80+W80+X80+Y80+Z80</f>
        <v>1414.2796271186442</v>
      </c>
      <c r="AB80" s="59">
        <f>AB81+AB98+AB113</f>
        <v>243.06540000000001</v>
      </c>
      <c r="AC80" s="65">
        <f>AC81+AC98+AC113</f>
        <v>203.17237288135595</v>
      </c>
      <c r="AD80" s="52">
        <f>AD81+AD98+AD113</f>
        <v>4.9580000000000002</v>
      </c>
      <c r="AE80" s="52">
        <f>AE81+AE98+AE113</f>
        <v>203.17237288135595</v>
      </c>
      <c r="AF80" s="52">
        <f>AF81+AF98+AF113</f>
        <v>121.90342372881356</v>
      </c>
      <c r="AG80" s="65">
        <f>AG81+AG98+AG113</f>
        <v>81.26894915254239</v>
      </c>
      <c r="AH80" s="45"/>
      <c r="AI80" s="45"/>
      <c r="AJ80" s="45"/>
      <c r="AK80" s="45"/>
      <c r="AL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46" customFormat="1" x14ac:dyDescent="0.2">
      <c r="A81" s="56"/>
      <c r="B81" s="55" t="s">
        <v>76</v>
      </c>
      <c r="C81" s="54"/>
      <c r="D81" s="61" t="s">
        <v>223</v>
      </c>
      <c r="E81" s="54"/>
      <c r="F81" s="54"/>
      <c r="G81" s="52">
        <f>SUM(G82:G97)</f>
        <v>1201.0103200000001</v>
      </c>
      <c r="H81" s="52">
        <f>SUM(H82:H97)</f>
        <v>1071.95632</v>
      </c>
      <c r="I81" s="52">
        <f>SUM(I82:I97)</f>
        <v>99.57</v>
      </c>
      <c r="J81" s="61" t="s">
        <v>2</v>
      </c>
      <c r="K81" s="61" t="s">
        <v>199</v>
      </c>
      <c r="L81" s="61" t="s">
        <v>222</v>
      </c>
      <c r="M81" s="61" t="s">
        <v>221</v>
      </c>
      <c r="N81" s="54" t="s">
        <v>212</v>
      </c>
      <c r="O81" s="53" t="s">
        <v>220</v>
      </c>
      <c r="P81" s="52">
        <f>SUM(P82:P97)</f>
        <v>47.861999999999995</v>
      </c>
      <c r="Q81" s="52">
        <f>SUM(Q82:Q97)</f>
        <v>242.79610000000002</v>
      </c>
      <c r="R81" s="52">
        <f>SUM(R82:R97)</f>
        <v>338.43481999999995</v>
      </c>
      <c r="S81" s="52">
        <f>SUM(S82:S97)</f>
        <v>246.45100000000005</v>
      </c>
      <c r="T81" s="52">
        <f>SUM(T82:T97)</f>
        <v>96.842399999999998</v>
      </c>
      <c r="U81" s="52">
        <f>SUM(U82:U97)</f>
        <v>972.38632000000007</v>
      </c>
      <c r="V81" s="52">
        <f>SUM(V82:V97)</f>
        <v>118.419</v>
      </c>
      <c r="W81" s="52">
        <f>SUM(W82:W97)</f>
        <v>212.43737288135594</v>
      </c>
      <c r="X81" s="52">
        <f>SUM(X82:X97)</f>
        <v>285.97837288135594</v>
      </c>
      <c r="Y81" s="52">
        <f>SUM(Y82:Y97)</f>
        <v>207.92457627118645</v>
      </c>
      <c r="Z81" s="52">
        <f>SUM(Z82:Z97)</f>
        <v>75.10394915254237</v>
      </c>
      <c r="AA81" s="51">
        <f>V81+W81+X81+Y81+Z81</f>
        <v>899.86327118644067</v>
      </c>
      <c r="AB81" s="59">
        <f>SUM(AB82:AB97)</f>
        <v>106.74200000000002</v>
      </c>
      <c r="AC81" s="65">
        <f>SUM(AC82:AC97)</f>
        <v>90.90000000000002</v>
      </c>
      <c r="AD81" s="52">
        <f>SUM(AD82:AD97)</f>
        <v>1.5</v>
      </c>
      <c r="AE81" s="52">
        <f>SUM(AE82:AE97)</f>
        <v>90.90000000000002</v>
      </c>
      <c r="AF81" s="52">
        <f>SUM(AF82:AF97)</f>
        <v>54.540000000000006</v>
      </c>
      <c r="AG81" s="65">
        <f>SUM(AG82:AG97)</f>
        <v>36.360000000000014</v>
      </c>
      <c r="AH81" s="45"/>
      <c r="AI81" s="45"/>
      <c r="AJ81" s="45"/>
      <c r="AK81" s="45"/>
      <c r="AL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17" customFormat="1" ht="25.5" x14ac:dyDescent="0.2">
      <c r="A82" s="41">
        <v>32</v>
      </c>
      <c r="B82" s="43" t="s">
        <v>219</v>
      </c>
      <c r="C82" s="37" t="s">
        <v>32</v>
      </c>
      <c r="D82" s="37" t="s">
        <v>217</v>
      </c>
      <c r="E82" s="39">
        <v>2009</v>
      </c>
      <c r="F82" s="39">
        <v>2013</v>
      </c>
      <c r="G82" s="33">
        <f>H82+AM82</f>
        <v>101.461</v>
      </c>
      <c r="H82" s="19">
        <f>U82+I82</f>
        <v>38.058</v>
      </c>
      <c r="I82" s="19">
        <v>21.731999999999999</v>
      </c>
      <c r="J82" s="37" t="s">
        <v>2</v>
      </c>
      <c r="K82" s="37" t="s">
        <v>2</v>
      </c>
      <c r="L82" s="37" t="s">
        <v>2</v>
      </c>
      <c r="M82" s="37" t="s">
        <v>2</v>
      </c>
      <c r="N82" s="37" t="s">
        <v>2</v>
      </c>
      <c r="O82" s="36" t="s">
        <v>2</v>
      </c>
      <c r="P82" s="35">
        <v>16.326000000000001</v>
      </c>
      <c r="Q82" s="34">
        <v>0</v>
      </c>
      <c r="R82" s="34">
        <v>0</v>
      </c>
      <c r="S82" s="34">
        <v>0</v>
      </c>
      <c r="T82" s="34">
        <v>0</v>
      </c>
      <c r="U82" s="19">
        <f>P82+Q82+R82+S82+T82</f>
        <v>16.326000000000001</v>
      </c>
      <c r="V82" s="57">
        <v>39.027999999999999</v>
      </c>
      <c r="W82" s="57">
        <v>0</v>
      </c>
      <c r="X82" s="57">
        <v>0</v>
      </c>
      <c r="Y82" s="57">
        <v>0</v>
      </c>
      <c r="Z82" s="57">
        <v>0</v>
      </c>
      <c r="AA82" s="32">
        <f>V82+W82+X82+Y82+Z82</f>
        <v>39.027999999999999</v>
      </c>
      <c r="AB82" s="21"/>
      <c r="AC82" s="20">
        <f>AE82</f>
        <v>0</v>
      </c>
      <c r="AD82" s="19"/>
      <c r="AE82" s="19">
        <f>(AB82+AD82)/1.18</f>
        <v>0</v>
      </c>
      <c r="AF82" s="19"/>
      <c r="AG82" s="18"/>
      <c r="AH82" s="16"/>
      <c r="AI82" s="16"/>
      <c r="AJ82" s="16"/>
      <c r="AK82" s="16"/>
      <c r="AL82" s="16"/>
      <c r="AM82" s="17">
        <v>63.402999999999999</v>
      </c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</row>
    <row r="83" spans="1:67" s="17" customFormat="1" ht="25.5" x14ac:dyDescent="0.2">
      <c r="A83" s="41">
        <f>A82+1</f>
        <v>33</v>
      </c>
      <c r="B83" s="43" t="s">
        <v>218</v>
      </c>
      <c r="C83" s="37" t="s">
        <v>32</v>
      </c>
      <c r="D83" s="37" t="s">
        <v>217</v>
      </c>
      <c r="E83" s="39">
        <v>2010</v>
      </c>
      <c r="F83" s="39">
        <v>2013</v>
      </c>
      <c r="G83" s="33">
        <f>H83+AM83</f>
        <v>79.254000000000005</v>
      </c>
      <c r="H83" s="19">
        <f>U83+I83</f>
        <v>50.436</v>
      </c>
      <c r="I83" s="19">
        <v>31.661000000000001</v>
      </c>
      <c r="J83" s="37" t="s">
        <v>2</v>
      </c>
      <c r="K83" s="37" t="s">
        <v>2</v>
      </c>
      <c r="L83" s="37" t="s">
        <v>2</v>
      </c>
      <c r="M83" s="37" t="s">
        <v>2</v>
      </c>
      <c r="N83" s="37" t="s">
        <v>2</v>
      </c>
      <c r="O83" s="36" t="s">
        <v>2</v>
      </c>
      <c r="P83" s="35">
        <v>18.774999999999999</v>
      </c>
      <c r="Q83" s="34">
        <v>0</v>
      </c>
      <c r="R83" s="34">
        <v>0</v>
      </c>
      <c r="S83" s="34">
        <v>0</v>
      </c>
      <c r="T83" s="34">
        <v>0</v>
      </c>
      <c r="U83" s="19">
        <f>P83+Q83+R83+S83+T83</f>
        <v>18.774999999999999</v>
      </c>
      <c r="V83" s="57">
        <v>47.752000000000002</v>
      </c>
      <c r="W83" s="57">
        <v>0</v>
      </c>
      <c r="X83" s="57">
        <v>0</v>
      </c>
      <c r="Y83" s="57">
        <v>0</v>
      </c>
      <c r="Z83" s="57">
        <v>0</v>
      </c>
      <c r="AA83" s="32">
        <f>V83+W83+X83+Y83+Z83</f>
        <v>47.752000000000002</v>
      </c>
      <c r="AB83" s="21"/>
      <c r="AC83" s="20">
        <f>AE83</f>
        <v>0</v>
      </c>
      <c r="AD83" s="19"/>
      <c r="AE83" s="19">
        <f>(AB83+AD83)/1.18</f>
        <v>0</v>
      </c>
      <c r="AF83" s="19"/>
      <c r="AG83" s="18"/>
      <c r="AH83" s="16"/>
      <c r="AI83" s="16"/>
      <c r="AJ83" s="16"/>
      <c r="AK83" s="16"/>
      <c r="AL83" s="16"/>
      <c r="AM83" s="17">
        <v>28.818000000000001</v>
      </c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</row>
    <row r="84" spans="1:67" s="17" customFormat="1" ht="38.25" x14ac:dyDescent="0.2">
      <c r="A84" s="41">
        <f>A83+1</f>
        <v>34</v>
      </c>
      <c r="B84" s="42" t="s">
        <v>216</v>
      </c>
      <c r="C84" s="37" t="s">
        <v>32</v>
      </c>
      <c r="D84" s="37" t="s">
        <v>187</v>
      </c>
      <c r="E84" s="39">
        <v>2010</v>
      </c>
      <c r="F84" s="39">
        <v>2015</v>
      </c>
      <c r="G84" s="33">
        <f>H84+AM84</f>
        <v>71.684079999999994</v>
      </c>
      <c r="H84" s="19">
        <f>U84+I84</f>
        <v>65.32007999999999</v>
      </c>
      <c r="I84" s="19">
        <v>0</v>
      </c>
      <c r="J84" s="37" t="s">
        <v>2</v>
      </c>
      <c r="K84" s="37" t="s">
        <v>2</v>
      </c>
      <c r="L84" s="37" t="s">
        <v>186</v>
      </c>
      <c r="M84" s="37" t="s">
        <v>2</v>
      </c>
      <c r="N84" s="37" t="s">
        <v>2</v>
      </c>
      <c r="O84" s="36" t="s">
        <v>186</v>
      </c>
      <c r="P84" s="35">
        <v>0</v>
      </c>
      <c r="Q84" s="34">
        <v>0</v>
      </c>
      <c r="R84" s="35">
        <v>65.32007999999999</v>
      </c>
      <c r="S84" s="34">
        <v>0</v>
      </c>
      <c r="T84" s="34">
        <v>0</v>
      </c>
      <c r="U84" s="19">
        <f>P84+Q84+R84+S84+T84</f>
        <v>65.32007999999999</v>
      </c>
      <c r="V84" s="57"/>
      <c r="W84" s="57"/>
      <c r="X84" s="57">
        <v>55.356000000000002</v>
      </c>
      <c r="Y84" s="57"/>
      <c r="Z84" s="57">
        <v>0</v>
      </c>
      <c r="AA84" s="32">
        <f>V84+W84+X84+Y84+Z84</f>
        <v>55.356000000000002</v>
      </c>
      <c r="AB84" s="21"/>
      <c r="AC84" s="20">
        <f>AE84</f>
        <v>0</v>
      </c>
      <c r="AD84" s="19"/>
      <c r="AE84" s="19">
        <f>(AB84+AD84)/1.18</f>
        <v>0</v>
      </c>
      <c r="AF84" s="19"/>
      <c r="AG84" s="18"/>
      <c r="AH84" s="16"/>
      <c r="AI84" s="16"/>
      <c r="AJ84" s="16"/>
      <c r="AK84" s="16"/>
      <c r="AL84" s="16"/>
      <c r="AM84" s="17">
        <v>6.3639999999999999</v>
      </c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</row>
    <row r="85" spans="1:67" s="17" customFormat="1" ht="25.5" x14ac:dyDescent="0.2">
      <c r="A85" s="41">
        <f>A84+1</f>
        <v>35</v>
      </c>
      <c r="B85" s="42" t="s">
        <v>215</v>
      </c>
      <c r="C85" s="37" t="s">
        <v>32</v>
      </c>
      <c r="D85" s="37" t="s">
        <v>171</v>
      </c>
      <c r="E85" s="39">
        <v>2010</v>
      </c>
      <c r="F85" s="39">
        <v>2014</v>
      </c>
      <c r="G85" s="33">
        <f>H85+AM85</f>
        <v>81.656000000000006</v>
      </c>
      <c r="H85" s="19">
        <f>U85+I85</f>
        <v>76.11</v>
      </c>
      <c r="I85" s="19">
        <v>0</v>
      </c>
      <c r="J85" s="37" t="s">
        <v>2</v>
      </c>
      <c r="K85" s="37" t="s">
        <v>199</v>
      </c>
      <c r="L85" s="37" t="s">
        <v>2</v>
      </c>
      <c r="M85" s="37" t="s">
        <v>2</v>
      </c>
      <c r="N85" s="37" t="s">
        <v>2</v>
      </c>
      <c r="O85" s="36" t="s">
        <v>199</v>
      </c>
      <c r="P85" s="35">
        <v>0</v>
      </c>
      <c r="Q85" s="35">
        <v>72.510000000000005</v>
      </c>
      <c r="R85" s="35">
        <v>3.6</v>
      </c>
      <c r="S85" s="34">
        <v>0</v>
      </c>
      <c r="T85" s="34">
        <v>0</v>
      </c>
      <c r="U85" s="19">
        <f>P85+Q85+R85+S85+T85</f>
        <v>76.11</v>
      </c>
      <c r="V85" s="57"/>
      <c r="W85" s="57">
        <v>64.5</v>
      </c>
      <c r="X85" s="57"/>
      <c r="Y85" s="57"/>
      <c r="Z85" s="57">
        <v>0</v>
      </c>
      <c r="AA85" s="32">
        <f>V85+W85+X85+Y85+Z85</f>
        <v>64.5</v>
      </c>
      <c r="AB85" s="21"/>
      <c r="AC85" s="20">
        <f>AE85</f>
        <v>0</v>
      </c>
      <c r="AD85" s="19"/>
      <c r="AE85" s="19">
        <f>(AB85+AD85)/1.18</f>
        <v>0</v>
      </c>
      <c r="AF85" s="19"/>
      <c r="AG85" s="18"/>
      <c r="AH85" s="16"/>
      <c r="AI85" s="16"/>
      <c r="AJ85" s="16"/>
      <c r="AK85" s="16"/>
      <c r="AL85" s="16"/>
      <c r="AM85" s="17">
        <v>5.5460000000000003</v>
      </c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</row>
    <row r="86" spans="1:67" s="17" customFormat="1" ht="38.25" x14ac:dyDescent="0.2">
      <c r="A86" s="41">
        <f>A85+1</f>
        <v>36</v>
      </c>
      <c r="B86" s="42" t="s">
        <v>214</v>
      </c>
      <c r="C86" s="37" t="s">
        <v>32</v>
      </c>
      <c r="D86" s="37" t="s">
        <v>213</v>
      </c>
      <c r="E86" s="39">
        <v>2009</v>
      </c>
      <c r="F86" s="39">
        <v>2017</v>
      </c>
      <c r="G86" s="33">
        <f>H86+AM86</f>
        <v>219.92040000000003</v>
      </c>
      <c r="H86" s="19">
        <f>U86+I86</f>
        <v>212.32540000000003</v>
      </c>
      <c r="I86" s="19">
        <v>0</v>
      </c>
      <c r="J86" s="37" t="s">
        <v>2</v>
      </c>
      <c r="K86" s="37" t="s">
        <v>2</v>
      </c>
      <c r="L86" s="37" t="s">
        <v>2</v>
      </c>
      <c r="M86" s="37" t="s">
        <v>2</v>
      </c>
      <c r="N86" s="37" t="s">
        <v>212</v>
      </c>
      <c r="O86" s="37" t="s">
        <v>212</v>
      </c>
      <c r="P86" s="35"/>
      <c r="Q86" s="35">
        <v>118.15</v>
      </c>
      <c r="R86" s="35">
        <f>3.25+90.925-1.5-29.285</f>
        <v>63.39</v>
      </c>
      <c r="S86" s="35">
        <v>1.5</v>
      </c>
      <c r="T86" s="35">
        <v>29.285399999999999</v>
      </c>
      <c r="U86" s="19">
        <f>P86+Q86+R86+S86+T86</f>
        <v>212.32540000000003</v>
      </c>
      <c r="V86" s="57"/>
      <c r="W86" s="57">
        <v>100</v>
      </c>
      <c r="X86" s="57">
        <v>52.237000000000002</v>
      </c>
      <c r="Y86" s="57"/>
      <c r="Z86" s="57">
        <v>24.818000000000001</v>
      </c>
      <c r="AA86" s="32">
        <f>V86+W86+X86+Y86+Z86</f>
        <v>177.05500000000001</v>
      </c>
      <c r="AB86" s="21">
        <f>79.2*1.2975</f>
        <v>102.76200000000001</v>
      </c>
      <c r="AC86" s="20">
        <f>AE86</f>
        <v>88.357627118644089</v>
      </c>
      <c r="AD86" s="19">
        <v>1.5</v>
      </c>
      <c r="AE86" s="19">
        <f>(AB86+AD86)/1.18</f>
        <v>88.357627118644089</v>
      </c>
      <c r="AF86" s="19">
        <f>AC86*60%</f>
        <v>53.014576271186449</v>
      </c>
      <c r="AG86" s="18">
        <f>AC86-AF86</f>
        <v>35.34305084745764</v>
      </c>
      <c r="AH86" s="16"/>
      <c r="AI86" s="16"/>
      <c r="AJ86" s="16"/>
      <c r="AK86" s="16"/>
      <c r="AL86" s="16"/>
      <c r="AM86" s="17">
        <v>7.5949999999999998</v>
      </c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</row>
    <row r="87" spans="1:67" s="17" customFormat="1" ht="25.5" x14ac:dyDescent="0.2">
      <c r="A87" s="41">
        <f>A86+1</f>
        <v>37</v>
      </c>
      <c r="B87" s="43" t="s">
        <v>211</v>
      </c>
      <c r="C87" s="37" t="s">
        <v>32</v>
      </c>
      <c r="D87" s="37" t="s">
        <v>210</v>
      </c>
      <c r="E87" s="39">
        <v>2014</v>
      </c>
      <c r="F87" s="39">
        <v>2015</v>
      </c>
      <c r="G87" s="33">
        <f>H87+AM87</f>
        <v>82.990579999999994</v>
      </c>
      <c r="H87" s="19">
        <f>U87+I87</f>
        <v>82.990579999999994</v>
      </c>
      <c r="I87" s="19">
        <v>0</v>
      </c>
      <c r="J87" s="37" t="s">
        <v>2</v>
      </c>
      <c r="K87" s="37" t="s">
        <v>2</v>
      </c>
      <c r="L87" s="37" t="s">
        <v>2</v>
      </c>
      <c r="M87" s="37" t="s">
        <v>2</v>
      </c>
      <c r="N87" s="37" t="s">
        <v>2</v>
      </c>
      <c r="O87" s="36" t="s">
        <v>2</v>
      </c>
      <c r="P87" s="35">
        <v>0</v>
      </c>
      <c r="Q87" s="35">
        <v>27.113579999999999</v>
      </c>
      <c r="R87" s="34">
        <v>52.576999999999998</v>
      </c>
      <c r="S87" s="35">
        <v>3.3</v>
      </c>
      <c r="T87" s="34">
        <v>0</v>
      </c>
      <c r="U87" s="19">
        <f>P87+Q87+R87+S87+T87</f>
        <v>82.990579999999994</v>
      </c>
      <c r="V87" s="57"/>
      <c r="W87" s="57">
        <v>25.181000000000001</v>
      </c>
      <c r="X87" s="57">
        <v>45.15</v>
      </c>
      <c r="Y87" s="57"/>
      <c r="Z87" s="57">
        <v>0</v>
      </c>
      <c r="AA87" s="32">
        <f>V87+W87+X87+Y87+Z87</f>
        <v>70.331000000000003</v>
      </c>
      <c r="AB87" s="21"/>
      <c r="AC87" s="20">
        <f>AE87</f>
        <v>0</v>
      </c>
      <c r="AD87" s="19"/>
      <c r="AE87" s="19">
        <f>(AB87+AD87)/1.18</f>
        <v>0</v>
      </c>
      <c r="AF87" s="19">
        <f>AC87*60%</f>
        <v>0</v>
      </c>
      <c r="AG87" s="18">
        <f>AC87-AF87</f>
        <v>0</v>
      </c>
      <c r="AH87" s="16"/>
      <c r="AI87" s="16"/>
      <c r="AJ87" s="16"/>
      <c r="AK87" s="16"/>
      <c r="AL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</row>
    <row r="88" spans="1:67" s="17" customFormat="1" ht="25.5" x14ac:dyDescent="0.2">
      <c r="A88" s="41">
        <f>A87+1</f>
        <v>38</v>
      </c>
      <c r="B88" s="42" t="s">
        <v>209</v>
      </c>
      <c r="C88" s="37" t="s">
        <v>32</v>
      </c>
      <c r="D88" s="37" t="s">
        <v>163</v>
      </c>
      <c r="E88" s="39">
        <v>2015</v>
      </c>
      <c r="F88" s="39">
        <v>2015</v>
      </c>
      <c r="G88" s="33">
        <f>H88+AM88</f>
        <v>65.599739999999983</v>
      </c>
      <c r="H88" s="19">
        <f>U88+I88</f>
        <v>65.599739999999983</v>
      </c>
      <c r="I88" s="19">
        <v>0</v>
      </c>
      <c r="J88" s="37" t="s">
        <v>2</v>
      </c>
      <c r="K88" s="37" t="s">
        <v>2</v>
      </c>
      <c r="L88" s="37" t="s">
        <v>162</v>
      </c>
      <c r="M88" s="37" t="s">
        <v>2</v>
      </c>
      <c r="N88" s="37" t="s">
        <v>2</v>
      </c>
      <c r="O88" s="36" t="s">
        <v>162</v>
      </c>
      <c r="P88" s="35">
        <v>0</v>
      </c>
      <c r="Q88" s="34">
        <v>0</v>
      </c>
      <c r="R88" s="35">
        <v>62.499739999999989</v>
      </c>
      <c r="S88" s="35">
        <v>3.1</v>
      </c>
      <c r="T88" s="34">
        <v>0</v>
      </c>
      <c r="U88" s="19">
        <f>P88+Q88+R88+S88+T88</f>
        <v>65.599739999999983</v>
      </c>
      <c r="V88" s="57">
        <v>0</v>
      </c>
      <c r="W88" s="57">
        <v>0</v>
      </c>
      <c r="X88" s="57">
        <v>55.593000000000004</v>
      </c>
      <c r="Y88" s="57"/>
      <c r="Z88" s="57">
        <v>0</v>
      </c>
      <c r="AA88" s="32">
        <f>V88+W88+X88+Y88+Z88</f>
        <v>55.593000000000004</v>
      </c>
      <c r="AB88" s="21"/>
      <c r="AC88" s="20">
        <f>AE88</f>
        <v>0</v>
      </c>
      <c r="AD88" s="19"/>
      <c r="AE88" s="19">
        <f>(AB88+AD88)/1.18</f>
        <v>0</v>
      </c>
      <c r="AF88" s="19">
        <f>AC88*60%</f>
        <v>0</v>
      </c>
      <c r="AG88" s="18">
        <f>AC88-AF88</f>
        <v>0</v>
      </c>
      <c r="AH88" s="16"/>
      <c r="AI88" s="16"/>
      <c r="AJ88" s="16"/>
      <c r="AK88" s="16"/>
      <c r="AL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</row>
    <row r="89" spans="1:67" s="17" customFormat="1" ht="38.25" x14ac:dyDescent="0.2">
      <c r="A89" s="41">
        <f>A88+1</f>
        <v>39</v>
      </c>
      <c r="B89" s="42" t="s">
        <v>208</v>
      </c>
      <c r="C89" s="37" t="s">
        <v>32</v>
      </c>
      <c r="D89" s="37" t="s">
        <v>163</v>
      </c>
      <c r="E89" s="39">
        <v>2016</v>
      </c>
      <c r="F89" s="39">
        <v>2016</v>
      </c>
      <c r="G89" s="33">
        <f>H89+AM89</f>
        <v>70.8</v>
      </c>
      <c r="H89" s="19">
        <f>U89+I89</f>
        <v>70.8</v>
      </c>
      <c r="I89" s="19">
        <v>0</v>
      </c>
      <c r="J89" s="37" t="s">
        <v>2</v>
      </c>
      <c r="K89" s="37" t="s">
        <v>2</v>
      </c>
      <c r="L89" s="37" t="s">
        <v>2</v>
      </c>
      <c r="M89" s="37" t="s">
        <v>162</v>
      </c>
      <c r="N89" s="37" t="s">
        <v>2</v>
      </c>
      <c r="O89" s="37" t="s">
        <v>162</v>
      </c>
      <c r="P89" s="35">
        <v>0</v>
      </c>
      <c r="Q89" s="34">
        <v>0</v>
      </c>
      <c r="R89" s="34">
        <v>0</v>
      </c>
      <c r="S89" s="35">
        <v>67</v>
      </c>
      <c r="T89" s="35">
        <v>3.8</v>
      </c>
      <c r="U89" s="19">
        <f>P89+Q89+R89+S89+T89</f>
        <v>70.8</v>
      </c>
      <c r="V89" s="57">
        <v>0</v>
      </c>
      <c r="W89" s="57">
        <v>0</v>
      </c>
      <c r="X89" s="57"/>
      <c r="Y89" s="57">
        <v>60</v>
      </c>
      <c r="Z89" s="57"/>
      <c r="AA89" s="32">
        <f>V89+W89+X89+Y89+Z89</f>
        <v>60</v>
      </c>
      <c r="AB89" s="21"/>
      <c r="AC89" s="20">
        <f>AE89</f>
        <v>0</v>
      </c>
      <c r="AD89" s="19"/>
      <c r="AE89" s="19">
        <f>(AB89+AD89)/1.18</f>
        <v>0</v>
      </c>
      <c r="AF89" s="19">
        <f>AC89*60%</f>
        <v>0</v>
      </c>
      <c r="AG89" s="18">
        <f>AC89-AF89</f>
        <v>0</v>
      </c>
      <c r="AH89" s="16"/>
      <c r="AI89" s="16"/>
      <c r="AJ89" s="16"/>
      <c r="AK89" s="16"/>
      <c r="AL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</row>
    <row r="90" spans="1:67" s="17" customFormat="1" ht="38.25" x14ac:dyDescent="0.2">
      <c r="A90" s="41">
        <f>A89+1</f>
        <v>40</v>
      </c>
      <c r="B90" s="42" t="s">
        <v>207</v>
      </c>
      <c r="C90" s="37" t="s">
        <v>32</v>
      </c>
      <c r="D90" s="37" t="s">
        <v>206</v>
      </c>
      <c r="E90" s="39">
        <v>2012</v>
      </c>
      <c r="F90" s="39">
        <v>2015</v>
      </c>
      <c r="G90" s="33">
        <f>H90+AM90</f>
        <v>67.692000000000007</v>
      </c>
      <c r="H90" s="19">
        <f>U90+I90</f>
        <v>67.692000000000007</v>
      </c>
      <c r="I90" s="19">
        <v>19.413</v>
      </c>
      <c r="J90" s="37" t="s">
        <v>2</v>
      </c>
      <c r="K90" s="37" t="s">
        <v>2</v>
      </c>
      <c r="L90" s="37" t="s">
        <v>205</v>
      </c>
      <c r="M90" s="37" t="s">
        <v>2</v>
      </c>
      <c r="N90" s="37" t="s">
        <v>2</v>
      </c>
      <c r="O90" s="37" t="s">
        <v>205</v>
      </c>
      <c r="P90" s="35">
        <v>12.760999999999999</v>
      </c>
      <c r="Q90" s="34">
        <v>0</v>
      </c>
      <c r="R90" s="34">
        <v>33.118000000000002</v>
      </c>
      <c r="S90" s="35">
        <v>2.4</v>
      </c>
      <c r="T90" s="34">
        <v>0</v>
      </c>
      <c r="U90" s="19">
        <f>P90+Q90+R90+S90+T90</f>
        <v>48.279000000000003</v>
      </c>
      <c r="V90" s="57">
        <v>31.638999999999999</v>
      </c>
      <c r="W90" s="57"/>
      <c r="X90" s="57">
        <v>30.1</v>
      </c>
      <c r="Y90" s="57">
        <v>0</v>
      </c>
      <c r="Z90" s="57">
        <v>0</v>
      </c>
      <c r="AA90" s="32">
        <f>V90+W90+X90+Y90+Z90</f>
        <v>61.739000000000004</v>
      </c>
      <c r="AB90" s="21"/>
      <c r="AC90" s="20">
        <f>AE90</f>
        <v>0</v>
      </c>
      <c r="AD90" s="19"/>
      <c r="AE90" s="19">
        <f>(AB90+AD90)/1.18</f>
        <v>0</v>
      </c>
      <c r="AF90" s="19">
        <f>AC90*60%</f>
        <v>0</v>
      </c>
      <c r="AG90" s="18">
        <f>AC90-AF90</f>
        <v>0</v>
      </c>
      <c r="AH90" s="16"/>
      <c r="AI90" s="16"/>
      <c r="AJ90" s="16"/>
      <c r="AK90" s="16"/>
      <c r="AL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</row>
    <row r="91" spans="1:67" s="17" customFormat="1" x14ac:dyDescent="0.2">
      <c r="A91" s="41">
        <f>A90+1</f>
        <v>41</v>
      </c>
      <c r="B91" s="42" t="s">
        <v>204</v>
      </c>
      <c r="C91" s="37"/>
      <c r="D91" s="37" t="s">
        <v>203</v>
      </c>
      <c r="E91" s="39">
        <v>2016</v>
      </c>
      <c r="F91" s="39">
        <v>2016</v>
      </c>
      <c r="G91" s="33">
        <f>H91+AM91</f>
        <v>97.940000000000012</v>
      </c>
      <c r="H91" s="19">
        <f>U91+I91</f>
        <v>97.940000000000012</v>
      </c>
      <c r="I91" s="19">
        <v>0</v>
      </c>
      <c r="J91" s="37" t="s">
        <v>2</v>
      </c>
      <c r="K91" s="37" t="s">
        <v>2</v>
      </c>
      <c r="L91" s="37" t="s">
        <v>2</v>
      </c>
      <c r="M91" s="37" t="s">
        <v>202</v>
      </c>
      <c r="N91" s="37" t="s">
        <v>2</v>
      </c>
      <c r="O91" s="37" t="s">
        <v>202</v>
      </c>
      <c r="P91" s="35">
        <v>0</v>
      </c>
      <c r="Q91" s="34">
        <v>0</v>
      </c>
      <c r="R91" s="34">
        <v>0</v>
      </c>
      <c r="S91" s="35">
        <v>95.04</v>
      </c>
      <c r="T91" s="35">
        <v>2.9</v>
      </c>
      <c r="U91" s="19">
        <f>P91+Q91+R91+S91+T91</f>
        <v>97.940000000000012</v>
      </c>
      <c r="V91" s="57"/>
      <c r="W91" s="57"/>
      <c r="X91" s="57"/>
      <c r="Y91" s="57">
        <v>83</v>
      </c>
      <c r="Z91" s="57"/>
      <c r="AA91" s="32">
        <f>V91+W91+X91+Y91+Z91</f>
        <v>83</v>
      </c>
      <c r="AB91" s="21"/>
      <c r="AC91" s="20">
        <f>AE91</f>
        <v>0</v>
      </c>
      <c r="AD91" s="19"/>
      <c r="AE91" s="19">
        <f>(AB91+AD91)/1.18</f>
        <v>0</v>
      </c>
      <c r="AF91" s="19">
        <f>AC91*60%</f>
        <v>0</v>
      </c>
      <c r="AG91" s="18">
        <f>AC91-AF91</f>
        <v>0</v>
      </c>
      <c r="AH91" s="16"/>
      <c r="AI91" s="16"/>
      <c r="AJ91" s="16"/>
      <c r="AK91" s="16"/>
      <c r="AL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</row>
    <row r="92" spans="1:67" s="17" customFormat="1" ht="25.5" x14ac:dyDescent="0.2">
      <c r="A92" s="41">
        <f>A91+1</f>
        <v>42</v>
      </c>
      <c r="B92" s="42" t="s">
        <v>201</v>
      </c>
      <c r="C92" s="37" t="s">
        <v>32</v>
      </c>
      <c r="D92" s="37" t="s">
        <v>174</v>
      </c>
      <c r="E92" s="39">
        <v>2017</v>
      </c>
      <c r="F92" s="39">
        <v>2017</v>
      </c>
      <c r="G92" s="33">
        <f>H92+AM92</f>
        <v>22.62</v>
      </c>
      <c r="H92" s="19">
        <f>U92+I92</f>
        <v>22.62</v>
      </c>
      <c r="I92" s="19">
        <v>0</v>
      </c>
      <c r="J92" s="37" t="s">
        <v>2</v>
      </c>
      <c r="K92" s="37" t="s">
        <v>2</v>
      </c>
      <c r="L92" s="37" t="s">
        <v>2</v>
      </c>
      <c r="M92" s="37" t="s">
        <v>2</v>
      </c>
      <c r="N92" s="37" t="s">
        <v>2</v>
      </c>
      <c r="O92" s="36" t="s">
        <v>2</v>
      </c>
      <c r="P92" s="35">
        <v>0</v>
      </c>
      <c r="Q92" s="34">
        <v>0</v>
      </c>
      <c r="R92" s="34">
        <v>0</v>
      </c>
      <c r="S92" s="34">
        <v>0</v>
      </c>
      <c r="T92" s="35">
        <v>22.62</v>
      </c>
      <c r="U92" s="19">
        <f>P92+Q92+R92+S92+T92</f>
        <v>22.62</v>
      </c>
      <c r="V92" s="57">
        <v>0</v>
      </c>
      <c r="W92" s="57">
        <v>0</v>
      </c>
      <c r="X92" s="57"/>
      <c r="Y92" s="57"/>
      <c r="Z92" s="57">
        <v>20</v>
      </c>
      <c r="AA92" s="32">
        <f>V92+W92+X92+Y92+Z92</f>
        <v>20</v>
      </c>
      <c r="AB92" s="21">
        <v>0.98</v>
      </c>
      <c r="AC92" s="20"/>
      <c r="AD92" s="19"/>
      <c r="AE92" s="19"/>
      <c r="AF92" s="19">
        <f>AC92*60%</f>
        <v>0</v>
      </c>
      <c r="AG92" s="18">
        <f>AC92-AF92</f>
        <v>0</v>
      </c>
      <c r="AH92" s="16"/>
      <c r="AI92" s="16"/>
      <c r="AJ92" s="16"/>
      <c r="AK92" s="16"/>
      <c r="AL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</row>
    <row r="93" spans="1:67" s="17" customFormat="1" ht="38.25" x14ac:dyDescent="0.2">
      <c r="A93" s="41">
        <f>A92+1</f>
        <v>43</v>
      </c>
      <c r="B93" s="42" t="s">
        <v>200</v>
      </c>
      <c r="C93" s="37" t="s">
        <v>32</v>
      </c>
      <c r="D93" s="37" t="s">
        <v>171</v>
      </c>
      <c r="E93" s="39">
        <v>2010</v>
      </c>
      <c r="F93" s="39">
        <v>2016</v>
      </c>
      <c r="G93" s="33">
        <f>H93+AM93</f>
        <v>125.51400000000001</v>
      </c>
      <c r="H93" s="19">
        <f>U93+I93</f>
        <v>123.9</v>
      </c>
      <c r="I93" s="19">
        <v>0</v>
      </c>
      <c r="J93" s="37" t="s">
        <v>2</v>
      </c>
      <c r="K93" s="37" t="s">
        <v>2</v>
      </c>
      <c r="L93" s="37" t="s">
        <v>2</v>
      </c>
      <c r="M93" s="37" t="s">
        <v>199</v>
      </c>
      <c r="N93" s="37" t="s">
        <v>2</v>
      </c>
      <c r="O93" s="37" t="s">
        <v>199</v>
      </c>
      <c r="P93" s="35">
        <v>0</v>
      </c>
      <c r="Q93" s="34">
        <v>0</v>
      </c>
      <c r="R93" s="35">
        <v>53.1</v>
      </c>
      <c r="S93" s="35">
        <v>68.3</v>
      </c>
      <c r="T93" s="35">
        <v>2.5</v>
      </c>
      <c r="U93" s="19">
        <f>P93+Q93+R93+S93+T93</f>
        <v>123.9</v>
      </c>
      <c r="V93" s="57"/>
      <c r="W93" s="57"/>
      <c r="X93" s="57">
        <v>45</v>
      </c>
      <c r="Y93" s="57">
        <v>60</v>
      </c>
      <c r="Z93" s="57"/>
      <c r="AA93" s="32">
        <f>V93+W93+X93+Y93+Z93</f>
        <v>105</v>
      </c>
      <c r="AB93" s="21"/>
      <c r="AC93" s="20">
        <f>AE93</f>
        <v>0</v>
      </c>
      <c r="AD93" s="19"/>
      <c r="AE93" s="19">
        <f>(AB93+AD93)/1.18</f>
        <v>0</v>
      </c>
      <c r="AF93" s="19">
        <f>AC93*60%</f>
        <v>0</v>
      </c>
      <c r="AG93" s="18">
        <f>AC93-AF93</f>
        <v>0</v>
      </c>
      <c r="AH93" s="16"/>
      <c r="AI93" s="16"/>
      <c r="AJ93" s="16"/>
      <c r="AK93" s="16"/>
      <c r="AL93" s="16"/>
      <c r="AM93" s="17">
        <v>1.6140000000000001</v>
      </c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</row>
    <row r="94" spans="1:67" s="17" customFormat="1" ht="51" x14ac:dyDescent="0.2">
      <c r="A94" s="41">
        <f>A93+1</f>
        <v>44</v>
      </c>
      <c r="B94" s="42" t="s">
        <v>198</v>
      </c>
      <c r="C94" s="37" t="s">
        <v>32</v>
      </c>
      <c r="D94" s="37" t="s">
        <v>171</v>
      </c>
      <c r="E94" s="39">
        <v>2009</v>
      </c>
      <c r="F94" s="39">
        <v>2014</v>
      </c>
      <c r="G94" s="33">
        <f>H94+AM94</f>
        <v>23.852519999999998</v>
      </c>
      <c r="H94" s="19">
        <f>U94+I94</f>
        <v>23.852519999999998</v>
      </c>
      <c r="I94" s="19">
        <v>0</v>
      </c>
      <c r="J94" s="37" t="s">
        <v>2</v>
      </c>
      <c r="K94" s="37" t="s">
        <v>2</v>
      </c>
      <c r="L94" s="37" t="s">
        <v>2</v>
      </c>
      <c r="M94" s="37" t="s">
        <v>2</v>
      </c>
      <c r="N94" s="37" t="s">
        <v>2</v>
      </c>
      <c r="O94" s="36" t="s">
        <v>2</v>
      </c>
      <c r="P94" s="35">
        <v>0</v>
      </c>
      <c r="Q94" s="35">
        <v>22.02252</v>
      </c>
      <c r="R94" s="35">
        <v>1.83</v>
      </c>
      <c r="S94" s="34">
        <v>0</v>
      </c>
      <c r="T94" s="34">
        <v>0</v>
      </c>
      <c r="U94" s="19">
        <f>P94+Q94+R94+S94+T94</f>
        <v>23.852519999999998</v>
      </c>
      <c r="V94" s="57"/>
      <c r="W94" s="57">
        <v>20.213999999999999</v>
      </c>
      <c r="X94" s="57"/>
      <c r="Y94" s="57"/>
      <c r="Z94" s="57">
        <v>0</v>
      </c>
      <c r="AA94" s="32">
        <f>V94+W94+X94+Y94+Z94</f>
        <v>20.213999999999999</v>
      </c>
      <c r="AB94" s="21"/>
      <c r="AC94" s="20">
        <f>AE94</f>
        <v>0</v>
      </c>
      <c r="AD94" s="19"/>
      <c r="AE94" s="19">
        <f>(AB94+AD94)/1.18</f>
        <v>0</v>
      </c>
      <c r="AF94" s="19">
        <f>AC94*60%</f>
        <v>0</v>
      </c>
      <c r="AG94" s="18">
        <f>AC94-AF94</f>
        <v>0</v>
      </c>
      <c r="AH94" s="16"/>
      <c r="AI94" s="16"/>
      <c r="AJ94" s="16"/>
      <c r="AK94" s="16"/>
      <c r="AL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</row>
    <row r="95" spans="1:67" s="17" customFormat="1" x14ac:dyDescent="0.2">
      <c r="A95" s="41">
        <f>A94+1</f>
        <v>45</v>
      </c>
      <c r="B95" s="42" t="s">
        <v>197</v>
      </c>
      <c r="C95" s="37" t="s">
        <v>32</v>
      </c>
      <c r="D95" s="37"/>
      <c r="E95" s="39">
        <v>2008</v>
      </c>
      <c r="F95" s="39">
        <v>2017</v>
      </c>
      <c r="G95" s="33">
        <f>H95+AM95</f>
        <v>26.610999999999997</v>
      </c>
      <c r="H95" s="19">
        <f>U95+I95</f>
        <v>18.202999999999999</v>
      </c>
      <c r="I95" s="19">
        <v>0</v>
      </c>
      <c r="J95" s="37" t="s">
        <v>2</v>
      </c>
      <c r="K95" s="37" t="s">
        <v>2</v>
      </c>
      <c r="L95" s="37" t="s">
        <v>2</v>
      </c>
      <c r="M95" s="37" t="s">
        <v>2</v>
      </c>
      <c r="N95" s="37" t="s">
        <v>2</v>
      </c>
      <c r="O95" s="36" t="s">
        <v>2</v>
      </c>
      <c r="P95" s="35"/>
      <c r="Q95" s="35">
        <v>3</v>
      </c>
      <c r="R95" s="35">
        <v>3</v>
      </c>
      <c r="S95" s="34">
        <v>5.8109999999999999</v>
      </c>
      <c r="T95" s="35">
        <v>6.3920000000000003</v>
      </c>
      <c r="U95" s="19">
        <f>P95+Q95+R95+S95+T95</f>
        <v>18.202999999999999</v>
      </c>
      <c r="V95" s="57"/>
      <c r="W95" s="57">
        <v>2.5423728813559299</v>
      </c>
      <c r="X95" s="57">
        <v>2.5423728813559299</v>
      </c>
      <c r="Y95" s="57">
        <v>4.9245762711864396</v>
      </c>
      <c r="Z95" s="57">
        <v>5.4169491525423696</v>
      </c>
      <c r="AA95" s="32">
        <f>V95+W95+X95+Y95+Z95</f>
        <v>15.426271186440669</v>
      </c>
      <c r="AB95" s="21">
        <v>3</v>
      </c>
      <c r="AC95" s="20">
        <f>AE95</f>
        <v>2.5423728813559325</v>
      </c>
      <c r="AD95" s="19"/>
      <c r="AE95" s="19">
        <f>(AB95+AD95)/1.18</f>
        <v>2.5423728813559325</v>
      </c>
      <c r="AF95" s="19">
        <f>AC95*60%</f>
        <v>1.5254237288135595</v>
      </c>
      <c r="AG95" s="18">
        <f>AC95-AF95</f>
        <v>1.0169491525423731</v>
      </c>
      <c r="AH95" s="16"/>
      <c r="AI95" s="16"/>
      <c r="AJ95" s="16"/>
      <c r="AK95" s="16"/>
      <c r="AL95" s="16"/>
      <c r="AM95" s="17">
        <v>8.4079999999999995</v>
      </c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</row>
    <row r="96" spans="1:67" s="17" customFormat="1" x14ac:dyDescent="0.2">
      <c r="A96" s="41">
        <f>A95+1</f>
        <v>46</v>
      </c>
      <c r="B96" s="42" t="s">
        <v>196</v>
      </c>
      <c r="C96" s="37"/>
      <c r="D96" s="37" t="s">
        <v>195</v>
      </c>
      <c r="E96" s="39">
        <v>2017</v>
      </c>
      <c r="F96" s="39">
        <v>2017</v>
      </c>
      <c r="G96" s="33">
        <f>H96+AM96</f>
        <v>29.344999999999999</v>
      </c>
      <c r="H96" s="19">
        <f>U96+I96</f>
        <v>29.344999999999999</v>
      </c>
      <c r="I96" s="19"/>
      <c r="J96" s="37"/>
      <c r="K96" s="37"/>
      <c r="L96" s="37"/>
      <c r="M96" s="37"/>
      <c r="N96" s="37"/>
      <c r="O96" s="36"/>
      <c r="P96" s="35"/>
      <c r="Q96" s="35"/>
      <c r="R96" s="35"/>
      <c r="S96" s="34"/>
      <c r="T96" s="35">
        <v>29.344999999999999</v>
      </c>
      <c r="U96" s="19">
        <f>P96+Q96+R96+S96+T96</f>
        <v>29.344999999999999</v>
      </c>
      <c r="V96" s="57"/>
      <c r="W96" s="57"/>
      <c r="X96" s="57"/>
      <c r="Y96" s="57"/>
      <c r="Z96" s="57">
        <v>24.869</v>
      </c>
      <c r="AA96" s="32">
        <f>V96+W96+X96+Y96+Z96</f>
        <v>24.869</v>
      </c>
      <c r="AB96" s="21"/>
      <c r="AC96" s="20"/>
      <c r="AD96" s="19"/>
      <c r="AE96" s="19"/>
      <c r="AF96" s="19"/>
      <c r="AG96" s="18"/>
      <c r="AH96" s="16"/>
      <c r="AI96" s="16"/>
      <c r="AJ96" s="16"/>
      <c r="AK96" s="16"/>
      <c r="AL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</row>
    <row r="97" spans="1:67" s="17" customFormat="1" ht="25.5" outlineLevel="1" x14ac:dyDescent="0.2">
      <c r="A97" s="41">
        <f>A96+1</f>
        <v>47</v>
      </c>
      <c r="B97" s="98" t="s">
        <v>194</v>
      </c>
      <c r="C97" s="37" t="s">
        <v>32</v>
      </c>
      <c r="D97" s="37" t="s">
        <v>193</v>
      </c>
      <c r="E97" s="39">
        <v>2011</v>
      </c>
      <c r="F97" s="39">
        <v>2012</v>
      </c>
      <c r="G97" s="33">
        <f>H97+AM97</f>
        <v>34.07</v>
      </c>
      <c r="H97" s="19">
        <f>U97+I97</f>
        <v>26.763999999999999</v>
      </c>
      <c r="I97" s="19">
        <v>26.763999999999999</v>
      </c>
      <c r="J97" s="37" t="s">
        <v>2</v>
      </c>
      <c r="K97" s="37" t="s">
        <v>2</v>
      </c>
      <c r="L97" s="37" t="s">
        <v>2</v>
      </c>
      <c r="M97" s="37" t="s">
        <v>2</v>
      </c>
      <c r="N97" s="37" t="s">
        <v>2</v>
      </c>
      <c r="O97" s="36" t="s">
        <v>2</v>
      </c>
      <c r="P97" s="35">
        <v>0</v>
      </c>
      <c r="Q97" s="34">
        <v>0</v>
      </c>
      <c r="R97" s="34">
        <v>0</v>
      </c>
      <c r="S97" s="34">
        <v>0</v>
      </c>
      <c r="T97" s="34">
        <v>0</v>
      </c>
      <c r="U97" s="19">
        <f>P97+Q97+R97+S97+T97</f>
        <v>0</v>
      </c>
      <c r="V97" s="57">
        <v>0</v>
      </c>
      <c r="W97" s="57">
        <v>0</v>
      </c>
      <c r="X97" s="57">
        <v>0</v>
      </c>
      <c r="Y97" s="57">
        <v>0</v>
      </c>
      <c r="Z97" s="57">
        <v>0</v>
      </c>
      <c r="AA97" s="32">
        <f>V97+W97+X97+Y97+Z97</f>
        <v>0</v>
      </c>
      <c r="AB97" s="21"/>
      <c r="AC97" s="20">
        <f>AE97</f>
        <v>0</v>
      </c>
      <c r="AD97" s="19"/>
      <c r="AE97" s="19">
        <f>(AB97+AD97)/1.18</f>
        <v>0</v>
      </c>
      <c r="AF97" s="19">
        <f>AC97*60%</f>
        <v>0</v>
      </c>
      <c r="AG97" s="18">
        <f>AC97-AF97</f>
        <v>0</v>
      </c>
      <c r="AH97" s="16"/>
      <c r="AI97" s="16"/>
      <c r="AJ97" s="16"/>
      <c r="AK97" s="16"/>
      <c r="AL97" s="16"/>
      <c r="AM97" s="17">
        <v>7.306</v>
      </c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</row>
    <row r="98" spans="1:67" s="46" customFormat="1" outlineLevel="1" x14ac:dyDescent="0.2">
      <c r="A98" s="56"/>
      <c r="B98" s="55" t="s">
        <v>75</v>
      </c>
      <c r="C98" s="54"/>
      <c r="D98" s="61" t="s">
        <v>192</v>
      </c>
      <c r="E98" s="54"/>
      <c r="F98" s="54"/>
      <c r="G98" s="52">
        <f>SUM(G99:G112)</f>
        <v>727.78941999999984</v>
      </c>
      <c r="H98" s="52">
        <f>SUM(H99:H112)</f>
        <v>644.08542</v>
      </c>
      <c r="I98" s="52">
        <f>SUM(I99:I112)</f>
        <v>39.466999999999999</v>
      </c>
      <c r="J98" s="61" t="s">
        <v>2</v>
      </c>
      <c r="K98" s="61" t="s">
        <v>2</v>
      </c>
      <c r="L98" s="61" t="s">
        <v>2</v>
      </c>
      <c r="M98" s="61" t="s">
        <v>191</v>
      </c>
      <c r="N98" s="61" t="s">
        <v>190</v>
      </c>
      <c r="O98" s="53" t="s">
        <v>189</v>
      </c>
      <c r="P98" s="52">
        <f>SUM(P99:P112)</f>
        <v>9</v>
      </c>
      <c r="Q98" s="52">
        <f>SUM(Q99:Q112)</f>
        <v>71.612460000000013</v>
      </c>
      <c r="R98" s="52">
        <f>SUM(R99:R112)</f>
        <v>115.0594</v>
      </c>
      <c r="S98" s="52">
        <f>SUM(S99:S112)</f>
        <v>243.72856000000002</v>
      </c>
      <c r="T98" s="52">
        <f>SUM(T99:T112)</f>
        <v>165.21799999999999</v>
      </c>
      <c r="U98" s="52">
        <f>SUM(U99:U112)</f>
        <v>604.61842000000001</v>
      </c>
      <c r="V98" s="52">
        <f>SUM(V99:V112)</f>
        <v>0</v>
      </c>
      <c r="W98" s="52">
        <f>SUM(W99:W112)</f>
        <v>66.445999999999998</v>
      </c>
      <c r="X98" s="52">
        <f>SUM(X99:X112)</f>
        <v>100.98235593220339</v>
      </c>
      <c r="Y98" s="52">
        <f>SUM(Y99:Y112)</f>
        <v>204.988</v>
      </c>
      <c r="Z98" s="52">
        <f>SUM(Z99:Z112)</f>
        <v>142</v>
      </c>
      <c r="AA98" s="51">
        <f>V98+W98+X98+Y98+Z98</f>
        <v>514.41635593220337</v>
      </c>
      <c r="AB98" s="59">
        <f>SUM(AB99:AB112)</f>
        <v>136.32339999999999</v>
      </c>
      <c r="AC98" s="65">
        <f>SUM(AC99:AC112)</f>
        <v>112.27237288135593</v>
      </c>
      <c r="AD98" s="52">
        <f>SUM(AD99:AD112)</f>
        <v>3.4580000000000002</v>
      </c>
      <c r="AE98" s="52">
        <f>SUM(AE99:AE112)</f>
        <v>112.27237288135593</v>
      </c>
      <c r="AF98" s="52">
        <f>SUM(AF99:AF112)</f>
        <v>67.363423728813558</v>
      </c>
      <c r="AG98" s="65">
        <f>SUM(AG99:AG112)</f>
        <v>44.908949152542377</v>
      </c>
      <c r="AH98" s="45"/>
      <c r="AI98" s="45"/>
      <c r="AJ98" s="45"/>
      <c r="AK98" s="45"/>
      <c r="AL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1:67" s="17" customFormat="1" ht="63.75" outlineLevel="1" x14ac:dyDescent="0.2">
      <c r="A99" s="41">
        <v>48</v>
      </c>
      <c r="B99" s="42" t="s">
        <v>188</v>
      </c>
      <c r="C99" s="37" t="s">
        <v>32</v>
      </c>
      <c r="D99" s="37" t="s">
        <v>187</v>
      </c>
      <c r="E99" s="39">
        <v>2015</v>
      </c>
      <c r="F99" s="39">
        <v>2016</v>
      </c>
      <c r="G99" s="33">
        <f>H99+AM99</f>
        <v>89.434560000000005</v>
      </c>
      <c r="H99" s="19">
        <f>U99+I99</f>
        <v>89.434560000000005</v>
      </c>
      <c r="I99" s="19">
        <v>0</v>
      </c>
      <c r="J99" s="37" t="s">
        <v>2</v>
      </c>
      <c r="K99" s="37" t="s">
        <v>2</v>
      </c>
      <c r="L99" s="37" t="s">
        <v>2</v>
      </c>
      <c r="M99" s="37" t="s">
        <v>186</v>
      </c>
      <c r="N99" s="37" t="s">
        <v>2</v>
      </c>
      <c r="O99" s="37" t="s">
        <v>186</v>
      </c>
      <c r="P99" s="35">
        <v>0</v>
      </c>
      <c r="Q99" s="34">
        <v>0</v>
      </c>
      <c r="R99" s="35">
        <v>44.6</v>
      </c>
      <c r="S99" s="35">
        <v>43.334559999999996</v>
      </c>
      <c r="T99" s="35">
        <v>1.5</v>
      </c>
      <c r="U99" s="19">
        <f>P99+Q99+R99+S99+T99</f>
        <v>89.434560000000005</v>
      </c>
      <c r="V99" s="57"/>
      <c r="W99" s="57"/>
      <c r="X99" s="57">
        <v>40</v>
      </c>
      <c r="Y99" s="57">
        <v>35.792000000000002</v>
      </c>
      <c r="Z99" s="57"/>
      <c r="AA99" s="32">
        <f>V99+W99+X99+Y99+Z99</f>
        <v>75.792000000000002</v>
      </c>
      <c r="AB99" s="21"/>
      <c r="AC99" s="20">
        <f>AE99</f>
        <v>0</v>
      </c>
      <c r="AD99" s="19"/>
      <c r="AE99" s="19">
        <f>(AB99+AD99)/1.18</f>
        <v>0</v>
      </c>
      <c r="AF99" s="19">
        <f>AC99*60%</f>
        <v>0</v>
      </c>
      <c r="AG99" s="18">
        <f>AC99-AF99</f>
        <v>0</v>
      </c>
      <c r="AH99" s="16"/>
      <c r="AI99" s="16"/>
      <c r="AJ99" s="16"/>
      <c r="AK99" s="16"/>
      <c r="AL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</row>
    <row r="100" spans="1:67" s="17" customFormat="1" outlineLevel="1" x14ac:dyDescent="0.2">
      <c r="A100" s="41">
        <f>A99+1</f>
        <v>49</v>
      </c>
      <c r="B100" s="42" t="s">
        <v>185</v>
      </c>
      <c r="C100" s="37" t="s">
        <v>32</v>
      </c>
      <c r="D100" s="37" t="s">
        <v>184</v>
      </c>
      <c r="E100" s="39">
        <v>2017</v>
      </c>
      <c r="F100" s="39">
        <v>2017</v>
      </c>
      <c r="G100" s="33">
        <f>H100+AM100</f>
        <v>50.3</v>
      </c>
      <c r="H100" s="19">
        <f>U100+I100</f>
        <v>50.3</v>
      </c>
      <c r="I100" s="19">
        <v>0</v>
      </c>
      <c r="J100" s="37" t="s">
        <v>2</v>
      </c>
      <c r="K100" s="37" t="s">
        <v>2</v>
      </c>
      <c r="L100" s="37" t="s">
        <v>2</v>
      </c>
      <c r="M100" s="37" t="s">
        <v>2</v>
      </c>
      <c r="N100" s="37" t="s">
        <v>183</v>
      </c>
      <c r="O100" s="37" t="s">
        <v>183</v>
      </c>
      <c r="P100" s="35">
        <v>0</v>
      </c>
      <c r="Q100" s="34">
        <v>0</v>
      </c>
      <c r="R100" s="34">
        <v>0</v>
      </c>
      <c r="S100" s="34">
        <v>0</v>
      </c>
      <c r="T100" s="35">
        <v>50.3</v>
      </c>
      <c r="U100" s="19">
        <f>P100+Q100+R100+S100+T100</f>
        <v>50.3</v>
      </c>
      <c r="V100" s="57"/>
      <c r="W100" s="57"/>
      <c r="X100" s="57"/>
      <c r="Y100" s="57"/>
      <c r="Z100" s="57">
        <v>45</v>
      </c>
      <c r="AA100" s="32">
        <f>V100+W100+X100+Y100+Z100</f>
        <v>45</v>
      </c>
      <c r="AB100" s="21">
        <v>2.8</v>
      </c>
      <c r="AC100" s="20"/>
      <c r="AD100" s="19"/>
      <c r="AE100" s="19"/>
      <c r="AF100" s="19">
        <f>AC100*60%</f>
        <v>0</v>
      </c>
      <c r="AG100" s="18">
        <f>AC100-AF100</f>
        <v>0</v>
      </c>
      <c r="AH100" s="16"/>
      <c r="AI100" s="16"/>
      <c r="AJ100" s="16"/>
      <c r="AK100" s="16"/>
      <c r="AL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</row>
    <row r="101" spans="1:67" s="17" customFormat="1" ht="25.5" outlineLevel="1" x14ac:dyDescent="0.2">
      <c r="A101" s="41">
        <f>A100+1</f>
        <v>50</v>
      </c>
      <c r="B101" s="42" t="s">
        <v>182</v>
      </c>
      <c r="C101" s="37" t="s">
        <v>32</v>
      </c>
      <c r="D101" s="37" t="s">
        <v>163</v>
      </c>
      <c r="E101" s="39">
        <v>2017</v>
      </c>
      <c r="F101" s="39">
        <v>2017</v>
      </c>
      <c r="G101" s="33">
        <f>H101+AM101</f>
        <v>19.16</v>
      </c>
      <c r="H101" s="19">
        <f>U101+I101</f>
        <v>19.16</v>
      </c>
      <c r="I101" s="19">
        <v>0</v>
      </c>
      <c r="J101" s="37" t="s">
        <v>2</v>
      </c>
      <c r="K101" s="37" t="s">
        <v>2</v>
      </c>
      <c r="L101" s="37" t="s">
        <v>2</v>
      </c>
      <c r="M101" s="37" t="s">
        <v>2</v>
      </c>
      <c r="N101" s="37" t="s">
        <v>2</v>
      </c>
      <c r="O101" s="36" t="s">
        <v>2</v>
      </c>
      <c r="P101" s="35">
        <v>0</v>
      </c>
      <c r="Q101" s="34">
        <v>0</v>
      </c>
      <c r="R101" s="34">
        <v>0</v>
      </c>
      <c r="S101" s="34">
        <v>0</v>
      </c>
      <c r="T101" s="35">
        <v>19.16</v>
      </c>
      <c r="U101" s="19">
        <f>P101+Q101+R101+S101+T101</f>
        <v>19.16</v>
      </c>
      <c r="V101" s="57">
        <v>0</v>
      </c>
      <c r="W101" s="57">
        <v>0</v>
      </c>
      <c r="X101" s="57"/>
      <c r="Y101" s="57">
        <v>0</v>
      </c>
      <c r="Z101" s="57">
        <v>17</v>
      </c>
      <c r="AA101" s="32">
        <f>V101+W101+X101+Y101+Z101</f>
        <v>17</v>
      </c>
      <c r="AB101" s="21">
        <v>0.9</v>
      </c>
      <c r="AC101" s="20"/>
      <c r="AD101" s="19"/>
      <c r="AE101" s="19"/>
      <c r="AF101" s="19">
        <f>AC101*60%</f>
        <v>0</v>
      </c>
      <c r="AG101" s="18">
        <f>AC101-AF101</f>
        <v>0</v>
      </c>
      <c r="AH101" s="16"/>
      <c r="AI101" s="16"/>
      <c r="AJ101" s="16"/>
      <c r="AK101" s="16"/>
      <c r="AL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</row>
    <row r="102" spans="1:67" s="17" customFormat="1" ht="38.25" outlineLevel="1" x14ac:dyDescent="0.2">
      <c r="A102" s="41">
        <f>A101+1</f>
        <v>51</v>
      </c>
      <c r="B102" s="42" t="s">
        <v>181</v>
      </c>
      <c r="C102" s="37" t="s">
        <v>32</v>
      </c>
      <c r="D102" s="37" t="s">
        <v>180</v>
      </c>
      <c r="E102" s="39">
        <v>2017</v>
      </c>
      <c r="F102" s="39">
        <v>2017</v>
      </c>
      <c r="G102" s="33">
        <f>H102+AM102</f>
        <v>90.8</v>
      </c>
      <c r="H102" s="19">
        <f>U102+I102</f>
        <v>90.8</v>
      </c>
      <c r="I102" s="19">
        <v>0</v>
      </c>
      <c r="J102" s="37" t="s">
        <v>2</v>
      </c>
      <c r="K102" s="37" t="s">
        <v>2</v>
      </c>
      <c r="L102" s="37" t="s">
        <v>2</v>
      </c>
      <c r="M102" s="37" t="s">
        <v>2</v>
      </c>
      <c r="N102" s="37" t="s">
        <v>179</v>
      </c>
      <c r="O102" s="36" t="s">
        <v>179</v>
      </c>
      <c r="P102" s="35">
        <v>0</v>
      </c>
      <c r="Q102" s="34">
        <v>0</v>
      </c>
      <c r="R102" s="34">
        <v>0</v>
      </c>
      <c r="S102" s="34">
        <v>0</v>
      </c>
      <c r="T102" s="35">
        <v>90.8</v>
      </c>
      <c r="U102" s="19">
        <f>P102+Q102+R102+S102+T102</f>
        <v>90.8</v>
      </c>
      <c r="V102" s="57"/>
      <c r="W102" s="57"/>
      <c r="X102" s="57">
        <v>0</v>
      </c>
      <c r="Y102" s="57"/>
      <c r="Z102" s="57">
        <v>80</v>
      </c>
      <c r="AA102" s="32">
        <f>V102+W102+X102+Y102+Z102</f>
        <v>80</v>
      </c>
      <c r="AB102" s="21">
        <v>3.6</v>
      </c>
      <c r="AC102" s="20"/>
      <c r="AD102" s="19"/>
      <c r="AE102" s="19"/>
      <c r="AF102" s="19">
        <f>AC102*60%</f>
        <v>0</v>
      </c>
      <c r="AG102" s="18">
        <f>AC102-AF102</f>
        <v>0</v>
      </c>
      <c r="AH102" s="16"/>
      <c r="AI102" s="16"/>
      <c r="AJ102" s="16"/>
      <c r="AK102" s="16"/>
      <c r="AL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</row>
    <row r="103" spans="1:67" s="17" customFormat="1" ht="38.25" outlineLevel="1" x14ac:dyDescent="0.2">
      <c r="A103" s="41">
        <v>51</v>
      </c>
      <c r="B103" s="42" t="s">
        <v>178</v>
      </c>
      <c r="C103" s="37"/>
      <c r="D103" s="37" t="s">
        <v>177</v>
      </c>
      <c r="E103" s="39">
        <v>2011</v>
      </c>
      <c r="F103" s="39">
        <v>2016</v>
      </c>
      <c r="G103" s="33">
        <f>H103+AM103</f>
        <v>62.858000000000004</v>
      </c>
      <c r="H103" s="19">
        <f>U103+I103</f>
        <v>57.005000000000003</v>
      </c>
      <c r="I103" s="19"/>
      <c r="J103" s="37" t="s">
        <v>2</v>
      </c>
      <c r="K103" s="37" t="s">
        <v>2</v>
      </c>
      <c r="L103" s="37" t="s">
        <v>2</v>
      </c>
      <c r="M103" s="37" t="s">
        <v>176</v>
      </c>
      <c r="N103" s="37" t="s">
        <v>2</v>
      </c>
      <c r="O103" s="36" t="s">
        <v>176</v>
      </c>
      <c r="P103" s="35"/>
      <c r="Q103" s="34"/>
      <c r="R103" s="34"/>
      <c r="S103" s="34">
        <f>57.005-1.858</f>
        <v>55.147000000000006</v>
      </c>
      <c r="T103" s="35">
        <v>1.8580000000000001</v>
      </c>
      <c r="U103" s="19">
        <f>P103+Q103+R103+S103+T103</f>
        <v>57.005000000000003</v>
      </c>
      <c r="V103" s="57"/>
      <c r="W103" s="57"/>
      <c r="X103" s="57"/>
      <c r="Y103" s="57">
        <v>48.308999999999997</v>
      </c>
      <c r="Z103" s="57"/>
      <c r="AA103" s="32">
        <f>V103+W103+X103+Y103+Z103</f>
        <v>48.308999999999997</v>
      </c>
      <c r="AB103" s="21">
        <f>45.3*1.2975</f>
        <v>58.77675</v>
      </c>
      <c r="AC103" s="20">
        <f>AE103</f>
        <v>51.385381355932203</v>
      </c>
      <c r="AD103" s="19">
        <v>1.8580000000000001</v>
      </c>
      <c r="AE103" s="19">
        <f>(AB103+AD103)/1.18</f>
        <v>51.385381355932203</v>
      </c>
      <c r="AF103" s="19">
        <f>AC103*60%</f>
        <v>30.831228813559321</v>
      </c>
      <c r="AG103" s="18">
        <f>AC103-AF103</f>
        <v>20.554152542372883</v>
      </c>
      <c r="AH103" s="16"/>
      <c r="AI103" s="16"/>
      <c r="AJ103" s="16"/>
      <c r="AK103" s="16"/>
      <c r="AL103" s="16"/>
      <c r="AM103" s="17">
        <v>5.8529999999999998</v>
      </c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</row>
    <row r="104" spans="1:67" s="17" customFormat="1" outlineLevel="1" x14ac:dyDescent="0.2">
      <c r="A104" s="41">
        <v>52</v>
      </c>
      <c r="B104" s="70" t="s">
        <v>175</v>
      </c>
      <c r="C104" s="37" t="s">
        <v>32</v>
      </c>
      <c r="D104" s="37" t="s">
        <v>174</v>
      </c>
      <c r="E104" s="39">
        <v>2015</v>
      </c>
      <c r="F104" s="39">
        <v>2015</v>
      </c>
      <c r="G104" s="33">
        <f>H104+AM104</f>
        <v>15.9184</v>
      </c>
      <c r="H104" s="19">
        <f>U104+I104</f>
        <v>15.9184</v>
      </c>
      <c r="I104" s="19">
        <v>0</v>
      </c>
      <c r="J104" s="37" t="s">
        <v>2</v>
      </c>
      <c r="K104" s="37" t="s">
        <v>2</v>
      </c>
      <c r="L104" s="37" t="s">
        <v>2</v>
      </c>
      <c r="M104" s="37" t="s">
        <v>2</v>
      </c>
      <c r="N104" s="37" t="s">
        <v>2</v>
      </c>
      <c r="O104" s="36" t="s">
        <v>2</v>
      </c>
      <c r="P104" s="35">
        <v>0</v>
      </c>
      <c r="Q104" s="34">
        <v>0</v>
      </c>
      <c r="R104" s="35">
        <v>15.9184</v>
      </c>
      <c r="S104" s="34">
        <v>0</v>
      </c>
      <c r="T104" s="34">
        <v>0</v>
      </c>
      <c r="U104" s="19">
        <f>P104+Q104+R104+S104+T104</f>
        <v>15.9184</v>
      </c>
      <c r="V104" s="57">
        <v>0</v>
      </c>
      <c r="W104" s="57">
        <v>0</v>
      </c>
      <c r="X104" s="57">
        <v>13.489830508474601</v>
      </c>
      <c r="Y104" s="57"/>
      <c r="Z104" s="57">
        <v>0</v>
      </c>
      <c r="AA104" s="32">
        <f>V104+W104+X104+Y104+Z104</f>
        <v>13.489830508474601</v>
      </c>
      <c r="AB104" s="21"/>
      <c r="AC104" s="20">
        <f>AE104</f>
        <v>0</v>
      </c>
      <c r="AD104" s="19"/>
      <c r="AE104" s="19">
        <f>(AB104+AD104)/1.18</f>
        <v>0</v>
      </c>
      <c r="AF104" s="19">
        <f>AC104*60%</f>
        <v>0</v>
      </c>
      <c r="AG104" s="18">
        <f>AC104-AF104</f>
        <v>0</v>
      </c>
      <c r="AH104" s="16"/>
      <c r="AI104" s="16"/>
      <c r="AJ104" s="16"/>
      <c r="AK104" s="16"/>
      <c r="AL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</row>
    <row r="105" spans="1:67" s="17" customFormat="1" ht="51" outlineLevel="1" x14ac:dyDescent="0.2">
      <c r="A105" s="41">
        <f>A104+1</f>
        <v>53</v>
      </c>
      <c r="B105" s="70" t="s">
        <v>173</v>
      </c>
      <c r="C105" s="37" t="s">
        <v>32</v>
      </c>
      <c r="D105" s="37" t="s">
        <v>169</v>
      </c>
      <c r="E105" s="39">
        <v>2010</v>
      </c>
      <c r="F105" s="39">
        <v>2012</v>
      </c>
      <c r="G105" s="33">
        <f>H105+AM105</f>
        <v>74.680999999999997</v>
      </c>
      <c r="H105" s="19">
        <f>U105+I105</f>
        <v>43.043999999999997</v>
      </c>
      <c r="I105" s="19">
        <v>34.043999999999997</v>
      </c>
      <c r="J105" s="37" t="s">
        <v>2</v>
      </c>
      <c r="K105" s="37" t="s">
        <v>2</v>
      </c>
      <c r="L105" s="37" t="s">
        <v>2</v>
      </c>
      <c r="M105" s="37" t="s">
        <v>2</v>
      </c>
      <c r="N105" s="37" t="s">
        <v>2</v>
      </c>
      <c r="O105" s="36" t="s">
        <v>2</v>
      </c>
      <c r="P105" s="35">
        <v>9</v>
      </c>
      <c r="Q105" s="34">
        <v>0</v>
      </c>
      <c r="R105" s="34">
        <v>0</v>
      </c>
      <c r="S105" s="34">
        <v>0</v>
      </c>
      <c r="T105" s="34">
        <v>0</v>
      </c>
      <c r="U105" s="19">
        <f>P105+Q105+R105+S105+T105</f>
        <v>9</v>
      </c>
      <c r="V105" s="57"/>
      <c r="W105" s="57">
        <v>0</v>
      </c>
      <c r="X105" s="57">
        <v>0</v>
      </c>
      <c r="Y105" s="57">
        <v>0</v>
      </c>
      <c r="Z105" s="57">
        <v>0</v>
      </c>
      <c r="AA105" s="32">
        <f>V105+W105+X105+Y105+Z105</f>
        <v>0</v>
      </c>
      <c r="AB105" s="21"/>
      <c r="AC105" s="20">
        <f>AE105</f>
        <v>0</v>
      </c>
      <c r="AD105" s="19"/>
      <c r="AE105" s="19">
        <f>(AB105+AD105)/1.18</f>
        <v>0</v>
      </c>
      <c r="AF105" s="19">
        <f>AC105*60%</f>
        <v>0</v>
      </c>
      <c r="AG105" s="18">
        <f>AC105-AF105</f>
        <v>0</v>
      </c>
      <c r="AH105" s="16"/>
      <c r="AI105" s="16"/>
      <c r="AJ105" s="16"/>
      <c r="AK105" s="16"/>
      <c r="AL105" s="16"/>
      <c r="AM105" s="17">
        <v>31.637</v>
      </c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</row>
    <row r="106" spans="1:67" s="17" customFormat="1" ht="25.5" outlineLevel="1" x14ac:dyDescent="0.2">
      <c r="A106" s="41">
        <f>A105+1</f>
        <v>54</v>
      </c>
      <c r="B106" s="42" t="s">
        <v>172</v>
      </c>
      <c r="C106" s="37" t="s">
        <v>32</v>
      </c>
      <c r="D106" s="37" t="s">
        <v>171</v>
      </c>
      <c r="E106" s="39">
        <v>2015</v>
      </c>
      <c r="F106" s="39">
        <v>2015</v>
      </c>
      <c r="G106" s="33">
        <f>H106+AM106</f>
        <v>56.041000000000004</v>
      </c>
      <c r="H106" s="19">
        <f>U106+I106</f>
        <v>56.041000000000004</v>
      </c>
      <c r="I106" s="19">
        <v>0</v>
      </c>
      <c r="J106" s="37" t="s">
        <v>2</v>
      </c>
      <c r="K106" s="37" t="s">
        <v>2</v>
      </c>
      <c r="L106" s="37" t="s">
        <v>2</v>
      </c>
      <c r="M106" s="37" t="s">
        <v>2</v>
      </c>
      <c r="N106" s="37" t="s">
        <v>2</v>
      </c>
      <c r="O106" s="36" t="s">
        <v>2</v>
      </c>
      <c r="P106" s="35">
        <v>0</v>
      </c>
      <c r="Q106" s="34">
        <v>0</v>
      </c>
      <c r="R106" s="34">
        <f>56.088-4.247</f>
        <v>51.841000000000001</v>
      </c>
      <c r="S106" s="35">
        <v>4.2</v>
      </c>
      <c r="T106" s="34">
        <v>0</v>
      </c>
      <c r="U106" s="19">
        <f>P106+Q106+R106+S106+T106</f>
        <v>56.041000000000004</v>
      </c>
      <c r="V106" s="57">
        <v>0</v>
      </c>
      <c r="W106" s="57">
        <v>0</v>
      </c>
      <c r="X106" s="57">
        <f>51.0915254237288-3.599</f>
        <v>47.492525423728793</v>
      </c>
      <c r="Y106" s="57">
        <v>0</v>
      </c>
      <c r="Z106" s="57">
        <v>0</v>
      </c>
      <c r="AA106" s="32">
        <f>V106+W106+X106+Y106+Z106</f>
        <v>47.492525423728793</v>
      </c>
      <c r="AB106" s="21"/>
      <c r="AC106" s="20">
        <f>AE106</f>
        <v>0</v>
      </c>
      <c r="AD106" s="19"/>
      <c r="AE106" s="19">
        <f>(AB106+AD106)/1.18</f>
        <v>0</v>
      </c>
      <c r="AF106" s="19">
        <f>AC106*60%</f>
        <v>0</v>
      </c>
      <c r="AG106" s="18">
        <f>AC106-AF106</f>
        <v>0</v>
      </c>
      <c r="AH106" s="16"/>
      <c r="AI106" s="16"/>
      <c r="AJ106" s="16"/>
      <c r="AK106" s="16"/>
      <c r="AL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</row>
    <row r="107" spans="1:67" s="17" customFormat="1" ht="25.5" outlineLevel="1" x14ac:dyDescent="0.2">
      <c r="A107" s="41">
        <f>A106+1</f>
        <v>55</v>
      </c>
      <c r="B107" s="42" t="s">
        <v>170</v>
      </c>
      <c r="C107" s="37" t="s">
        <v>32</v>
      </c>
      <c r="D107" s="37" t="s">
        <v>169</v>
      </c>
      <c r="E107" s="39">
        <v>2016</v>
      </c>
      <c r="F107" s="39">
        <v>2016</v>
      </c>
      <c r="G107" s="33">
        <f>H107+AM107</f>
        <v>70.8</v>
      </c>
      <c r="H107" s="19">
        <f>U107+I107</f>
        <v>70.8</v>
      </c>
      <c r="I107" s="19">
        <v>0</v>
      </c>
      <c r="J107" s="37" t="s">
        <v>2</v>
      </c>
      <c r="K107" s="37" t="s">
        <v>2</v>
      </c>
      <c r="L107" s="37" t="s">
        <v>2</v>
      </c>
      <c r="M107" s="37" t="s">
        <v>2</v>
      </c>
      <c r="N107" s="37" t="s">
        <v>2</v>
      </c>
      <c r="O107" s="36" t="s">
        <v>2</v>
      </c>
      <c r="P107" s="35">
        <v>0</v>
      </c>
      <c r="Q107" s="34">
        <v>0</v>
      </c>
      <c r="R107" s="34">
        <v>0</v>
      </c>
      <c r="S107" s="35">
        <v>70.8</v>
      </c>
      <c r="T107" s="34">
        <v>0</v>
      </c>
      <c r="U107" s="19">
        <f>P107+Q107+R107+S107+T107</f>
        <v>70.8</v>
      </c>
      <c r="V107" s="57">
        <v>0</v>
      </c>
      <c r="W107" s="57">
        <v>0</v>
      </c>
      <c r="X107" s="57"/>
      <c r="Y107" s="57">
        <v>60</v>
      </c>
      <c r="Z107" s="57">
        <v>0</v>
      </c>
      <c r="AA107" s="32">
        <f>V107+W107+X107+Y107+Z107</f>
        <v>60</v>
      </c>
      <c r="AB107" s="21"/>
      <c r="AC107" s="20">
        <f>AE107</f>
        <v>0</v>
      </c>
      <c r="AD107" s="19"/>
      <c r="AE107" s="19">
        <f>(AB107+AD107)/1.18</f>
        <v>0</v>
      </c>
      <c r="AF107" s="19">
        <f>AC107*60%</f>
        <v>0</v>
      </c>
      <c r="AG107" s="18">
        <f>AC107-AF107</f>
        <v>0</v>
      </c>
      <c r="AH107" s="16"/>
      <c r="AI107" s="16"/>
      <c r="AJ107" s="16"/>
      <c r="AK107" s="16"/>
      <c r="AL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</row>
    <row r="108" spans="1:67" s="17" customFormat="1" ht="25.5" outlineLevel="1" x14ac:dyDescent="0.2">
      <c r="A108" s="41">
        <f>A107+1</f>
        <v>56</v>
      </c>
      <c r="B108" s="42" t="s">
        <v>168</v>
      </c>
      <c r="C108" s="37" t="s">
        <v>32</v>
      </c>
      <c r="D108" s="37"/>
      <c r="E108" s="39">
        <v>2010</v>
      </c>
      <c r="F108" s="39">
        <v>2011</v>
      </c>
      <c r="G108" s="33">
        <f>H108+AM108</f>
        <v>34.908999999999999</v>
      </c>
      <c r="H108" s="19">
        <f>U108+I108</f>
        <v>2.9140000000000001</v>
      </c>
      <c r="I108" s="19">
        <v>2.9140000000000001</v>
      </c>
      <c r="J108" s="37" t="s">
        <v>2</v>
      </c>
      <c r="K108" s="37" t="s">
        <v>2</v>
      </c>
      <c r="L108" s="37" t="s">
        <v>2</v>
      </c>
      <c r="M108" s="37" t="s">
        <v>2</v>
      </c>
      <c r="N108" s="37" t="s">
        <v>2</v>
      </c>
      <c r="O108" s="36" t="s">
        <v>2</v>
      </c>
      <c r="P108" s="35"/>
      <c r="Q108" s="34"/>
      <c r="R108" s="34"/>
      <c r="S108" s="35"/>
      <c r="T108" s="34"/>
      <c r="U108" s="19"/>
      <c r="V108" s="57"/>
      <c r="W108" s="57"/>
      <c r="X108" s="57"/>
      <c r="Y108" s="57"/>
      <c r="Z108" s="57"/>
      <c r="AA108" s="32">
        <f>V108+W108+X108+Y108+Z108</f>
        <v>0</v>
      </c>
      <c r="AB108" s="21"/>
      <c r="AC108" s="20">
        <f>AE108</f>
        <v>0</v>
      </c>
      <c r="AD108" s="19"/>
      <c r="AE108" s="19">
        <f>(AB108+AD108)/1.18</f>
        <v>0</v>
      </c>
      <c r="AF108" s="19">
        <f>AC108*60%</f>
        <v>0</v>
      </c>
      <c r="AG108" s="18">
        <f>AC108-AF108</f>
        <v>0</v>
      </c>
      <c r="AH108" s="16"/>
      <c r="AI108" s="16"/>
      <c r="AJ108" s="16"/>
      <c r="AK108" s="16"/>
      <c r="AL108" s="16"/>
      <c r="AM108" s="17">
        <v>31.995000000000001</v>
      </c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</row>
    <row r="109" spans="1:67" s="17" customFormat="1" outlineLevel="1" x14ac:dyDescent="0.2">
      <c r="A109" s="41">
        <f>A108+1</f>
        <v>57</v>
      </c>
      <c r="B109" s="42" t="s">
        <v>167</v>
      </c>
      <c r="C109" s="37" t="s">
        <v>32</v>
      </c>
      <c r="D109" s="37"/>
      <c r="E109" s="39">
        <v>2011</v>
      </c>
      <c r="F109" s="39">
        <v>2011</v>
      </c>
      <c r="G109" s="33">
        <f>H109+AM109</f>
        <v>8.0500000000000007</v>
      </c>
      <c r="H109" s="19">
        <f>U109+I109</f>
        <v>1.278</v>
      </c>
      <c r="I109" s="19">
        <v>1.278</v>
      </c>
      <c r="J109" s="37" t="s">
        <v>2</v>
      </c>
      <c r="K109" s="37" t="s">
        <v>2</v>
      </c>
      <c r="L109" s="37" t="s">
        <v>2</v>
      </c>
      <c r="M109" s="37" t="s">
        <v>2</v>
      </c>
      <c r="N109" s="37" t="s">
        <v>2</v>
      </c>
      <c r="O109" s="36" t="s">
        <v>2</v>
      </c>
      <c r="P109" s="35"/>
      <c r="Q109" s="34"/>
      <c r="R109" s="34"/>
      <c r="S109" s="35"/>
      <c r="T109" s="34"/>
      <c r="U109" s="19"/>
      <c r="V109" s="57"/>
      <c r="W109" s="57"/>
      <c r="X109" s="57"/>
      <c r="Y109" s="57"/>
      <c r="Z109" s="57"/>
      <c r="AA109" s="32">
        <f>V109+W109+X109+Y109+Z109</f>
        <v>0</v>
      </c>
      <c r="AB109" s="21"/>
      <c r="AC109" s="20">
        <f>AE109</f>
        <v>0</v>
      </c>
      <c r="AD109" s="19"/>
      <c r="AE109" s="19">
        <f>(AB109+AD109)/1.18</f>
        <v>0</v>
      </c>
      <c r="AF109" s="19">
        <f>AC109*60%</f>
        <v>0</v>
      </c>
      <c r="AG109" s="18">
        <f>AC109-AF109</f>
        <v>0</v>
      </c>
      <c r="AH109" s="16"/>
      <c r="AI109" s="16"/>
      <c r="AJ109" s="16"/>
      <c r="AK109" s="16"/>
      <c r="AL109" s="16"/>
      <c r="AM109" s="17">
        <v>6.7720000000000002</v>
      </c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</row>
    <row r="110" spans="1:67" s="17" customFormat="1" outlineLevel="1" x14ac:dyDescent="0.2">
      <c r="A110" s="41">
        <f>A109+1</f>
        <v>58</v>
      </c>
      <c r="B110" s="42" t="s">
        <v>166</v>
      </c>
      <c r="C110" s="37" t="s">
        <v>32</v>
      </c>
      <c r="D110" s="37"/>
      <c r="E110" s="39">
        <v>2011</v>
      </c>
      <c r="F110" s="39">
        <v>2011</v>
      </c>
      <c r="G110" s="33">
        <f>H110+AM110</f>
        <v>3.3029999999999999</v>
      </c>
      <c r="H110" s="19">
        <f>U110+I110</f>
        <v>0.35699999999999998</v>
      </c>
      <c r="I110" s="19">
        <v>0.35699999999999998</v>
      </c>
      <c r="J110" s="37" t="s">
        <v>2</v>
      </c>
      <c r="K110" s="37" t="s">
        <v>2</v>
      </c>
      <c r="L110" s="37" t="s">
        <v>2</v>
      </c>
      <c r="M110" s="37" t="s">
        <v>2</v>
      </c>
      <c r="N110" s="37" t="s">
        <v>2</v>
      </c>
      <c r="O110" s="36" t="s">
        <v>2</v>
      </c>
      <c r="P110" s="35"/>
      <c r="Q110" s="34"/>
      <c r="R110" s="34"/>
      <c r="S110" s="35"/>
      <c r="T110" s="34"/>
      <c r="U110" s="19"/>
      <c r="V110" s="57"/>
      <c r="W110" s="57"/>
      <c r="X110" s="57"/>
      <c r="Y110" s="57"/>
      <c r="Z110" s="57"/>
      <c r="AA110" s="32">
        <f>V110+W110+X110+Y110+Z110</f>
        <v>0</v>
      </c>
      <c r="AB110" s="21"/>
      <c r="AC110" s="20">
        <f>AE110</f>
        <v>0</v>
      </c>
      <c r="AD110" s="19"/>
      <c r="AE110" s="19">
        <f>(AB110+AD110)/1.18</f>
        <v>0</v>
      </c>
      <c r="AF110" s="19">
        <f>AC110*60%</f>
        <v>0</v>
      </c>
      <c r="AG110" s="18">
        <f>AC110-AF110</f>
        <v>0</v>
      </c>
      <c r="AH110" s="16"/>
      <c r="AI110" s="16"/>
      <c r="AJ110" s="16"/>
      <c r="AK110" s="16"/>
      <c r="AL110" s="16"/>
      <c r="AM110" s="17">
        <v>2.9460000000000002</v>
      </c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</row>
    <row r="111" spans="1:67" s="17" customFormat="1" outlineLevel="1" x14ac:dyDescent="0.2">
      <c r="A111" s="41">
        <f>A110+1</f>
        <v>59</v>
      </c>
      <c r="B111" s="42" t="s">
        <v>165</v>
      </c>
      <c r="C111" s="37" t="s">
        <v>32</v>
      </c>
      <c r="D111" s="37"/>
      <c r="E111" s="39">
        <v>2011</v>
      </c>
      <c r="F111" s="39">
        <v>2011</v>
      </c>
      <c r="G111" s="33">
        <f>H111+AM111</f>
        <v>5.375</v>
      </c>
      <c r="H111" s="19">
        <f>U111+I111</f>
        <v>0.874</v>
      </c>
      <c r="I111" s="19">
        <v>0.874</v>
      </c>
      <c r="J111" s="37" t="s">
        <v>2</v>
      </c>
      <c r="K111" s="37" t="s">
        <v>2</v>
      </c>
      <c r="L111" s="37" t="s">
        <v>2</v>
      </c>
      <c r="M111" s="37" t="s">
        <v>2</v>
      </c>
      <c r="N111" s="37" t="s">
        <v>2</v>
      </c>
      <c r="O111" s="36" t="s">
        <v>2</v>
      </c>
      <c r="P111" s="35"/>
      <c r="Q111" s="34"/>
      <c r="R111" s="34"/>
      <c r="S111" s="35"/>
      <c r="T111" s="34"/>
      <c r="U111" s="19"/>
      <c r="V111" s="57"/>
      <c r="W111" s="57"/>
      <c r="X111" s="57"/>
      <c r="Y111" s="57"/>
      <c r="Z111" s="57"/>
      <c r="AA111" s="32">
        <f>V111+W111+X111+Y111+Z111</f>
        <v>0</v>
      </c>
      <c r="AB111" s="21"/>
      <c r="AC111" s="20">
        <f>AE111</f>
        <v>0</v>
      </c>
      <c r="AD111" s="19"/>
      <c r="AE111" s="19">
        <f>(AB111+AD111)/1.18</f>
        <v>0</v>
      </c>
      <c r="AF111" s="19">
        <f>AC111*60%</f>
        <v>0</v>
      </c>
      <c r="AG111" s="18">
        <f>AC111-AF111</f>
        <v>0</v>
      </c>
      <c r="AH111" s="16"/>
      <c r="AI111" s="16"/>
      <c r="AJ111" s="16"/>
      <c r="AK111" s="16"/>
      <c r="AL111" s="16"/>
      <c r="AM111" s="17">
        <v>4.5010000000000003</v>
      </c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</row>
    <row r="112" spans="1:67" s="17" customFormat="1" ht="25.5" outlineLevel="1" x14ac:dyDescent="0.2">
      <c r="A112" s="41">
        <f>A111+1</f>
        <v>60</v>
      </c>
      <c r="B112" s="42" t="s">
        <v>164</v>
      </c>
      <c r="C112" s="37" t="s">
        <v>32</v>
      </c>
      <c r="D112" s="37" t="s">
        <v>163</v>
      </c>
      <c r="E112" s="39">
        <v>2014</v>
      </c>
      <c r="F112" s="39">
        <v>2016</v>
      </c>
      <c r="G112" s="33">
        <f>H112+AM112</f>
        <v>146.15946</v>
      </c>
      <c r="H112" s="19">
        <f>U112+I112</f>
        <v>146.15946</v>
      </c>
      <c r="I112" s="19">
        <v>0</v>
      </c>
      <c r="J112" s="37" t="s">
        <v>2</v>
      </c>
      <c r="K112" s="37" t="s">
        <v>2</v>
      </c>
      <c r="L112" s="37" t="s">
        <v>2</v>
      </c>
      <c r="M112" s="37" t="s">
        <v>162</v>
      </c>
      <c r="N112" s="37" t="s">
        <v>2</v>
      </c>
      <c r="O112" s="37" t="s">
        <v>162</v>
      </c>
      <c r="P112" s="35"/>
      <c r="Q112" s="35">
        <f>73.95946+1.9-4.247</f>
        <v>71.612460000000013</v>
      </c>
      <c r="R112" s="35">
        <v>2.7</v>
      </c>
      <c r="S112" s="34">
        <v>70.247</v>
      </c>
      <c r="T112" s="35">
        <v>1.6</v>
      </c>
      <c r="U112" s="19">
        <f>P112+Q112+R112+S112+T112</f>
        <v>146.15946</v>
      </c>
      <c r="V112" s="57"/>
      <c r="W112" s="57">
        <f>62.847+3.599</f>
        <v>66.445999999999998</v>
      </c>
      <c r="X112" s="57"/>
      <c r="Y112" s="57">
        <v>60.887</v>
      </c>
      <c r="Z112" s="57">
        <v>0</v>
      </c>
      <c r="AA112" s="32">
        <f>V112+W112+X112+Y112+Z112</f>
        <v>127.333</v>
      </c>
      <c r="AB112" s="21">
        <f>54.14*1.2975</f>
        <v>70.246650000000002</v>
      </c>
      <c r="AC112" s="20">
        <f>AE112</f>
        <v>60.886991525423731</v>
      </c>
      <c r="AD112" s="19">
        <v>1.6</v>
      </c>
      <c r="AE112" s="19">
        <f>(AB112+AD112)/1.18</f>
        <v>60.886991525423731</v>
      </c>
      <c r="AF112" s="19">
        <f>AC112*60%</f>
        <v>36.532194915254237</v>
      </c>
      <c r="AG112" s="18">
        <f>AC112-AF112</f>
        <v>24.354796610169494</v>
      </c>
      <c r="AH112" s="16"/>
      <c r="AI112" s="16"/>
      <c r="AJ112" s="16"/>
      <c r="AK112" s="16"/>
      <c r="AL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</row>
    <row r="113" spans="1:67" s="46" customFormat="1" outlineLevel="1" x14ac:dyDescent="0.2">
      <c r="A113" s="56"/>
      <c r="B113" s="55" t="s">
        <v>161</v>
      </c>
      <c r="C113" s="66"/>
      <c r="D113" s="66"/>
      <c r="E113" s="54"/>
      <c r="F113" s="54"/>
      <c r="G113" s="62">
        <f>G114</f>
        <v>6.82</v>
      </c>
      <c r="H113" s="62">
        <f>H114</f>
        <v>6.82</v>
      </c>
      <c r="I113" s="62">
        <f>I114</f>
        <v>6.82</v>
      </c>
      <c r="J113" s="66" t="s">
        <v>2</v>
      </c>
      <c r="K113" s="66" t="s">
        <v>2</v>
      </c>
      <c r="L113" s="66" t="s">
        <v>2</v>
      </c>
      <c r="M113" s="66" t="s">
        <v>2</v>
      </c>
      <c r="N113" s="66" t="s">
        <v>2</v>
      </c>
      <c r="O113" s="53" t="s">
        <v>2</v>
      </c>
      <c r="P113" s="62">
        <f>P114</f>
        <v>0</v>
      </c>
      <c r="Q113" s="62">
        <f>Q114</f>
        <v>0</v>
      </c>
      <c r="R113" s="62">
        <f>R114</f>
        <v>0</v>
      </c>
      <c r="S113" s="62">
        <v>0</v>
      </c>
      <c r="T113" s="62">
        <v>0</v>
      </c>
      <c r="U113" s="48">
        <f>P113+Q113+R113+S113+T113</f>
        <v>0</v>
      </c>
      <c r="V113" s="62">
        <f>V114</f>
        <v>0</v>
      </c>
      <c r="W113" s="62">
        <f>W114</f>
        <v>0</v>
      </c>
      <c r="X113" s="62">
        <f>X114</f>
        <v>0</v>
      </c>
      <c r="Y113" s="62">
        <f>Y114</f>
        <v>0</v>
      </c>
      <c r="Z113" s="62">
        <f>Z114</f>
        <v>0</v>
      </c>
      <c r="AA113" s="51">
        <f>V113+W113+X113+Y113+Z113</f>
        <v>0</v>
      </c>
      <c r="AB113" s="50"/>
      <c r="AC113" s="49">
        <f>AE113</f>
        <v>0</v>
      </c>
      <c r="AD113" s="48"/>
      <c r="AE113" s="48">
        <f>(AB113+AD113)/1.18</f>
        <v>0</v>
      </c>
      <c r="AF113" s="48"/>
      <c r="AG113" s="47"/>
      <c r="AH113" s="45"/>
      <c r="AI113" s="45"/>
      <c r="AJ113" s="45"/>
      <c r="AK113" s="45"/>
      <c r="AL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1:67" s="17" customFormat="1" outlineLevel="1" x14ac:dyDescent="0.2">
      <c r="A114" s="41">
        <v>61</v>
      </c>
      <c r="B114" s="70" t="s">
        <v>160</v>
      </c>
      <c r="C114" s="37" t="s">
        <v>32</v>
      </c>
      <c r="D114" s="37"/>
      <c r="E114" s="39">
        <v>2012</v>
      </c>
      <c r="F114" s="39">
        <v>2012</v>
      </c>
      <c r="G114" s="33">
        <f>H114+AM114</f>
        <v>6.82</v>
      </c>
      <c r="H114" s="19">
        <f>U114+I114</f>
        <v>6.82</v>
      </c>
      <c r="I114" s="19">
        <v>6.82</v>
      </c>
      <c r="J114" s="37" t="s">
        <v>2</v>
      </c>
      <c r="K114" s="37" t="s">
        <v>2</v>
      </c>
      <c r="L114" s="37" t="s">
        <v>2</v>
      </c>
      <c r="M114" s="37" t="s">
        <v>2</v>
      </c>
      <c r="N114" s="37" t="s">
        <v>2</v>
      </c>
      <c r="O114" s="36" t="s">
        <v>2</v>
      </c>
      <c r="P114" s="19"/>
      <c r="Q114" s="63"/>
      <c r="R114" s="63"/>
      <c r="S114" s="63"/>
      <c r="T114" s="63"/>
      <c r="U114" s="19">
        <f>P114+Q114+R114+S114+T114</f>
        <v>0</v>
      </c>
      <c r="V114" s="36"/>
      <c r="W114" s="36"/>
      <c r="X114" s="36"/>
      <c r="Y114" s="36"/>
      <c r="Z114" s="36"/>
      <c r="AA114" s="32">
        <f>V114+W114+X114+Y114+Z114</f>
        <v>0</v>
      </c>
      <c r="AB114" s="21"/>
      <c r="AC114" s="20">
        <f>AE114</f>
        <v>0</v>
      </c>
      <c r="AD114" s="19"/>
      <c r="AE114" s="19">
        <f>(AB114+AD114)/1.18</f>
        <v>0</v>
      </c>
      <c r="AF114" s="19"/>
      <c r="AG114" s="18"/>
      <c r="AH114" s="16"/>
      <c r="AI114" s="16"/>
      <c r="AJ114" s="16"/>
      <c r="AK114" s="16"/>
      <c r="AL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</row>
    <row r="115" spans="1:67" s="46" customFormat="1" ht="25.5" outlineLevel="1" x14ac:dyDescent="0.2">
      <c r="A115" s="56" t="s">
        <v>159</v>
      </c>
      <c r="B115" s="92" t="s">
        <v>71</v>
      </c>
      <c r="C115" s="54"/>
      <c r="D115" s="54"/>
      <c r="E115" s="54"/>
      <c r="F115" s="54"/>
      <c r="G115" s="62">
        <f>G116</f>
        <v>997.90548000000013</v>
      </c>
      <c r="H115" s="62">
        <f>H116</f>
        <v>656.98548000000005</v>
      </c>
      <c r="I115" s="62">
        <f>I116</f>
        <v>95.989000000000004</v>
      </c>
      <c r="J115" s="54" t="s">
        <v>2</v>
      </c>
      <c r="K115" s="54" t="s">
        <v>2</v>
      </c>
      <c r="L115" s="54" t="s">
        <v>2</v>
      </c>
      <c r="M115" s="54" t="s">
        <v>2</v>
      </c>
      <c r="N115" s="54" t="s">
        <v>2</v>
      </c>
      <c r="O115" s="53" t="s">
        <v>2</v>
      </c>
      <c r="P115" s="52">
        <f>P116</f>
        <v>24.582999999999998</v>
      </c>
      <c r="Q115" s="52">
        <f>Q116</f>
        <v>107.17604</v>
      </c>
      <c r="R115" s="52">
        <f>R116</f>
        <v>141.53</v>
      </c>
      <c r="S115" s="52">
        <f>S116</f>
        <v>141.80000000000001</v>
      </c>
      <c r="T115" s="52">
        <f>T116</f>
        <v>145.90744000000001</v>
      </c>
      <c r="U115" s="48">
        <f>P115+Q115+R115+S115+T115</f>
        <v>560.99648000000002</v>
      </c>
      <c r="V115" s="52">
        <f>V116</f>
        <v>40.799999999999997</v>
      </c>
      <c r="W115" s="52">
        <f>W116</f>
        <v>89.878</v>
      </c>
      <c r="X115" s="52">
        <f>X116</f>
        <v>120</v>
      </c>
      <c r="Y115" s="52">
        <f>Y116</f>
        <v>120</v>
      </c>
      <c r="Z115" s="52">
        <f>Z116</f>
        <v>123.608</v>
      </c>
      <c r="AA115" s="51">
        <f>V115+W115+X115+Y115+Z115</f>
        <v>494.286</v>
      </c>
      <c r="AB115" s="50">
        <f>AB116</f>
        <v>72.578000000000003</v>
      </c>
      <c r="AC115" s="49">
        <f>AC116</f>
        <v>61.506779661016957</v>
      </c>
      <c r="AD115" s="48">
        <f>AD116</f>
        <v>0</v>
      </c>
      <c r="AE115" s="48">
        <f>AE116</f>
        <v>61.506779661016957</v>
      </c>
      <c r="AF115" s="48">
        <f>AF116</f>
        <v>58.431440677966108</v>
      </c>
      <c r="AG115" s="47">
        <f>AG116</f>
        <v>3.0753389830508482</v>
      </c>
      <c r="AH115" s="45"/>
      <c r="AI115" s="45"/>
      <c r="AJ115" s="45"/>
      <c r="AK115" s="45"/>
      <c r="AL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1:67" s="17" customFormat="1" outlineLevel="1" x14ac:dyDescent="0.2">
      <c r="A116" s="41">
        <v>62</v>
      </c>
      <c r="B116" s="70" t="s">
        <v>158</v>
      </c>
      <c r="C116" s="37" t="s">
        <v>32</v>
      </c>
      <c r="D116" s="37"/>
      <c r="E116" s="39">
        <v>2007</v>
      </c>
      <c r="F116" s="39">
        <v>2017</v>
      </c>
      <c r="G116" s="33">
        <f>H116+AM116</f>
        <v>997.90548000000013</v>
      </c>
      <c r="H116" s="19">
        <f>I116+U116</f>
        <v>656.98548000000005</v>
      </c>
      <c r="I116" s="19">
        <v>95.989000000000004</v>
      </c>
      <c r="J116" s="37" t="s">
        <v>2</v>
      </c>
      <c r="K116" s="37" t="s">
        <v>2</v>
      </c>
      <c r="L116" s="37" t="s">
        <v>2</v>
      </c>
      <c r="M116" s="37" t="s">
        <v>2</v>
      </c>
      <c r="N116" s="37" t="s">
        <v>2</v>
      </c>
      <c r="O116" s="36" t="s">
        <v>2</v>
      </c>
      <c r="P116" s="35">
        <v>24.582999999999998</v>
      </c>
      <c r="Q116" s="35">
        <v>107.17604</v>
      </c>
      <c r="R116" s="35">
        <v>141.53</v>
      </c>
      <c r="S116" s="35">
        <v>141.80000000000001</v>
      </c>
      <c r="T116" s="35">
        <v>145.90744000000001</v>
      </c>
      <c r="U116" s="19">
        <f>P116+Q116+R116+S116+T116</f>
        <v>560.99648000000002</v>
      </c>
      <c r="V116" s="57">
        <v>40.799999999999997</v>
      </c>
      <c r="W116" s="57">
        <v>89.878</v>
      </c>
      <c r="X116" s="57">
        <v>120</v>
      </c>
      <c r="Y116" s="57">
        <v>120</v>
      </c>
      <c r="Z116" s="57">
        <v>123.608</v>
      </c>
      <c r="AA116" s="32">
        <f>V116+W116+X116+Y116+Z116</f>
        <v>494.286</v>
      </c>
      <c r="AB116" s="21">
        <f>60+36.178-23.6</f>
        <v>72.578000000000003</v>
      </c>
      <c r="AC116" s="20">
        <f>AE116</f>
        <v>61.506779661016957</v>
      </c>
      <c r="AD116" s="19"/>
      <c r="AE116" s="19">
        <f>(AB116+AD116)/1.18</f>
        <v>61.506779661016957</v>
      </c>
      <c r="AF116" s="19">
        <f>AC116*95%</f>
        <v>58.431440677966108</v>
      </c>
      <c r="AG116" s="18">
        <f>AC116-AF116</f>
        <v>3.0753389830508482</v>
      </c>
      <c r="AH116" s="16"/>
      <c r="AI116" s="16"/>
      <c r="AJ116" s="16"/>
      <c r="AK116" s="16"/>
      <c r="AL116" s="16"/>
      <c r="AM116" s="17">
        <v>340.92</v>
      </c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</row>
    <row r="117" spans="1:67" s="46" customFormat="1" outlineLevel="1" x14ac:dyDescent="0.2">
      <c r="A117" s="56" t="s">
        <v>157</v>
      </c>
      <c r="B117" s="97" t="s">
        <v>156</v>
      </c>
      <c r="C117" s="54"/>
      <c r="D117" s="54"/>
      <c r="E117" s="54"/>
      <c r="F117" s="54"/>
      <c r="G117" s="52">
        <f>SUM(G118:G122)</f>
        <v>207.58993999999998</v>
      </c>
      <c r="H117" s="52">
        <f>SUM(H118:H122)</f>
        <v>147.76193999999998</v>
      </c>
      <c r="I117" s="52">
        <f>SUM(I118:I122)</f>
        <v>17.155000000000001</v>
      </c>
      <c r="J117" s="54" t="s">
        <v>2</v>
      </c>
      <c r="K117" s="54" t="s">
        <v>2</v>
      </c>
      <c r="L117" s="54" t="s">
        <v>2</v>
      </c>
      <c r="M117" s="54" t="s">
        <v>2</v>
      </c>
      <c r="N117" s="54" t="s">
        <v>2</v>
      </c>
      <c r="O117" s="53" t="s">
        <v>2</v>
      </c>
      <c r="P117" s="52">
        <f>SUM(P118:P122)</f>
        <v>29.194000000000003</v>
      </c>
      <c r="Q117" s="52">
        <f>SUM(Q118:Q122)</f>
        <v>31.353819999999999</v>
      </c>
      <c r="R117" s="52">
        <f>SUM(R118:R122)</f>
        <v>55.096119999999999</v>
      </c>
      <c r="S117" s="52">
        <f>SUM(S118:S122)</f>
        <v>11.01</v>
      </c>
      <c r="T117" s="52">
        <f>SUM(T118:T122)</f>
        <v>3.9529999999999998</v>
      </c>
      <c r="U117" s="52">
        <f>SUM(U118:U122)</f>
        <v>130.60693999999998</v>
      </c>
      <c r="V117" s="52">
        <f>SUM(V118:V122)</f>
        <v>36.22</v>
      </c>
      <c r="W117" s="52">
        <f>SUM(W118:W122)</f>
        <v>26.44391525423729</v>
      </c>
      <c r="X117" s="52">
        <f>SUM(X118:X122)</f>
        <v>46.734299999999998</v>
      </c>
      <c r="Y117" s="52">
        <f>SUM(Y118:Y122)</f>
        <v>7.8050847457627102</v>
      </c>
      <c r="Z117" s="52">
        <f>SUM(Z118:Z122)</f>
        <v>3.35</v>
      </c>
      <c r="AA117" s="51">
        <f>V117+W117+X117+Y117+Z117</f>
        <v>120.55329999999999</v>
      </c>
      <c r="AB117" s="59">
        <f>SUM(AB118:AB122)</f>
        <v>0</v>
      </c>
      <c r="AC117" s="49">
        <f>AE117</f>
        <v>0</v>
      </c>
      <c r="AD117" s="48"/>
      <c r="AE117" s="48">
        <f>(AB117+AD117)/1.18</f>
        <v>0</v>
      </c>
      <c r="AF117" s="48"/>
      <c r="AG117" s="47"/>
      <c r="AH117" s="45"/>
      <c r="AI117" s="45"/>
      <c r="AJ117" s="45"/>
      <c r="AK117" s="45"/>
      <c r="AL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1:67" s="17" customFormat="1" ht="25.5" outlineLevel="1" x14ac:dyDescent="0.2">
      <c r="A118" s="41">
        <v>63</v>
      </c>
      <c r="B118" s="70" t="s">
        <v>155</v>
      </c>
      <c r="C118" s="37" t="s">
        <v>32</v>
      </c>
      <c r="D118" s="37"/>
      <c r="E118" s="39">
        <v>2009</v>
      </c>
      <c r="F118" s="39">
        <v>2016</v>
      </c>
      <c r="G118" s="33">
        <f>H118+AM118</f>
        <v>45.191999999999993</v>
      </c>
      <c r="H118" s="19">
        <f>U118+I118</f>
        <v>32.488999999999997</v>
      </c>
      <c r="I118" s="19">
        <v>8.8889999999999993</v>
      </c>
      <c r="J118" s="37" t="s">
        <v>2</v>
      </c>
      <c r="K118" s="37" t="s">
        <v>2</v>
      </c>
      <c r="L118" s="37" t="s">
        <v>2</v>
      </c>
      <c r="M118" s="37" t="s">
        <v>2</v>
      </c>
      <c r="N118" s="37" t="s">
        <v>2</v>
      </c>
      <c r="O118" s="36" t="s">
        <v>2</v>
      </c>
      <c r="P118" s="35">
        <v>6.49</v>
      </c>
      <c r="Q118" s="35">
        <v>7.08</v>
      </c>
      <c r="R118" s="35">
        <v>4.72</v>
      </c>
      <c r="S118" s="35">
        <v>5.31</v>
      </c>
      <c r="T118" s="35">
        <v>0</v>
      </c>
      <c r="U118" s="19">
        <f>P118+Q118+R118+S118+T118</f>
        <v>23.599999999999998</v>
      </c>
      <c r="V118" s="57">
        <v>5.5</v>
      </c>
      <c r="W118" s="57">
        <v>6</v>
      </c>
      <c r="X118" s="57">
        <v>4</v>
      </c>
      <c r="Y118" s="57">
        <v>4.5</v>
      </c>
      <c r="Z118" s="57"/>
      <c r="AA118" s="32">
        <f>V118+W118+X118+Y118+Z118</f>
        <v>20</v>
      </c>
      <c r="AB118" s="21"/>
      <c r="AC118" s="20">
        <f>AE118</f>
        <v>0</v>
      </c>
      <c r="AD118" s="19"/>
      <c r="AE118" s="19">
        <f>(AB118+AD118)/1.18</f>
        <v>0</v>
      </c>
      <c r="AF118" s="19"/>
      <c r="AG118" s="18"/>
      <c r="AH118" s="16"/>
      <c r="AI118" s="16"/>
      <c r="AJ118" s="16"/>
      <c r="AK118" s="16"/>
      <c r="AL118" s="16"/>
      <c r="AM118" s="17">
        <v>12.702999999999999</v>
      </c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</row>
    <row r="119" spans="1:67" s="17" customFormat="1" ht="25.5" outlineLevel="1" x14ac:dyDescent="0.2">
      <c r="A119" s="41">
        <f>A118+1</f>
        <v>64</v>
      </c>
      <c r="B119" s="70" t="s">
        <v>154</v>
      </c>
      <c r="C119" s="37" t="s">
        <v>32</v>
      </c>
      <c r="D119" s="37"/>
      <c r="E119" s="39">
        <v>2008</v>
      </c>
      <c r="F119" s="39">
        <v>2015</v>
      </c>
      <c r="G119" s="33">
        <f>H119+AM119</f>
        <v>8.3450000000000006</v>
      </c>
      <c r="H119" s="19">
        <f>U119+I119</f>
        <v>4.484</v>
      </c>
      <c r="I119" s="19"/>
      <c r="J119" s="37" t="s">
        <v>2</v>
      </c>
      <c r="K119" s="37" t="s">
        <v>2</v>
      </c>
      <c r="L119" s="37" t="s">
        <v>2</v>
      </c>
      <c r="M119" s="37" t="s">
        <v>2</v>
      </c>
      <c r="N119" s="37" t="s">
        <v>2</v>
      </c>
      <c r="O119" s="36" t="s">
        <v>2</v>
      </c>
      <c r="P119" s="35"/>
      <c r="Q119" s="35">
        <v>2.1240000000000001</v>
      </c>
      <c r="R119" s="35">
        <v>2.36</v>
      </c>
      <c r="S119" s="35">
        <v>0</v>
      </c>
      <c r="T119" s="35">
        <v>0</v>
      </c>
      <c r="U119" s="19">
        <f>P119+Q119+R119+S119+T119</f>
        <v>4.484</v>
      </c>
      <c r="V119" s="57"/>
      <c r="W119" s="57">
        <v>1.8</v>
      </c>
      <c r="X119" s="57">
        <v>2</v>
      </c>
      <c r="Y119" s="57"/>
      <c r="Z119" s="57"/>
      <c r="AA119" s="32">
        <f>V119+W119+X119+Y119+Z119</f>
        <v>3.8</v>
      </c>
      <c r="AB119" s="21"/>
      <c r="AC119" s="20">
        <f>AE119</f>
        <v>0</v>
      </c>
      <c r="AD119" s="19"/>
      <c r="AE119" s="19">
        <f>(AB119+AD119)/1.18</f>
        <v>0</v>
      </c>
      <c r="AF119" s="19"/>
      <c r="AG119" s="18"/>
      <c r="AH119" s="16"/>
      <c r="AI119" s="16"/>
      <c r="AJ119" s="16"/>
      <c r="AK119" s="16"/>
      <c r="AL119" s="16"/>
      <c r="AM119" s="17">
        <v>3.8610000000000002</v>
      </c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</row>
    <row r="120" spans="1:67" s="17" customFormat="1" ht="25.5" outlineLevel="1" x14ac:dyDescent="0.2">
      <c r="A120" s="41">
        <f>A119+1</f>
        <v>65</v>
      </c>
      <c r="B120" s="70" t="s">
        <v>153</v>
      </c>
      <c r="C120" s="37" t="s">
        <v>32</v>
      </c>
      <c r="D120" s="37"/>
      <c r="E120" s="39">
        <v>2008</v>
      </c>
      <c r="F120" s="39">
        <v>2017</v>
      </c>
      <c r="G120" s="33">
        <f>H120+AM120</f>
        <v>34.450199999999995</v>
      </c>
      <c r="H120" s="19">
        <f>U120+I120</f>
        <v>15.072199999999999</v>
      </c>
      <c r="I120" s="19">
        <v>2.399</v>
      </c>
      <c r="J120" s="37" t="s">
        <v>2</v>
      </c>
      <c r="K120" s="37" t="s">
        <v>2</v>
      </c>
      <c r="L120" s="37" t="s">
        <v>2</v>
      </c>
      <c r="M120" s="37" t="s">
        <v>2</v>
      </c>
      <c r="N120" s="37" t="s">
        <v>2</v>
      </c>
      <c r="O120" s="36" t="s">
        <v>2</v>
      </c>
      <c r="P120" s="35"/>
      <c r="Q120" s="35">
        <v>2</v>
      </c>
      <c r="R120" s="35">
        <v>2.8201999999999998</v>
      </c>
      <c r="S120" s="35">
        <v>3.9</v>
      </c>
      <c r="T120" s="35">
        <v>3.9529999999999998</v>
      </c>
      <c r="U120" s="19">
        <f>P120+Q120+R120+S120+T120</f>
        <v>12.6732</v>
      </c>
      <c r="V120" s="57"/>
      <c r="W120" s="57">
        <v>1.6949152542372901</v>
      </c>
      <c r="X120" s="57">
        <v>2.39</v>
      </c>
      <c r="Y120" s="57">
        <v>3.3050847457627102</v>
      </c>
      <c r="Z120" s="57">
        <v>3.35</v>
      </c>
      <c r="AA120" s="32">
        <f>V120+W120+X120+Y120+Z120</f>
        <v>10.74</v>
      </c>
      <c r="AB120" s="21"/>
      <c r="AC120" s="20">
        <f>AE120</f>
        <v>0</v>
      </c>
      <c r="AD120" s="19"/>
      <c r="AE120" s="19">
        <f>(AB120+AD120)/1.18</f>
        <v>0</v>
      </c>
      <c r="AF120" s="19"/>
      <c r="AG120" s="18"/>
      <c r="AH120" s="16"/>
      <c r="AI120" s="16"/>
      <c r="AJ120" s="16"/>
      <c r="AK120" s="16"/>
      <c r="AL120" s="16"/>
      <c r="AM120" s="17">
        <v>19.378</v>
      </c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</row>
    <row r="121" spans="1:67" s="17" customFormat="1" outlineLevel="1" x14ac:dyDescent="0.2">
      <c r="A121" s="41">
        <f>A120+1</f>
        <v>66</v>
      </c>
      <c r="B121" s="96" t="s">
        <v>152</v>
      </c>
      <c r="C121" s="37" t="s">
        <v>32</v>
      </c>
      <c r="D121" s="37"/>
      <c r="E121" s="39">
        <v>2008</v>
      </c>
      <c r="F121" s="39">
        <v>2015</v>
      </c>
      <c r="G121" s="33">
        <f>H121+AM121</f>
        <v>90.737739999999988</v>
      </c>
      <c r="H121" s="19">
        <f>U121+I121</f>
        <v>78.214739999999992</v>
      </c>
      <c r="I121" s="19"/>
      <c r="J121" s="37" t="s">
        <v>2</v>
      </c>
      <c r="K121" s="37" t="s">
        <v>2</v>
      </c>
      <c r="L121" s="37" t="s">
        <v>2</v>
      </c>
      <c r="M121" s="37" t="s">
        <v>2</v>
      </c>
      <c r="N121" s="37" t="s">
        <v>2</v>
      </c>
      <c r="O121" s="36" t="s">
        <v>2</v>
      </c>
      <c r="P121" s="35">
        <v>11.069000000000001</v>
      </c>
      <c r="Q121" s="35">
        <v>20.149819999999998</v>
      </c>
      <c r="R121" s="35">
        <v>45.195920000000001</v>
      </c>
      <c r="S121" s="35">
        <v>1.8</v>
      </c>
      <c r="T121" s="35">
        <v>0</v>
      </c>
      <c r="U121" s="19">
        <f>P121+Q121+R121+S121+T121</f>
        <v>78.214739999999992</v>
      </c>
      <c r="V121" s="57">
        <v>15.12</v>
      </c>
      <c r="W121" s="57">
        <v>16.949000000000002</v>
      </c>
      <c r="X121" s="57">
        <v>38.344299999999997</v>
      </c>
      <c r="Y121" s="57">
        <v>0</v>
      </c>
      <c r="Z121" s="57">
        <v>0</v>
      </c>
      <c r="AA121" s="32">
        <f>V121+W121+X121+Y121+Z121</f>
        <v>70.413299999999992</v>
      </c>
      <c r="AB121" s="21"/>
      <c r="AC121" s="20">
        <f>AE121</f>
        <v>0</v>
      </c>
      <c r="AD121" s="19"/>
      <c r="AE121" s="19">
        <f>(AB121+AD121)/1.18</f>
        <v>0</v>
      </c>
      <c r="AF121" s="19"/>
      <c r="AG121" s="18"/>
      <c r="AH121" s="16"/>
      <c r="AI121" s="16"/>
      <c r="AJ121" s="16"/>
      <c r="AK121" s="16"/>
      <c r="AL121" s="16"/>
      <c r="AM121" s="17">
        <v>12.523</v>
      </c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</row>
    <row r="122" spans="1:67" s="17" customFormat="1" outlineLevel="1" x14ac:dyDescent="0.2">
      <c r="A122" s="41">
        <f>A121+1</f>
        <v>67</v>
      </c>
      <c r="B122" s="96" t="s">
        <v>151</v>
      </c>
      <c r="C122" s="37" t="s">
        <v>32</v>
      </c>
      <c r="D122" s="37"/>
      <c r="E122" s="39">
        <v>2011</v>
      </c>
      <c r="F122" s="39">
        <v>2013</v>
      </c>
      <c r="G122" s="33">
        <f>H122+AM122</f>
        <v>28.864999999999998</v>
      </c>
      <c r="H122" s="19">
        <f>U122+I122</f>
        <v>17.501999999999999</v>
      </c>
      <c r="I122" s="19">
        <v>5.867</v>
      </c>
      <c r="J122" s="37" t="s">
        <v>2</v>
      </c>
      <c r="K122" s="37" t="s">
        <v>2</v>
      </c>
      <c r="L122" s="37" t="s">
        <v>2</v>
      </c>
      <c r="M122" s="37" t="s">
        <v>2</v>
      </c>
      <c r="N122" s="37" t="s">
        <v>2</v>
      </c>
      <c r="O122" s="36" t="s">
        <v>2</v>
      </c>
      <c r="P122" s="35">
        <v>11.635</v>
      </c>
      <c r="Q122" s="35">
        <v>0</v>
      </c>
      <c r="R122" s="35">
        <v>0</v>
      </c>
      <c r="S122" s="35">
        <v>0</v>
      </c>
      <c r="T122" s="35">
        <v>0</v>
      </c>
      <c r="U122" s="19">
        <f>P122+Q122+R122+S122+T122</f>
        <v>11.635</v>
      </c>
      <c r="V122" s="57">
        <v>15.6</v>
      </c>
      <c r="W122" s="57">
        <v>0</v>
      </c>
      <c r="X122" s="57">
        <v>0</v>
      </c>
      <c r="Y122" s="57">
        <v>0</v>
      </c>
      <c r="Z122" s="57">
        <v>0</v>
      </c>
      <c r="AA122" s="32">
        <f>V122+W122+X122+Y122+Z122</f>
        <v>15.6</v>
      </c>
      <c r="AB122" s="21"/>
      <c r="AC122" s="20">
        <f>AE122</f>
        <v>0</v>
      </c>
      <c r="AD122" s="19"/>
      <c r="AE122" s="19">
        <f>(AB122+AD122)/1.18</f>
        <v>0</v>
      </c>
      <c r="AF122" s="19"/>
      <c r="AG122" s="18"/>
      <c r="AH122" s="16"/>
      <c r="AI122" s="16"/>
      <c r="AJ122" s="16"/>
      <c r="AK122" s="16"/>
      <c r="AL122" s="16"/>
      <c r="AM122" s="17">
        <v>11.363</v>
      </c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</row>
    <row r="123" spans="1:67" s="46" customFormat="1" ht="25.5" x14ac:dyDescent="0.2">
      <c r="A123" s="56" t="s">
        <v>150</v>
      </c>
      <c r="B123" s="95" t="s">
        <v>149</v>
      </c>
      <c r="C123" s="66"/>
      <c r="D123" s="66"/>
      <c r="E123" s="54"/>
      <c r="F123" s="54"/>
      <c r="G123" s="62">
        <f>G124</f>
        <v>82.356000000000009</v>
      </c>
      <c r="H123" s="62">
        <f>H124</f>
        <v>70.854000000000013</v>
      </c>
      <c r="I123" s="62">
        <f>I124</f>
        <v>6.6740000000000004</v>
      </c>
      <c r="J123" s="66" t="s">
        <v>2</v>
      </c>
      <c r="K123" s="66" t="s">
        <v>2</v>
      </c>
      <c r="L123" s="66" t="s">
        <v>2</v>
      </c>
      <c r="M123" s="66" t="s">
        <v>2</v>
      </c>
      <c r="N123" s="66" t="s">
        <v>2</v>
      </c>
      <c r="O123" s="53" t="s">
        <v>2</v>
      </c>
      <c r="P123" s="62">
        <f>P124</f>
        <v>4</v>
      </c>
      <c r="Q123" s="62">
        <f>Q124</f>
        <v>12.98</v>
      </c>
      <c r="R123" s="62">
        <f>R124</f>
        <v>14.16</v>
      </c>
      <c r="S123" s="62">
        <f>S124</f>
        <v>15.34</v>
      </c>
      <c r="T123" s="62">
        <f>T124</f>
        <v>17.7</v>
      </c>
      <c r="U123" s="62">
        <f>U124</f>
        <v>64.180000000000007</v>
      </c>
      <c r="V123" s="62">
        <f>V124</f>
        <v>3.39</v>
      </c>
      <c r="W123" s="62">
        <f>W124</f>
        <v>11</v>
      </c>
      <c r="X123" s="62">
        <f>X124</f>
        <v>12</v>
      </c>
      <c r="Y123" s="62">
        <f>Y124</f>
        <v>13</v>
      </c>
      <c r="Z123" s="62">
        <f>Z124</f>
        <v>15</v>
      </c>
      <c r="AA123" s="51">
        <f>V123+W123+X123+Y123+Z123</f>
        <v>54.39</v>
      </c>
      <c r="AB123" s="87">
        <f>AB124</f>
        <v>20</v>
      </c>
      <c r="AC123" s="49">
        <f>AC124</f>
        <v>16.949152542372882</v>
      </c>
      <c r="AD123" s="48"/>
      <c r="AE123" s="48">
        <f>(AB123+AD123)/1.18</f>
        <v>16.949152542372882</v>
      </c>
      <c r="AF123" s="48">
        <f>AF124</f>
        <v>16.271186440677965</v>
      </c>
      <c r="AG123" s="47">
        <f>AG124</f>
        <v>0.677966101694917</v>
      </c>
      <c r="AH123" s="45"/>
      <c r="AI123" s="45"/>
      <c r="AJ123" s="45"/>
      <c r="AK123" s="45"/>
      <c r="AL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1:67" s="17" customFormat="1" ht="25.5" outlineLevel="1" x14ac:dyDescent="0.2">
      <c r="A124" s="41">
        <v>68</v>
      </c>
      <c r="B124" s="70" t="s">
        <v>148</v>
      </c>
      <c r="C124" s="37" t="s">
        <v>32</v>
      </c>
      <c r="D124" s="37"/>
      <c r="E124" s="39">
        <v>2009</v>
      </c>
      <c r="F124" s="39">
        <v>2017</v>
      </c>
      <c r="G124" s="33">
        <f>H124+AM124</f>
        <v>82.356000000000009</v>
      </c>
      <c r="H124" s="19">
        <f>U124+I124</f>
        <v>70.854000000000013</v>
      </c>
      <c r="I124" s="19">
        <v>6.6740000000000004</v>
      </c>
      <c r="J124" s="37" t="s">
        <v>2</v>
      </c>
      <c r="K124" s="37" t="s">
        <v>2</v>
      </c>
      <c r="L124" s="37" t="s">
        <v>2</v>
      </c>
      <c r="M124" s="37" t="s">
        <v>2</v>
      </c>
      <c r="N124" s="37" t="s">
        <v>2</v>
      </c>
      <c r="O124" s="36" t="s">
        <v>2</v>
      </c>
      <c r="P124" s="35">
        <v>4</v>
      </c>
      <c r="Q124" s="35">
        <v>12.98</v>
      </c>
      <c r="R124" s="35">
        <v>14.16</v>
      </c>
      <c r="S124" s="35">
        <v>15.34</v>
      </c>
      <c r="T124" s="35">
        <v>17.7</v>
      </c>
      <c r="U124" s="19">
        <f>P124+Q124+R124+S124+T124</f>
        <v>64.180000000000007</v>
      </c>
      <c r="V124" s="57">
        <v>3.39</v>
      </c>
      <c r="W124" s="57">
        <v>11</v>
      </c>
      <c r="X124" s="57">
        <v>12</v>
      </c>
      <c r="Y124" s="57">
        <v>13</v>
      </c>
      <c r="Z124" s="57">
        <v>15</v>
      </c>
      <c r="AA124" s="32">
        <f>V124+W124+X124+Y124+Z124</f>
        <v>54.39</v>
      </c>
      <c r="AB124" s="21">
        <v>20</v>
      </c>
      <c r="AC124" s="20">
        <f>AE124</f>
        <v>16.949152542372882</v>
      </c>
      <c r="AD124" s="19"/>
      <c r="AE124" s="19">
        <f>(AB124+AD124)/1.18</f>
        <v>16.949152542372882</v>
      </c>
      <c r="AF124" s="19">
        <f>AC124*96%</f>
        <v>16.271186440677965</v>
      </c>
      <c r="AG124" s="18">
        <f>AC124-AF124</f>
        <v>0.677966101694917</v>
      </c>
      <c r="AH124" s="16"/>
      <c r="AI124" s="16"/>
      <c r="AJ124" s="16"/>
      <c r="AK124" s="16"/>
      <c r="AL124" s="16"/>
      <c r="AM124" s="17">
        <v>11.502000000000001</v>
      </c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</row>
    <row r="125" spans="1:67" s="46" customFormat="1" outlineLevel="1" x14ac:dyDescent="0.2">
      <c r="A125" s="56" t="s">
        <v>147</v>
      </c>
      <c r="B125" s="95" t="s">
        <v>146</v>
      </c>
      <c r="C125" s="66"/>
      <c r="D125" s="66"/>
      <c r="E125" s="54"/>
      <c r="F125" s="54"/>
      <c r="G125" s="62">
        <f>SUM(G126:G128)</f>
        <v>205.08139999999997</v>
      </c>
      <c r="H125" s="62">
        <f>SUM(H126:H128)</f>
        <v>118.70439999999999</v>
      </c>
      <c r="I125" s="62">
        <f>SUM(I126:I128)</f>
        <v>16.625</v>
      </c>
      <c r="J125" s="66" t="s">
        <v>2</v>
      </c>
      <c r="K125" s="66" t="s">
        <v>2</v>
      </c>
      <c r="L125" s="66" t="s">
        <v>2</v>
      </c>
      <c r="M125" s="66" t="s">
        <v>2</v>
      </c>
      <c r="N125" s="66" t="s">
        <v>2</v>
      </c>
      <c r="O125" s="53" t="s">
        <v>2</v>
      </c>
      <c r="P125" s="62">
        <f>SUM(P126:P128)</f>
        <v>9.0429999999999993</v>
      </c>
      <c r="Q125" s="62">
        <f>SUM(Q126:Q128)</f>
        <v>22.688399999999998</v>
      </c>
      <c r="R125" s="62">
        <f>SUM(R126:R128)</f>
        <v>23.147999999999996</v>
      </c>
      <c r="S125" s="62">
        <f>SUM(S126:S128)</f>
        <v>23.6</v>
      </c>
      <c r="T125" s="62">
        <f>SUM(T126:T128)</f>
        <v>23.6</v>
      </c>
      <c r="U125" s="62">
        <f>SUM(U126:U128)</f>
        <v>102.07939999999999</v>
      </c>
      <c r="V125" s="62">
        <f>SUM(V126:V128)</f>
        <v>7.6639999999999997</v>
      </c>
      <c r="W125" s="62">
        <f>SUM(W126:W128)</f>
        <v>19.227</v>
      </c>
      <c r="X125" s="62">
        <f>SUM(X126:X128)</f>
        <v>19.616949152542372</v>
      </c>
      <c r="Y125" s="62">
        <f>SUM(Y126:Y128)</f>
        <v>20</v>
      </c>
      <c r="Z125" s="62">
        <f>SUM(Z126:Z128)</f>
        <v>20</v>
      </c>
      <c r="AA125" s="51">
        <f>V125+W125+X125+Y125+Z125</f>
        <v>86.507949152542366</v>
      </c>
      <c r="AB125" s="87">
        <f>SUM(AB126:AB128)</f>
        <v>25</v>
      </c>
      <c r="AC125" s="49">
        <f>AC126</f>
        <v>21.186440677966104</v>
      </c>
      <c r="AD125" s="48">
        <f>AD126</f>
        <v>0</v>
      </c>
      <c r="AE125" s="48">
        <f>AE126</f>
        <v>21.186440677966104</v>
      </c>
      <c r="AF125" s="48">
        <f>AF126</f>
        <v>20.33898305084746</v>
      </c>
      <c r="AG125" s="47">
        <f>AG126</f>
        <v>0.84745762711864359</v>
      </c>
      <c r="AH125" s="45"/>
      <c r="AI125" s="45"/>
      <c r="AJ125" s="45"/>
      <c r="AK125" s="45"/>
      <c r="AL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1:67" s="17" customFormat="1" ht="38.25" outlineLevel="1" x14ac:dyDescent="0.2">
      <c r="A126" s="41">
        <v>69</v>
      </c>
      <c r="B126" s="70" t="s">
        <v>145</v>
      </c>
      <c r="C126" s="37" t="s">
        <v>32</v>
      </c>
      <c r="D126" s="37"/>
      <c r="E126" s="39">
        <v>2008</v>
      </c>
      <c r="F126" s="39">
        <v>2017</v>
      </c>
      <c r="G126" s="33">
        <f>H126+AM126</f>
        <v>164.446</v>
      </c>
      <c r="H126" s="19">
        <f>U126+I126</f>
        <v>101.449</v>
      </c>
      <c r="I126" s="19">
        <v>13.539</v>
      </c>
      <c r="J126" s="37" t="s">
        <v>2</v>
      </c>
      <c r="K126" s="37" t="s">
        <v>2</v>
      </c>
      <c r="L126" s="37" t="s">
        <v>2</v>
      </c>
      <c r="M126" s="37" t="s">
        <v>2</v>
      </c>
      <c r="N126" s="37" t="s">
        <v>2</v>
      </c>
      <c r="O126" s="36" t="s">
        <v>2</v>
      </c>
      <c r="P126" s="35">
        <v>0.59</v>
      </c>
      <c r="Q126" s="35">
        <v>18.88</v>
      </c>
      <c r="R126" s="35">
        <v>21.24</v>
      </c>
      <c r="S126" s="35">
        <v>23.6</v>
      </c>
      <c r="T126" s="35">
        <v>23.6</v>
      </c>
      <c r="U126" s="19">
        <f>P126+Q126+R126+S126+T126</f>
        <v>87.91</v>
      </c>
      <c r="V126" s="57">
        <v>0.5</v>
      </c>
      <c r="W126" s="57">
        <v>16</v>
      </c>
      <c r="X126" s="57">
        <v>18</v>
      </c>
      <c r="Y126" s="57">
        <v>20</v>
      </c>
      <c r="Z126" s="57">
        <v>20</v>
      </c>
      <c r="AA126" s="32">
        <f>V126+W126+X126+Y126+Z126</f>
        <v>74.5</v>
      </c>
      <c r="AB126" s="21">
        <v>25</v>
      </c>
      <c r="AC126" s="20">
        <f>AE126</f>
        <v>21.186440677966104</v>
      </c>
      <c r="AD126" s="19"/>
      <c r="AE126" s="19">
        <f>(AB126+AD126)/1.18</f>
        <v>21.186440677966104</v>
      </c>
      <c r="AF126" s="19">
        <f>AC126*96%</f>
        <v>20.33898305084746</v>
      </c>
      <c r="AG126" s="18">
        <f>AC126-AF126</f>
        <v>0.84745762711864359</v>
      </c>
      <c r="AH126" s="16"/>
      <c r="AI126" s="16"/>
      <c r="AJ126" s="16"/>
      <c r="AK126" s="16"/>
      <c r="AL126" s="16"/>
      <c r="AM126" s="17">
        <v>62.997</v>
      </c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</row>
    <row r="127" spans="1:67" s="17" customFormat="1" ht="38.25" x14ac:dyDescent="0.2">
      <c r="A127" s="41">
        <f>A126+1</f>
        <v>70</v>
      </c>
      <c r="B127" s="70" t="s">
        <v>144</v>
      </c>
      <c r="C127" s="37" t="s">
        <v>32</v>
      </c>
      <c r="D127" s="37"/>
      <c r="E127" s="39">
        <v>2008</v>
      </c>
      <c r="F127" s="39">
        <v>2015</v>
      </c>
      <c r="G127" s="33">
        <f>H127+AM127</f>
        <v>32.096400000000003</v>
      </c>
      <c r="H127" s="19">
        <f>U127+I127</f>
        <v>15.273399999999999</v>
      </c>
      <c r="I127" s="19">
        <f>1.341+1.179</f>
        <v>2.52</v>
      </c>
      <c r="J127" s="37" t="s">
        <v>2</v>
      </c>
      <c r="K127" s="37" t="s">
        <v>2</v>
      </c>
      <c r="L127" s="37" t="s">
        <v>2</v>
      </c>
      <c r="M127" s="37" t="s">
        <v>2</v>
      </c>
      <c r="N127" s="37" t="s">
        <v>2</v>
      </c>
      <c r="O127" s="36" t="s">
        <v>2</v>
      </c>
      <c r="P127" s="35">
        <f>9.043-0.59</f>
        <v>8.4529999999999994</v>
      </c>
      <c r="Q127" s="35">
        <f>2.1004+1</f>
        <v>3.1004</v>
      </c>
      <c r="R127" s="35">
        <v>1.2</v>
      </c>
      <c r="S127" s="34">
        <v>0</v>
      </c>
      <c r="T127" s="34">
        <v>0</v>
      </c>
      <c r="U127" s="19">
        <f>P127+Q127+R127+S127+T127</f>
        <v>12.753399999999999</v>
      </c>
      <c r="V127" s="57">
        <v>7.1639999999999997</v>
      </c>
      <c r="W127" s="57">
        <f>1.78+0.847</f>
        <v>2.6269999999999998</v>
      </c>
      <c r="X127" s="57">
        <v>1.0169491525423699</v>
      </c>
      <c r="Y127" s="57">
        <v>0</v>
      </c>
      <c r="Z127" s="57">
        <v>0</v>
      </c>
      <c r="AA127" s="32">
        <f>V127+W127+X127+Y127+Z127</f>
        <v>10.807949152542371</v>
      </c>
      <c r="AB127" s="21"/>
      <c r="AC127" s="20">
        <f>AE127</f>
        <v>0</v>
      </c>
      <c r="AD127" s="19"/>
      <c r="AE127" s="19">
        <f>(AB127+AD127)/1.18</f>
        <v>0</v>
      </c>
      <c r="AF127" s="19"/>
      <c r="AG127" s="18"/>
      <c r="AH127" s="16"/>
      <c r="AI127" s="16"/>
      <c r="AJ127" s="16"/>
      <c r="AK127" s="16"/>
      <c r="AL127" s="16"/>
      <c r="AM127" s="17">
        <v>16.823</v>
      </c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</row>
    <row r="128" spans="1:67" s="17" customFormat="1" ht="25.5" x14ac:dyDescent="0.2">
      <c r="A128" s="41">
        <f>A127+1</f>
        <v>71</v>
      </c>
      <c r="B128" s="70" t="s">
        <v>143</v>
      </c>
      <c r="C128" s="37" t="s">
        <v>32</v>
      </c>
      <c r="D128" s="37"/>
      <c r="E128" s="39">
        <v>2008</v>
      </c>
      <c r="F128" s="39">
        <v>2015</v>
      </c>
      <c r="G128" s="33">
        <f>H128+AM128</f>
        <v>8.5389999999999997</v>
      </c>
      <c r="H128" s="19">
        <f>U128+I128</f>
        <v>1.9819999999999998</v>
      </c>
      <c r="I128" s="19">
        <v>0.56599999999999995</v>
      </c>
      <c r="J128" s="37" t="s">
        <v>2</v>
      </c>
      <c r="K128" s="37" t="s">
        <v>2</v>
      </c>
      <c r="L128" s="37" t="s">
        <v>2</v>
      </c>
      <c r="M128" s="37" t="s">
        <v>2</v>
      </c>
      <c r="N128" s="37" t="s">
        <v>2</v>
      </c>
      <c r="O128" s="36" t="s">
        <v>2</v>
      </c>
      <c r="P128" s="35"/>
      <c r="Q128" s="34">
        <v>0.70799999999999996</v>
      </c>
      <c r="R128" s="34">
        <v>0.70799999999999996</v>
      </c>
      <c r="S128" s="34">
        <v>0</v>
      </c>
      <c r="T128" s="34">
        <v>0</v>
      </c>
      <c r="U128" s="19">
        <f>P128+Q128+R128+S128+T128</f>
        <v>1.4159999999999999</v>
      </c>
      <c r="V128" s="57"/>
      <c r="W128" s="57">
        <v>0.6</v>
      </c>
      <c r="X128" s="57">
        <v>0.6</v>
      </c>
      <c r="Y128" s="57">
        <v>0</v>
      </c>
      <c r="Z128" s="57">
        <v>0</v>
      </c>
      <c r="AA128" s="32">
        <f>V128+W128+X128+Y128+Z128</f>
        <v>1.2</v>
      </c>
      <c r="AB128" s="21"/>
      <c r="AC128" s="20">
        <f>AE128</f>
        <v>0</v>
      </c>
      <c r="AD128" s="19"/>
      <c r="AE128" s="19">
        <f>(AB128+AD128)/1.18</f>
        <v>0</v>
      </c>
      <c r="AF128" s="19"/>
      <c r="AG128" s="18"/>
      <c r="AH128" s="16"/>
      <c r="AI128" s="16"/>
      <c r="AJ128" s="16"/>
      <c r="AK128" s="16"/>
      <c r="AL128" s="16"/>
      <c r="AM128" s="17">
        <v>6.5570000000000004</v>
      </c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</row>
    <row r="129" spans="1:67" s="46" customFormat="1" x14ac:dyDescent="0.2">
      <c r="A129" s="56" t="s">
        <v>142</v>
      </c>
      <c r="B129" s="92" t="s">
        <v>69</v>
      </c>
      <c r="C129" s="54"/>
      <c r="D129" s="54"/>
      <c r="E129" s="54"/>
      <c r="F129" s="54"/>
      <c r="G129" s="52">
        <f>G130</f>
        <v>0</v>
      </c>
      <c r="H129" s="52">
        <f>H130</f>
        <v>0</v>
      </c>
      <c r="I129" s="52">
        <f>I130</f>
        <v>0</v>
      </c>
      <c r="J129" s="54" t="s">
        <v>2</v>
      </c>
      <c r="K129" s="54" t="s">
        <v>2</v>
      </c>
      <c r="L129" s="54" t="s">
        <v>2</v>
      </c>
      <c r="M129" s="54" t="s">
        <v>2</v>
      </c>
      <c r="N129" s="54" t="s">
        <v>2</v>
      </c>
      <c r="O129" s="53" t="s">
        <v>2</v>
      </c>
      <c r="P129" s="52">
        <f>P131+P142</f>
        <v>0</v>
      </c>
      <c r="Q129" s="52">
        <f>Q131+Q142</f>
        <v>0</v>
      </c>
      <c r="R129" s="52">
        <f>R131+R142</f>
        <v>0</v>
      </c>
      <c r="S129" s="52">
        <f>S131+S142</f>
        <v>0</v>
      </c>
      <c r="T129" s="52">
        <f>T131+T142</f>
        <v>0</v>
      </c>
      <c r="U129" s="48">
        <f>P129+Q129+R129+S129+T129</f>
        <v>0</v>
      </c>
      <c r="V129" s="52">
        <f>V131+V142</f>
        <v>0</v>
      </c>
      <c r="W129" s="52">
        <f>W131+W142</f>
        <v>0</v>
      </c>
      <c r="X129" s="52">
        <f>X131+X142</f>
        <v>0</v>
      </c>
      <c r="Y129" s="52">
        <f>Y131+Y142</f>
        <v>0</v>
      </c>
      <c r="Z129" s="52">
        <f>Z131+Z142</f>
        <v>0</v>
      </c>
      <c r="AA129" s="32">
        <f>V129+W129+X129+Y129+Z129</f>
        <v>0</v>
      </c>
      <c r="AB129" s="50"/>
      <c r="AC129" s="49">
        <f>AE129</f>
        <v>0</v>
      </c>
      <c r="AD129" s="19"/>
      <c r="AE129" s="48">
        <f>(AB129+AD129)/1.18</f>
        <v>0</v>
      </c>
      <c r="AF129" s="19"/>
      <c r="AG129" s="18"/>
      <c r="AH129" s="45"/>
      <c r="AI129" s="45"/>
      <c r="AJ129" s="45"/>
      <c r="AK129" s="45"/>
      <c r="AL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1:67" s="46" customFormat="1" x14ac:dyDescent="0.2">
      <c r="A130" s="56"/>
      <c r="B130" s="94" t="s">
        <v>96</v>
      </c>
      <c r="C130" s="54"/>
      <c r="D130" s="54"/>
      <c r="E130" s="54"/>
      <c r="F130" s="54"/>
      <c r="G130" s="62">
        <f>G131+G142</f>
        <v>0</v>
      </c>
      <c r="H130" s="62">
        <f>H131+H142</f>
        <v>0</v>
      </c>
      <c r="I130" s="62">
        <f>I131+I142</f>
        <v>0</v>
      </c>
      <c r="J130" s="54" t="s">
        <v>2</v>
      </c>
      <c r="K130" s="54" t="s">
        <v>2</v>
      </c>
      <c r="L130" s="54" t="s">
        <v>2</v>
      </c>
      <c r="M130" s="54" t="s">
        <v>2</v>
      </c>
      <c r="N130" s="54" t="s">
        <v>2</v>
      </c>
      <c r="O130" s="53" t="s">
        <v>2</v>
      </c>
      <c r="P130" s="60"/>
      <c r="Q130" s="60"/>
      <c r="R130" s="60"/>
      <c r="S130" s="60"/>
      <c r="T130" s="60">
        <v>0</v>
      </c>
      <c r="U130" s="48">
        <f>P130+Q130+R130+S130+T130</f>
        <v>0</v>
      </c>
      <c r="V130" s="60"/>
      <c r="W130" s="60"/>
      <c r="X130" s="60"/>
      <c r="Y130" s="60"/>
      <c r="Z130" s="60"/>
      <c r="AA130" s="32">
        <f>V130+W130+X130+Y130+Z130</f>
        <v>0</v>
      </c>
      <c r="AB130" s="50"/>
      <c r="AC130" s="49">
        <f>AE130</f>
        <v>0</v>
      </c>
      <c r="AD130" s="19"/>
      <c r="AE130" s="48">
        <f>(AB130+AD130)/1.18</f>
        <v>0</v>
      </c>
      <c r="AF130" s="19"/>
      <c r="AG130" s="18"/>
      <c r="AH130" s="45"/>
      <c r="AI130" s="45"/>
      <c r="AJ130" s="45"/>
      <c r="AK130" s="45"/>
      <c r="AL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1:67" s="46" customFormat="1" x14ac:dyDescent="0.2">
      <c r="A131" s="56"/>
      <c r="B131" s="92" t="s">
        <v>141</v>
      </c>
      <c r="C131" s="54"/>
      <c r="D131" s="66"/>
      <c r="E131" s="54"/>
      <c r="F131" s="54"/>
      <c r="G131" s="52">
        <f>G132</f>
        <v>0</v>
      </c>
      <c r="H131" s="52">
        <f>H132</f>
        <v>0</v>
      </c>
      <c r="I131" s="52">
        <f>I132</f>
        <v>0</v>
      </c>
      <c r="J131" s="54" t="s">
        <v>2</v>
      </c>
      <c r="K131" s="54" t="s">
        <v>2</v>
      </c>
      <c r="L131" s="54" t="s">
        <v>2</v>
      </c>
      <c r="M131" s="54" t="s">
        <v>2</v>
      </c>
      <c r="N131" s="54" t="s">
        <v>2</v>
      </c>
      <c r="O131" s="54" t="s">
        <v>2</v>
      </c>
      <c r="P131" s="52">
        <f>P132+P137</f>
        <v>0</v>
      </c>
      <c r="Q131" s="52">
        <f>Q132+Q137</f>
        <v>0</v>
      </c>
      <c r="R131" s="52">
        <f>R132+R137</f>
        <v>0</v>
      </c>
      <c r="S131" s="52">
        <f>S132+S137</f>
        <v>0</v>
      </c>
      <c r="T131" s="52">
        <f>T132+T137</f>
        <v>0</v>
      </c>
      <c r="U131" s="48">
        <f>P131+Q131+R131+S131+T131</f>
        <v>0</v>
      </c>
      <c r="V131" s="52">
        <f>V132+V141</f>
        <v>0</v>
      </c>
      <c r="W131" s="52">
        <f>W132+W141</f>
        <v>0</v>
      </c>
      <c r="X131" s="52">
        <f>X132+X141</f>
        <v>0</v>
      </c>
      <c r="Y131" s="52">
        <f>Y132+Y141</f>
        <v>0</v>
      </c>
      <c r="Z131" s="52">
        <f>Z132+Z141</f>
        <v>0</v>
      </c>
      <c r="AA131" s="32">
        <f>V131+W131+X131+Y131+Z131</f>
        <v>0</v>
      </c>
      <c r="AB131" s="50"/>
      <c r="AC131" s="49">
        <f>AE131</f>
        <v>0</v>
      </c>
      <c r="AD131" s="19"/>
      <c r="AE131" s="48">
        <f>(AB131+AD131)/1.18</f>
        <v>0</v>
      </c>
      <c r="AF131" s="19"/>
      <c r="AG131" s="18"/>
      <c r="AH131" s="45"/>
      <c r="AI131" s="45"/>
      <c r="AJ131" s="45"/>
      <c r="AK131" s="45"/>
      <c r="AL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1:67" s="46" customFormat="1" x14ac:dyDescent="0.2">
      <c r="A132" s="56"/>
      <c r="B132" s="92" t="s">
        <v>140</v>
      </c>
      <c r="C132" s="54"/>
      <c r="D132" s="66"/>
      <c r="E132" s="54"/>
      <c r="F132" s="54"/>
      <c r="G132" s="52">
        <f>G133+G134+G135</f>
        <v>0</v>
      </c>
      <c r="H132" s="52">
        <f>H133+H134+H135</f>
        <v>0</v>
      </c>
      <c r="I132" s="52">
        <f>I133+I134+I135</f>
        <v>0</v>
      </c>
      <c r="J132" s="54" t="s">
        <v>2</v>
      </c>
      <c r="K132" s="54" t="s">
        <v>2</v>
      </c>
      <c r="L132" s="54" t="s">
        <v>2</v>
      </c>
      <c r="M132" s="54" t="s">
        <v>2</v>
      </c>
      <c r="N132" s="54" t="s">
        <v>2</v>
      </c>
      <c r="O132" s="54" t="s">
        <v>2</v>
      </c>
      <c r="P132" s="52">
        <f>P133+P134+P135+P136</f>
        <v>0</v>
      </c>
      <c r="Q132" s="52">
        <f>Q133+Q134+Q135+Q136</f>
        <v>0</v>
      </c>
      <c r="R132" s="52">
        <f>R133+R134+R135+R136</f>
        <v>0</v>
      </c>
      <c r="S132" s="52">
        <f>S133+S134+S135+S136</f>
        <v>0</v>
      </c>
      <c r="T132" s="52">
        <f>T133+T134+T135+T136</f>
        <v>0</v>
      </c>
      <c r="U132" s="48">
        <f>P132+Q132+R132+S132+T132</f>
        <v>0</v>
      </c>
      <c r="V132" s="52">
        <f>V133+V134+V135+V136</f>
        <v>0</v>
      </c>
      <c r="W132" s="52">
        <f>W133+W134+W135+W136</f>
        <v>0</v>
      </c>
      <c r="X132" s="52">
        <f>X133+X134+X135+X136</f>
        <v>0</v>
      </c>
      <c r="Y132" s="52">
        <f>Y133+Y134+Y135+Y136</f>
        <v>0</v>
      </c>
      <c r="Z132" s="52">
        <f>Z133+Z134+Z135+Z136</f>
        <v>0</v>
      </c>
      <c r="AA132" s="32">
        <f>V132+W132+X132+Y132+Z132</f>
        <v>0</v>
      </c>
      <c r="AB132" s="50"/>
      <c r="AC132" s="49">
        <f>AE132</f>
        <v>0</v>
      </c>
      <c r="AD132" s="19"/>
      <c r="AE132" s="48">
        <f>(AB132+AD132)/1.18</f>
        <v>0</v>
      </c>
      <c r="AF132" s="19"/>
      <c r="AG132" s="18"/>
      <c r="AH132" s="45"/>
      <c r="AI132" s="45"/>
      <c r="AJ132" s="45"/>
      <c r="AK132" s="45"/>
      <c r="AL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1:67" s="46" customFormat="1" x14ac:dyDescent="0.2">
      <c r="A133" s="56"/>
      <c r="B133" s="92" t="s">
        <v>139</v>
      </c>
      <c r="C133" s="54"/>
      <c r="D133" s="54"/>
      <c r="E133" s="54"/>
      <c r="F133" s="54"/>
      <c r="G133" s="62">
        <v>0</v>
      </c>
      <c r="H133" s="62"/>
      <c r="I133" s="48">
        <v>0</v>
      </c>
      <c r="J133" s="54" t="s">
        <v>2</v>
      </c>
      <c r="K133" s="54" t="s">
        <v>2</v>
      </c>
      <c r="L133" s="54" t="s">
        <v>2</v>
      </c>
      <c r="M133" s="54" t="s">
        <v>2</v>
      </c>
      <c r="N133" s="54" t="s">
        <v>2</v>
      </c>
      <c r="O133" s="53" t="s">
        <v>2</v>
      </c>
      <c r="P133" s="48"/>
      <c r="Q133" s="60"/>
      <c r="R133" s="60"/>
      <c r="S133" s="60">
        <v>0</v>
      </c>
      <c r="T133" s="60">
        <v>0</v>
      </c>
      <c r="U133" s="48">
        <f>P133+Q133+R133+S133+T133</f>
        <v>0</v>
      </c>
      <c r="V133" s="53"/>
      <c r="W133" s="53"/>
      <c r="X133" s="53"/>
      <c r="Y133" s="53"/>
      <c r="Z133" s="53"/>
      <c r="AA133" s="32">
        <f>V133+W133+X133+Y133+Z133</f>
        <v>0</v>
      </c>
      <c r="AB133" s="50"/>
      <c r="AC133" s="49">
        <f>AE133</f>
        <v>0</v>
      </c>
      <c r="AD133" s="19"/>
      <c r="AE133" s="48">
        <f>(AB133+AD133)/1.18</f>
        <v>0</v>
      </c>
      <c r="AF133" s="19"/>
      <c r="AG133" s="18"/>
      <c r="AH133" s="45"/>
      <c r="AI133" s="45"/>
      <c r="AJ133" s="45"/>
      <c r="AK133" s="45"/>
      <c r="AL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1:67" s="46" customFormat="1" x14ac:dyDescent="0.2">
      <c r="A134" s="56"/>
      <c r="B134" s="92" t="s">
        <v>138</v>
      </c>
      <c r="C134" s="66"/>
      <c r="D134" s="66"/>
      <c r="E134" s="54"/>
      <c r="F134" s="54"/>
      <c r="G134" s="62"/>
      <c r="H134" s="62"/>
      <c r="I134" s="48">
        <v>0</v>
      </c>
      <c r="J134" s="62" t="s">
        <v>2</v>
      </c>
      <c r="K134" s="62" t="s">
        <v>2</v>
      </c>
      <c r="L134" s="62" t="s">
        <v>2</v>
      </c>
      <c r="M134" s="62" t="s">
        <v>2</v>
      </c>
      <c r="N134" s="62" t="s">
        <v>2</v>
      </c>
      <c r="O134" s="62" t="s">
        <v>2</v>
      </c>
      <c r="P134" s="62"/>
      <c r="Q134" s="62"/>
      <c r="R134" s="62"/>
      <c r="S134" s="62"/>
      <c r="T134" s="62"/>
      <c r="U134" s="48">
        <f>P134+Q134+R134+S134+T134</f>
        <v>0</v>
      </c>
      <c r="V134" s="62"/>
      <c r="W134" s="62"/>
      <c r="X134" s="62"/>
      <c r="Y134" s="62"/>
      <c r="Z134" s="62"/>
      <c r="AA134" s="32">
        <f>V134+W134+X134+Y134+Z134</f>
        <v>0</v>
      </c>
      <c r="AB134" s="50"/>
      <c r="AC134" s="49">
        <f>AE134</f>
        <v>0</v>
      </c>
      <c r="AD134" s="19"/>
      <c r="AE134" s="48">
        <f>(AB134+AD134)/1.18</f>
        <v>0</v>
      </c>
      <c r="AF134" s="19"/>
      <c r="AG134" s="18"/>
      <c r="AH134" s="45"/>
      <c r="AI134" s="45"/>
      <c r="AJ134" s="45"/>
      <c r="AK134" s="45"/>
      <c r="AL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1:67" s="46" customFormat="1" x14ac:dyDescent="0.2">
      <c r="A135" s="56"/>
      <c r="B135" s="92" t="s">
        <v>137</v>
      </c>
      <c r="C135" s="54"/>
      <c r="D135" s="54"/>
      <c r="E135" s="54"/>
      <c r="F135" s="54"/>
      <c r="G135" s="52"/>
      <c r="H135" s="52"/>
      <c r="I135" s="52"/>
      <c r="J135" s="52" t="s">
        <v>2</v>
      </c>
      <c r="K135" s="52" t="s">
        <v>2</v>
      </c>
      <c r="L135" s="52" t="s">
        <v>2</v>
      </c>
      <c r="M135" s="52" t="s">
        <v>2</v>
      </c>
      <c r="N135" s="52" t="s">
        <v>2</v>
      </c>
      <c r="O135" s="52" t="s">
        <v>2</v>
      </c>
      <c r="P135" s="52"/>
      <c r="Q135" s="52"/>
      <c r="R135" s="52"/>
      <c r="S135" s="52"/>
      <c r="T135" s="52"/>
      <c r="U135" s="48"/>
      <c r="V135" s="52">
        <f>SUM(V136:V138)</f>
        <v>0</v>
      </c>
      <c r="W135" s="52">
        <f>SUM(W136:W138)</f>
        <v>0</v>
      </c>
      <c r="X135" s="52">
        <f>SUM(X136:X138)</f>
        <v>0</v>
      </c>
      <c r="Y135" s="52">
        <f>SUM(Y136:Y138)</f>
        <v>0</v>
      </c>
      <c r="Z135" s="52">
        <f>SUM(Z136:Z138)</f>
        <v>0</v>
      </c>
      <c r="AA135" s="32">
        <f>V135+W135+X135+Y135+Z135</f>
        <v>0</v>
      </c>
      <c r="AB135" s="50"/>
      <c r="AC135" s="49">
        <f>AE135</f>
        <v>0</v>
      </c>
      <c r="AD135" s="19"/>
      <c r="AE135" s="48">
        <f>(AB135+AD135)/1.18</f>
        <v>0</v>
      </c>
      <c r="AF135" s="19"/>
      <c r="AG135" s="18"/>
      <c r="AH135" s="45"/>
      <c r="AI135" s="45"/>
      <c r="AJ135" s="45"/>
      <c r="AK135" s="45"/>
      <c r="AL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1:67" s="46" customFormat="1" x14ac:dyDescent="0.2">
      <c r="A136" s="56"/>
      <c r="B136" s="92" t="s">
        <v>52</v>
      </c>
      <c r="C136" s="61"/>
      <c r="D136" s="61"/>
      <c r="E136" s="54"/>
      <c r="F136" s="54"/>
      <c r="G136" s="62">
        <v>0</v>
      </c>
      <c r="H136" s="48">
        <f>I136+U136</f>
        <v>0</v>
      </c>
      <c r="I136" s="48">
        <v>0</v>
      </c>
      <c r="J136" s="61" t="s">
        <v>2</v>
      </c>
      <c r="K136" s="61" t="s">
        <v>2</v>
      </c>
      <c r="L136" s="61" t="s">
        <v>2</v>
      </c>
      <c r="M136" s="61" t="s">
        <v>2</v>
      </c>
      <c r="N136" s="61" t="s">
        <v>2</v>
      </c>
      <c r="O136" s="53" t="s">
        <v>2</v>
      </c>
      <c r="P136" s="48"/>
      <c r="Q136" s="60"/>
      <c r="R136" s="60"/>
      <c r="S136" s="60">
        <v>0</v>
      </c>
      <c r="T136" s="60">
        <v>0</v>
      </c>
      <c r="U136" s="48">
        <f>P136+Q136+R136+S136+T136</f>
        <v>0</v>
      </c>
      <c r="V136" s="53"/>
      <c r="W136" s="53"/>
      <c r="X136" s="53"/>
      <c r="Y136" s="53"/>
      <c r="Z136" s="53"/>
      <c r="AA136" s="32">
        <f>V136+W136+X136+Y136+Z136</f>
        <v>0</v>
      </c>
      <c r="AB136" s="50"/>
      <c r="AC136" s="49">
        <f>AE136</f>
        <v>0</v>
      </c>
      <c r="AD136" s="19"/>
      <c r="AE136" s="48">
        <f>(AB136+AD136)/1.18</f>
        <v>0</v>
      </c>
      <c r="AF136" s="19"/>
      <c r="AG136" s="18"/>
      <c r="AH136" s="45"/>
      <c r="AI136" s="45"/>
      <c r="AJ136" s="45"/>
      <c r="AK136" s="45"/>
      <c r="AL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1:67" s="46" customFormat="1" x14ac:dyDescent="0.2">
      <c r="A137" s="56"/>
      <c r="B137" s="92" t="s">
        <v>51</v>
      </c>
      <c r="C137" s="66"/>
      <c r="D137" s="66"/>
      <c r="E137" s="54"/>
      <c r="F137" s="54"/>
      <c r="G137" s="62">
        <v>0</v>
      </c>
      <c r="H137" s="48">
        <f>I137+U137</f>
        <v>0</v>
      </c>
      <c r="I137" s="48">
        <v>0</v>
      </c>
      <c r="J137" s="66" t="s">
        <v>2</v>
      </c>
      <c r="K137" s="66" t="s">
        <v>2</v>
      </c>
      <c r="L137" s="66" t="s">
        <v>2</v>
      </c>
      <c r="M137" s="66" t="s">
        <v>2</v>
      </c>
      <c r="N137" s="66" t="s">
        <v>2</v>
      </c>
      <c r="O137" s="53" t="s">
        <v>2</v>
      </c>
      <c r="P137" s="62">
        <v>0</v>
      </c>
      <c r="Q137" s="62">
        <f>Q138+Q139+Q140+Q141</f>
        <v>0</v>
      </c>
      <c r="R137" s="62">
        <f>R138+R139+R140+R141</f>
        <v>0</v>
      </c>
      <c r="S137" s="62">
        <v>0</v>
      </c>
      <c r="T137" s="62">
        <v>0</v>
      </c>
      <c r="U137" s="48">
        <f>P137+Q137+R137+S137+T137</f>
        <v>0</v>
      </c>
      <c r="V137" s="53"/>
      <c r="W137" s="53"/>
      <c r="X137" s="53"/>
      <c r="Y137" s="53"/>
      <c r="Z137" s="53"/>
      <c r="AA137" s="32">
        <f>V137+W137+X137+Y137+Z137</f>
        <v>0</v>
      </c>
      <c r="AB137" s="50"/>
      <c r="AC137" s="49">
        <f>AE137</f>
        <v>0</v>
      </c>
      <c r="AD137" s="19"/>
      <c r="AE137" s="48">
        <f>(AB137+AD137)/1.18</f>
        <v>0</v>
      </c>
      <c r="AF137" s="19"/>
      <c r="AG137" s="18"/>
      <c r="AH137" s="45"/>
      <c r="AI137" s="45"/>
      <c r="AJ137" s="45"/>
      <c r="AK137" s="45"/>
      <c r="AL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1:67" s="46" customFormat="1" x14ac:dyDescent="0.2">
      <c r="A138" s="56"/>
      <c r="B138" s="92" t="s">
        <v>50</v>
      </c>
      <c r="C138" s="61"/>
      <c r="D138" s="61"/>
      <c r="E138" s="54"/>
      <c r="F138" s="54"/>
      <c r="G138" s="62">
        <v>0</v>
      </c>
      <c r="H138" s="48">
        <f>I138+U138</f>
        <v>0</v>
      </c>
      <c r="I138" s="48">
        <v>0</v>
      </c>
      <c r="J138" s="61" t="s">
        <v>2</v>
      </c>
      <c r="K138" s="61" t="s">
        <v>2</v>
      </c>
      <c r="L138" s="61" t="s">
        <v>2</v>
      </c>
      <c r="M138" s="61" t="s">
        <v>2</v>
      </c>
      <c r="N138" s="61" t="s">
        <v>2</v>
      </c>
      <c r="O138" s="53" t="s">
        <v>2</v>
      </c>
      <c r="P138" s="48"/>
      <c r="Q138" s="60"/>
      <c r="R138" s="60"/>
      <c r="S138" s="60">
        <v>0</v>
      </c>
      <c r="T138" s="60">
        <v>0</v>
      </c>
      <c r="U138" s="48">
        <f>P138+Q138+R138+S138+T138</f>
        <v>0</v>
      </c>
      <c r="V138" s="53"/>
      <c r="W138" s="53"/>
      <c r="X138" s="53"/>
      <c r="Y138" s="53"/>
      <c r="Z138" s="53"/>
      <c r="AA138" s="32">
        <f>V138+W138+X138+Y138+Z138</f>
        <v>0</v>
      </c>
      <c r="AB138" s="50"/>
      <c r="AC138" s="49">
        <f>AE138</f>
        <v>0</v>
      </c>
      <c r="AD138" s="19"/>
      <c r="AE138" s="48">
        <f>(AB138+AD138)/1.18</f>
        <v>0</v>
      </c>
      <c r="AF138" s="19"/>
      <c r="AG138" s="18"/>
      <c r="AH138" s="45"/>
      <c r="AI138" s="45"/>
      <c r="AJ138" s="45"/>
      <c r="AK138" s="45"/>
      <c r="AL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1:67" s="46" customFormat="1" x14ac:dyDescent="0.2">
      <c r="A139" s="56"/>
      <c r="B139" s="92" t="s">
        <v>49</v>
      </c>
      <c r="C139" s="61"/>
      <c r="D139" s="61"/>
      <c r="E139" s="54"/>
      <c r="F139" s="54"/>
      <c r="G139" s="62">
        <v>0</v>
      </c>
      <c r="H139" s="48">
        <f>I139+U139</f>
        <v>0</v>
      </c>
      <c r="I139" s="48">
        <v>0</v>
      </c>
      <c r="J139" s="61" t="s">
        <v>2</v>
      </c>
      <c r="K139" s="61" t="s">
        <v>2</v>
      </c>
      <c r="L139" s="61" t="s">
        <v>2</v>
      </c>
      <c r="M139" s="61" t="s">
        <v>2</v>
      </c>
      <c r="N139" s="61" t="s">
        <v>2</v>
      </c>
      <c r="O139" s="53" t="s">
        <v>2</v>
      </c>
      <c r="P139" s="48"/>
      <c r="Q139" s="60"/>
      <c r="R139" s="60"/>
      <c r="S139" s="60">
        <v>0</v>
      </c>
      <c r="T139" s="60">
        <v>0</v>
      </c>
      <c r="U139" s="48">
        <f>P139+Q139+R139+S139+T139</f>
        <v>0</v>
      </c>
      <c r="V139" s="53"/>
      <c r="W139" s="53"/>
      <c r="X139" s="53"/>
      <c r="Y139" s="53"/>
      <c r="Z139" s="53"/>
      <c r="AA139" s="32">
        <f>V139+W139+X139+Y139+Z139</f>
        <v>0</v>
      </c>
      <c r="AB139" s="50"/>
      <c r="AC139" s="49">
        <f>AE139</f>
        <v>0</v>
      </c>
      <c r="AD139" s="19"/>
      <c r="AE139" s="48">
        <f>(AB139+AD139)/1.18</f>
        <v>0</v>
      </c>
      <c r="AF139" s="19"/>
      <c r="AG139" s="18"/>
      <c r="AH139" s="45"/>
      <c r="AI139" s="45"/>
      <c r="AJ139" s="45"/>
      <c r="AK139" s="45"/>
      <c r="AL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1:67" s="46" customFormat="1" x14ac:dyDescent="0.2">
      <c r="A140" s="56"/>
      <c r="B140" s="92" t="s">
        <v>48</v>
      </c>
      <c r="C140" s="61"/>
      <c r="D140" s="61"/>
      <c r="E140" s="54"/>
      <c r="F140" s="54"/>
      <c r="G140" s="62">
        <v>0</v>
      </c>
      <c r="H140" s="48">
        <f>I140+U140</f>
        <v>0</v>
      </c>
      <c r="I140" s="48">
        <v>0</v>
      </c>
      <c r="J140" s="61" t="s">
        <v>2</v>
      </c>
      <c r="K140" s="61" t="s">
        <v>2</v>
      </c>
      <c r="L140" s="61" t="s">
        <v>2</v>
      </c>
      <c r="M140" s="61" t="s">
        <v>2</v>
      </c>
      <c r="N140" s="61" t="s">
        <v>2</v>
      </c>
      <c r="O140" s="53" t="s">
        <v>2</v>
      </c>
      <c r="P140" s="48"/>
      <c r="Q140" s="60"/>
      <c r="R140" s="60"/>
      <c r="S140" s="60">
        <v>0</v>
      </c>
      <c r="T140" s="60">
        <v>0</v>
      </c>
      <c r="U140" s="48">
        <f>P140+Q140+R140+S140+T140</f>
        <v>0</v>
      </c>
      <c r="V140" s="53"/>
      <c r="W140" s="53"/>
      <c r="X140" s="53"/>
      <c r="Y140" s="53"/>
      <c r="Z140" s="53"/>
      <c r="AA140" s="32">
        <f>V140+W140+X140+Y140+Z140</f>
        <v>0</v>
      </c>
      <c r="AB140" s="50"/>
      <c r="AC140" s="49">
        <f>AE140</f>
        <v>0</v>
      </c>
      <c r="AD140" s="19"/>
      <c r="AE140" s="48">
        <f>(AB140+AD140)/1.18</f>
        <v>0</v>
      </c>
      <c r="AF140" s="19"/>
      <c r="AG140" s="18"/>
      <c r="AH140" s="45"/>
      <c r="AI140" s="45"/>
      <c r="AJ140" s="45"/>
      <c r="AK140" s="45"/>
      <c r="AL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1:67" s="46" customFormat="1" x14ac:dyDescent="0.2">
      <c r="A141" s="56"/>
      <c r="B141" s="92" t="s">
        <v>47</v>
      </c>
      <c r="C141" s="61"/>
      <c r="D141" s="61"/>
      <c r="E141" s="54"/>
      <c r="F141" s="54"/>
      <c r="G141" s="62">
        <v>0</v>
      </c>
      <c r="H141" s="48">
        <f>I141+U141</f>
        <v>0</v>
      </c>
      <c r="I141" s="48">
        <v>0</v>
      </c>
      <c r="J141" s="61" t="s">
        <v>2</v>
      </c>
      <c r="K141" s="61" t="s">
        <v>2</v>
      </c>
      <c r="L141" s="61" t="s">
        <v>2</v>
      </c>
      <c r="M141" s="61" t="s">
        <v>2</v>
      </c>
      <c r="N141" s="61" t="s">
        <v>2</v>
      </c>
      <c r="O141" s="53" t="s">
        <v>2</v>
      </c>
      <c r="P141" s="48"/>
      <c r="Q141" s="60"/>
      <c r="R141" s="60"/>
      <c r="S141" s="60">
        <v>0</v>
      </c>
      <c r="T141" s="60">
        <v>0</v>
      </c>
      <c r="U141" s="48">
        <f>P141+Q141+R141+S141+T141</f>
        <v>0</v>
      </c>
      <c r="V141" s="53"/>
      <c r="W141" s="53"/>
      <c r="X141" s="53"/>
      <c r="Y141" s="53"/>
      <c r="Z141" s="53"/>
      <c r="AA141" s="32">
        <f>V141+W141+X141+Y141+Z141</f>
        <v>0</v>
      </c>
      <c r="AB141" s="50"/>
      <c r="AC141" s="49">
        <f>AE141</f>
        <v>0</v>
      </c>
      <c r="AD141" s="19"/>
      <c r="AE141" s="48">
        <f>(AB141+AD141)/1.18</f>
        <v>0</v>
      </c>
      <c r="AF141" s="19"/>
      <c r="AG141" s="18"/>
      <c r="AH141" s="45"/>
      <c r="AI141" s="45"/>
      <c r="AJ141" s="45"/>
      <c r="AK141" s="45"/>
      <c r="AL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1:67" s="46" customFormat="1" x14ac:dyDescent="0.2">
      <c r="A142" s="56"/>
      <c r="B142" s="92" t="s">
        <v>46</v>
      </c>
      <c r="C142" s="54"/>
      <c r="D142" s="54"/>
      <c r="E142" s="54"/>
      <c r="F142" s="54"/>
      <c r="G142" s="52">
        <f>G143+G144+G145</f>
        <v>0</v>
      </c>
      <c r="H142" s="52">
        <f>H143+H144+H145</f>
        <v>0</v>
      </c>
      <c r="I142" s="48">
        <v>0</v>
      </c>
      <c r="J142" s="54" t="s">
        <v>2</v>
      </c>
      <c r="K142" s="54" t="s">
        <v>2</v>
      </c>
      <c r="L142" s="54" t="s">
        <v>2</v>
      </c>
      <c r="M142" s="54" t="s">
        <v>2</v>
      </c>
      <c r="N142" s="54" t="s">
        <v>2</v>
      </c>
      <c r="O142" s="53" t="s">
        <v>2</v>
      </c>
      <c r="P142" s="52">
        <f>P143+P144+P145</f>
        <v>0</v>
      </c>
      <c r="Q142" s="52">
        <f>Q143+Q144+Q145</f>
        <v>0</v>
      </c>
      <c r="R142" s="52">
        <f>R143+R144+R145</f>
        <v>0</v>
      </c>
      <c r="S142" s="52">
        <f>S143+S144+S145</f>
        <v>0</v>
      </c>
      <c r="T142" s="52">
        <f>T143+T144+T145</f>
        <v>0</v>
      </c>
      <c r="U142" s="48">
        <f>P142+Q142+R142+S142+T142</f>
        <v>0</v>
      </c>
      <c r="V142" s="53"/>
      <c r="W142" s="53"/>
      <c r="X142" s="53"/>
      <c r="Y142" s="53"/>
      <c r="Z142" s="53"/>
      <c r="AA142" s="32">
        <f>V142+W142+X142+Y142+Z142</f>
        <v>0</v>
      </c>
      <c r="AB142" s="50"/>
      <c r="AC142" s="49">
        <f>AE142</f>
        <v>0</v>
      </c>
      <c r="AD142" s="19"/>
      <c r="AE142" s="48">
        <f>(AB142+AD142)/1.18</f>
        <v>0</v>
      </c>
      <c r="AF142" s="19"/>
      <c r="AG142" s="18"/>
      <c r="AH142" s="45"/>
      <c r="AI142" s="45"/>
      <c r="AJ142" s="45"/>
      <c r="AK142" s="45"/>
      <c r="AL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1:67" s="46" customFormat="1" x14ac:dyDescent="0.2">
      <c r="A143" s="56"/>
      <c r="B143" s="92" t="s">
        <v>45</v>
      </c>
      <c r="C143" s="54"/>
      <c r="D143" s="54"/>
      <c r="E143" s="54"/>
      <c r="F143" s="54"/>
      <c r="G143" s="52"/>
      <c r="H143" s="52"/>
      <c r="I143" s="48">
        <v>0</v>
      </c>
      <c r="J143" s="52" t="s">
        <v>2</v>
      </c>
      <c r="K143" s="52" t="s">
        <v>2</v>
      </c>
      <c r="L143" s="52" t="s">
        <v>2</v>
      </c>
      <c r="M143" s="52" t="s">
        <v>2</v>
      </c>
      <c r="N143" s="52" t="s">
        <v>2</v>
      </c>
      <c r="O143" s="52" t="s">
        <v>2</v>
      </c>
      <c r="P143" s="52"/>
      <c r="Q143" s="52"/>
      <c r="R143" s="52"/>
      <c r="S143" s="52"/>
      <c r="T143" s="52"/>
      <c r="U143" s="48">
        <f>P143+Q143+R143+S143+T143</f>
        <v>0</v>
      </c>
      <c r="V143" s="53"/>
      <c r="W143" s="53"/>
      <c r="X143" s="53"/>
      <c r="Y143" s="53"/>
      <c r="Z143" s="53"/>
      <c r="AA143" s="32">
        <f>V143+W143+X143+Y143+Z143</f>
        <v>0</v>
      </c>
      <c r="AB143" s="50"/>
      <c r="AC143" s="49">
        <f>AE143</f>
        <v>0</v>
      </c>
      <c r="AD143" s="19"/>
      <c r="AE143" s="48">
        <f>(AB143+AD143)/1.18</f>
        <v>0</v>
      </c>
      <c r="AF143" s="19"/>
      <c r="AG143" s="18"/>
      <c r="AH143" s="45"/>
      <c r="AI143" s="45"/>
      <c r="AJ143" s="45"/>
      <c r="AK143" s="45"/>
      <c r="AL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1:67" s="46" customFormat="1" x14ac:dyDescent="0.2">
      <c r="A144" s="56"/>
      <c r="B144" s="92" t="s">
        <v>44</v>
      </c>
      <c r="C144" s="54"/>
      <c r="D144" s="54"/>
      <c r="E144" s="54"/>
      <c r="F144" s="54"/>
      <c r="G144" s="52"/>
      <c r="H144" s="52"/>
      <c r="I144" s="48">
        <v>0</v>
      </c>
      <c r="J144" s="52" t="s">
        <v>2</v>
      </c>
      <c r="K144" s="52" t="s">
        <v>2</v>
      </c>
      <c r="L144" s="52" t="s">
        <v>2</v>
      </c>
      <c r="M144" s="52" t="s">
        <v>2</v>
      </c>
      <c r="N144" s="52" t="s">
        <v>2</v>
      </c>
      <c r="O144" s="52" t="s">
        <v>2</v>
      </c>
      <c r="P144" s="52"/>
      <c r="Q144" s="52"/>
      <c r="R144" s="52"/>
      <c r="S144" s="52"/>
      <c r="T144" s="52"/>
      <c r="U144" s="48">
        <f>P144+Q144+R144+S144+T144</f>
        <v>0</v>
      </c>
      <c r="V144" s="53"/>
      <c r="W144" s="53"/>
      <c r="X144" s="53"/>
      <c r="Y144" s="53"/>
      <c r="Z144" s="53"/>
      <c r="AA144" s="32">
        <f>V144+W144+X144+Y144+Z144</f>
        <v>0</v>
      </c>
      <c r="AB144" s="50"/>
      <c r="AC144" s="49">
        <f>AE144</f>
        <v>0</v>
      </c>
      <c r="AD144" s="19"/>
      <c r="AE144" s="48">
        <f>(AB144+AD144)/1.18</f>
        <v>0</v>
      </c>
      <c r="AF144" s="19"/>
      <c r="AG144" s="18"/>
      <c r="AH144" s="45"/>
      <c r="AI144" s="45"/>
      <c r="AJ144" s="45"/>
      <c r="AK144" s="45"/>
      <c r="AL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1:67" s="46" customFormat="1" x14ac:dyDescent="0.2">
      <c r="A145" s="56"/>
      <c r="B145" s="55" t="s">
        <v>43</v>
      </c>
      <c r="C145" s="66"/>
      <c r="D145" s="66"/>
      <c r="E145" s="54"/>
      <c r="F145" s="54"/>
      <c r="G145" s="62"/>
      <c r="H145" s="48">
        <f>I145+U145</f>
        <v>0</v>
      </c>
      <c r="I145" s="48">
        <v>0</v>
      </c>
      <c r="J145" s="66" t="s">
        <v>2</v>
      </c>
      <c r="K145" s="66" t="s">
        <v>2</v>
      </c>
      <c r="L145" s="66" t="s">
        <v>2</v>
      </c>
      <c r="M145" s="66" t="s">
        <v>2</v>
      </c>
      <c r="N145" s="66" t="s">
        <v>2</v>
      </c>
      <c r="O145" s="53" t="s">
        <v>2</v>
      </c>
      <c r="P145" s="62"/>
      <c r="Q145" s="62"/>
      <c r="R145" s="62"/>
      <c r="S145" s="62"/>
      <c r="T145" s="62"/>
      <c r="U145" s="48">
        <f>P145+Q145+R145+S145+T145</f>
        <v>0</v>
      </c>
      <c r="V145" s="52"/>
      <c r="W145" s="52"/>
      <c r="X145" s="52"/>
      <c r="Y145" s="52"/>
      <c r="Z145" s="52"/>
      <c r="AA145" s="32">
        <f>V145+W145+X145+Y145+Z145</f>
        <v>0</v>
      </c>
      <c r="AB145" s="50"/>
      <c r="AC145" s="49">
        <f>AE145</f>
        <v>0</v>
      </c>
      <c r="AD145" s="19"/>
      <c r="AE145" s="48">
        <f>(AB145+AD145)/1.18</f>
        <v>0</v>
      </c>
      <c r="AF145" s="19"/>
      <c r="AG145" s="18"/>
      <c r="AH145" s="45"/>
      <c r="AI145" s="45"/>
      <c r="AJ145" s="45"/>
      <c r="AK145" s="45"/>
      <c r="AL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1:67" s="46" customFormat="1" x14ac:dyDescent="0.2">
      <c r="A146" s="56" t="s">
        <v>136</v>
      </c>
      <c r="B146" s="55" t="s">
        <v>41</v>
      </c>
      <c r="C146" s="66"/>
      <c r="D146" s="66"/>
      <c r="E146" s="54"/>
      <c r="F146" s="54"/>
      <c r="G146" s="62">
        <f>SUM(G147:G150)</f>
        <v>103.44000000000001</v>
      </c>
      <c r="H146" s="62">
        <f>SUM(H147:H150)</f>
        <v>69.584000000000003</v>
      </c>
      <c r="I146" s="62">
        <f>SUM(I147:I150)</f>
        <v>14.141</v>
      </c>
      <c r="J146" s="66" t="s">
        <v>2</v>
      </c>
      <c r="K146" s="66" t="s">
        <v>2</v>
      </c>
      <c r="L146" s="66" t="s">
        <v>2</v>
      </c>
      <c r="M146" s="66" t="s">
        <v>2</v>
      </c>
      <c r="N146" s="66" t="s">
        <v>2</v>
      </c>
      <c r="O146" s="53" t="s">
        <v>2</v>
      </c>
      <c r="P146" s="62">
        <f>SUM(P147:P150)</f>
        <v>14.413</v>
      </c>
      <c r="Q146" s="62">
        <f>SUM(Q147:Q150)</f>
        <v>10.029999999999999</v>
      </c>
      <c r="R146" s="62">
        <f>SUM(R147:R150)</f>
        <v>11</v>
      </c>
      <c r="S146" s="62">
        <f>SUM(S147:S150)</f>
        <v>10</v>
      </c>
      <c r="T146" s="62">
        <f>SUM(T147:T150)</f>
        <v>10</v>
      </c>
      <c r="U146" s="62">
        <f>SUM(U147:U150)</f>
        <v>55.442999999999998</v>
      </c>
      <c r="V146" s="62">
        <f>SUM(V147:V150)</f>
        <v>12.222000000000001</v>
      </c>
      <c r="W146" s="62">
        <f>SUM(W147:W150)</f>
        <v>8.5</v>
      </c>
      <c r="X146" s="62">
        <f>SUM(X147:X150)</f>
        <v>9.3220338983050901</v>
      </c>
      <c r="Y146" s="62">
        <f>SUM(Y147:Y150)</f>
        <v>8.4745762711864394</v>
      </c>
      <c r="Z146" s="62">
        <f>SUM(Z147:Z150)</f>
        <v>8.4745762711864394</v>
      </c>
      <c r="AA146" s="51">
        <f>V146+W146+X146+Y146+Z146</f>
        <v>46.993186440677974</v>
      </c>
      <c r="AB146" s="87">
        <f>SUM(AB147:AB150)</f>
        <v>15</v>
      </c>
      <c r="AC146" s="49">
        <f>AC147</f>
        <v>12.711864406779661</v>
      </c>
      <c r="AD146" s="48">
        <f>AD147</f>
        <v>0</v>
      </c>
      <c r="AE146" s="48">
        <f>AE147</f>
        <v>12.711864406779661</v>
      </c>
      <c r="AF146" s="48">
        <f>AF147</f>
        <v>12.203389830508474</v>
      </c>
      <c r="AG146" s="47">
        <f>AG147</f>
        <v>0.50847457627118686</v>
      </c>
      <c r="AH146" s="45"/>
      <c r="AI146" s="45"/>
      <c r="AJ146" s="45"/>
      <c r="AK146" s="45"/>
      <c r="AL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1:67" s="17" customFormat="1" ht="25.5" x14ac:dyDescent="0.2">
      <c r="A147" s="41">
        <v>72</v>
      </c>
      <c r="B147" s="43" t="s">
        <v>135</v>
      </c>
      <c r="C147" s="37" t="s">
        <v>32</v>
      </c>
      <c r="D147" s="37"/>
      <c r="E147" s="39">
        <v>2008</v>
      </c>
      <c r="F147" s="39">
        <v>2017</v>
      </c>
      <c r="G147" s="33">
        <f>H147+AM147</f>
        <v>88.537000000000006</v>
      </c>
      <c r="H147" s="19">
        <f>U147+I147</f>
        <v>63.817</v>
      </c>
      <c r="I147" s="19">
        <v>10.526999999999999</v>
      </c>
      <c r="J147" s="37" t="s">
        <v>2</v>
      </c>
      <c r="K147" s="37" t="s">
        <v>2</v>
      </c>
      <c r="L147" s="37" t="s">
        <v>2</v>
      </c>
      <c r="M147" s="37" t="s">
        <v>2</v>
      </c>
      <c r="N147" s="37" t="s">
        <v>2</v>
      </c>
      <c r="O147" s="36" t="s">
        <v>2</v>
      </c>
      <c r="P147" s="35">
        <v>12.26</v>
      </c>
      <c r="Q147" s="34">
        <v>10.029999999999999</v>
      </c>
      <c r="R147" s="35">
        <v>11</v>
      </c>
      <c r="S147" s="35">
        <v>10</v>
      </c>
      <c r="T147" s="35">
        <v>10</v>
      </c>
      <c r="U147" s="19">
        <f>P147+Q147+R147+S147+T147</f>
        <v>53.29</v>
      </c>
      <c r="V147" s="57">
        <v>10.39</v>
      </c>
      <c r="W147" s="57">
        <v>8.5</v>
      </c>
      <c r="X147" s="57">
        <v>9.3220338983050901</v>
      </c>
      <c r="Y147" s="57">
        <v>8.4745762711864394</v>
      </c>
      <c r="Z147" s="57">
        <v>8.4745762711864394</v>
      </c>
      <c r="AA147" s="32">
        <f>V147+W147+X147+Y147+Z147</f>
        <v>45.161186440677966</v>
      </c>
      <c r="AB147" s="21">
        <v>15</v>
      </c>
      <c r="AC147" s="20">
        <f>AE147</f>
        <v>12.711864406779661</v>
      </c>
      <c r="AD147" s="19"/>
      <c r="AE147" s="19">
        <f>(AB147+AD147)/1.18</f>
        <v>12.711864406779661</v>
      </c>
      <c r="AF147" s="19">
        <f>AC147*96%</f>
        <v>12.203389830508474</v>
      </c>
      <c r="AG147" s="18">
        <f>AC147-AF147</f>
        <v>0.50847457627118686</v>
      </c>
      <c r="AH147" s="16"/>
      <c r="AI147" s="16"/>
      <c r="AJ147" s="16"/>
      <c r="AK147" s="16"/>
      <c r="AL147" s="16"/>
      <c r="AM147" s="17">
        <v>24.72</v>
      </c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</row>
    <row r="148" spans="1:67" s="17" customFormat="1" ht="25.5" x14ac:dyDescent="0.2">
      <c r="A148" s="41">
        <f>A147+1</f>
        <v>73</v>
      </c>
      <c r="B148" s="43" t="s">
        <v>134</v>
      </c>
      <c r="C148" s="37" t="s">
        <v>32</v>
      </c>
      <c r="D148" s="37"/>
      <c r="E148" s="39">
        <v>2010</v>
      </c>
      <c r="F148" s="39">
        <v>2011</v>
      </c>
      <c r="G148" s="33">
        <f>H148+AM148</f>
        <v>7.524</v>
      </c>
      <c r="H148" s="19">
        <f>U148+I148</f>
        <v>0.94199999999999995</v>
      </c>
      <c r="I148" s="19">
        <v>0.94199999999999995</v>
      </c>
      <c r="J148" s="37" t="s">
        <v>2</v>
      </c>
      <c r="K148" s="37" t="s">
        <v>2</v>
      </c>
      <c r="L148" s="37" t="s">
        <v>2</v>
      </c>
      <c r="M148" s="37" t="s">
        <v>2</v>
      </c>
      <c r="N148" s="37" t="s">
        <v>2</v>
      </c>
      <c r="O148" s="36" t="s">
        <v>2</v>
      </c>
      <c r="P148" s="34"/>
      <c r="Q148" s="34"/>
      <c r="R148" s="34"/>
      <c r="S148" s="34"/>
      <c r="T148" s="34"/>
      <c r="U148" s="19"/>
      <c r="V148" s="36"/>
      <c r="W148" s="36"/>
      <c r="X148" s="36"/>
      <c r="Y148" s="36"/>
      <c r="Z148" s="36"/>
      <c r="AA148" s="32">
        <f>V148+W148+X148+Y148+Z148</f>
        <v>0</v>
      </c>
      <c r="AB148" s="21"/>
      <c r="AC148" s="20">
        <f>AE148</f>
        <v>0</v>
      </c>
      <c r="AD148" s="19"/>
      <c r="AE148" s="19">
        <f>(AB148+AD148)/1.18</f>
        <v>0</v>
      </c>
      <c r="AF148" s="19"/>
      <c r="AG148" s="18"/>
      <c r="AH148" s="16"/>
      <c r="AI148" s="16"/>
      <c r="AJ148" s="16"/>
      <c r="AK148" s="16"/>
      <c r="AL148" s="16"/>
      <c r="AM148" s="17">
        <v>6.5819999999999999</v>
      </c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</row>
    <row r="149" spans="1:67" s="17" customFormat="1" ht="25.5" outlineLevel="1" x14ac:dyDescent="0.2">
      <c r="A149" s="41">
        <f>A148+1</f>
        <v>74</v>
      </c>
      <c r="B149" s="43" t="s">
        <v>133</v>
      </c>
      <c r="C149" s="37" t="s">
        <v>32</v>
      </c>
      <c r="D149" s="37"/>
      <c r="E149" s="39">
        <v>2011</v>
      </c>
      <c r="F149" s="39">
        <v>2013</v>
      </c>
      <c r="G149" s="33">
        <f>H149+AM149</f>
        <v>6.4589999999999996</v>
      </c>
      <c r="H149" s="19">
        <f>U149+I149</f>
        <v>3.9050000000000002</v>
      </c>
      <c r="I149" s="19">
        <v>2.6720000000000002</v>
      </c>
      <c r="J149" s="37" t="s">
        <v>2</v>
      </c>
      <c r="K149" s="37" t="s">
        <v>2</v>
      </c>
      <c r="L149" s="37" t="s">
        <v>2</v>
      </c>
      <c r="M149" s="37" t="s">
        <v>2</v>
      </c>
      <c r="N149" s="37" t="s">
        <v>2</v>
      </c>
      <c r="O149" s="36" t="s">
        <v>2</v>
      </c>
      <c r="P149" s="34">
        <v>1.2330000000000001</v>
      </c>
      <c r="Q149" s="34">
        <v>0</v>
      </c>
      <c r="R149" s="34">
        <v>0</v>
      </c>
      <c r="S149" s="34">
        <v>0</v>
      </c>
      <c r="T149" s="34">
        <v>0</v>
      </c>
      <c r="U149" s="19">
        <f>P149+Q149+R149+S149+T149</f>
        <v>1.2330000000000001</v>
      </c>
      <c r="V149" s="57">
        <v>1.0529999999999999</v>
      </c>
      <c r="W149" s="36"/>
      <c r="X149" s="36"/>
      <c r="Y149" s="36"/>
      <c r="Z149" s="36"/>
      <c r="AA149" s="32">
        <f>V149+W149+X149+Y149+Z149</f>
        <v>1.0529999999999999</v>
      </c>
      <c r="AB149" s="21"/>
      <c r="AC149" s="20">
        <f>AE149</f>
        <v>0</v>
      </c>
      <c r="AD149" s="19"/>
      <c r="AE149" s="19">
        <f>(AB149+AD149)/1.18</f>
        <v>0</v>
      </c>
      <c r="AF149" s="19"/>
      <c r="AG149" s="18"/>
      <c r="AH149" s="16"/>
      <c r="AI149" s="16"/>
      <c r="AJ149" s="16"/>
      <c r="AK149" s="16"/>
      <c r="AL149" s="16"/>
      <c r="AM149" s="17">
        <v>2.5539999999999998</v>
      </c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</row>
    <row r="150" spans="1:67" s="17" customFormat="1" ht="25.5" outlineLevel="1" x14ac:dyDescent="0.2">
      <c r="A150" s="41">
        <f>A149+1</f>
        <v>75</v>
      </c>
      <c r="B150" s="93" t="s">
        <v>132</v>
      </c>
      <c r="C150" s="37" t="s">
        <v>32</v>
      </c>
      <c r="D150" s="37"/>
      <c r="E150" s="39">
        <v>2013</v>
      </c>
      <c r="F150" s="39">
        <v>2013</v>
      </c>
      <c r="G150" s="33">
        <f>H150+AM150</f>
        <v>0.92</v>
      </c>
      <c r="H150" s="19">
        <f>U150+I150</f>
        <v>0.92</v>
      </c>
      <c r="I150" s="19"/>
      <c r="J150" s="37" t="s">
        <v>2</v>
      </c>
      <c r="K150" s="37" t="s">
        <v>2</v>
      </c>
      <c r="L150" s="37" t="s">
        <v>2</v>
      </c>
      <c r="M150" s="37" t="s">
        <v>2</v>
      </c>
      <c r="N150" s="37" t="s">
        <v>2</v>
      </c>
      <c r="O150" s="36" t="s">
        <v>2</v>
      </c>
      <c r="P150" s="35">
        <v>0.92</v>
      </c>
      <c r="Q150" s="34"/>
      <c r="R150" s="34"/>
      <c r="S150" s="34"/>
      <c r="T150" s="34"/>
      <c r="U150" s="19">
        <f>P150+Q150+R150+S150+T150</f>
        <v>0.92</v>
      </c>
      <c r="V150" s="57">
        <f>0.446+0.333</f>
        <v>0.77900000000000003</v>
      </c>
      <c r="W150" s="36"/>
      <c r="X150" s="36"/>
      <c r="Y150" s="36"/>
      <c r="Z150" s="36"/>
      <c r="AA150" s="32">
        <f>V150+W150+X150+Y150+Z150</f>
        <v>0.77900000000000003</v>
      </c>
      <c r="AB150" s="21"/>
      <c r="AC150" s="20">
        <f>AE150</f>
        <v>0</v>
      </c>
      <c r="AD150" s="19"/>
      <c r="AE150" s="19">
        <f>(AB150+AD150)/1.18</f>
        <v>0</v>
      </c>
      <c r="AF150" s="19"/>
      <c r="AG150" s="18"/>
      <c r="AH150" s="16"/>
      <c r="AI150" s="16"/>
      <c r="AJ150" s="16"/>
      <c r="AK150" s="16"/>
      <c r="AL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</row>
    <row r="151" spans="1:67" s="46" customFormat="1" outlineLevel="1" x14ac:dyDescent="0.2">
      <c r="A151" s="56" t="s">
        <v>131</v>
      </c>
      <c r="B151" s="92" t="s">
        <v>30</v>
      </c>
      <c r="C151" s="54"/>
      <c r="D151" s="54"/>
      <c r="E151" s="54"/>
      <c r="F151" s="54"/>
      <c r="G151" s="52">
        <f>SUM(G152:G154)</f>
        <v>618.97594000000004</v>
      </c>
      <c r="H151" s="52">
        <f>SUM(H152:H154)</f>
        <v>373.57693999999992</v>
      </c>
      <c r="I151" s="52">
        <f>SUM(I152:I154)</f>
        <v>36.777000000000001</v>
      </c>
      <c r="J151" s="54" t="s">
        <v>2</v>
      </c>
      <c r="K151" s="54" t="s">
        <v>2</v>
      </c>
      <c r="L151" s="54" t="s">
        <v>2</v>
      </c>
      <c r="M151" s="54" t="s">
        <v>2</v>
      </c>
      <c r="N151" s="54" t="s">
        <v>2</v>
      </c>
      <c r="O151" s="53" t="s">
        <v>2</v>
      </c>
      <c r="P151" s="52">
        <f>SUM(P152:P154)</f>
        <v>25.827000000000002</v>
      </c>
      <c r="Q151" s="52">
        <f>SUM(Q152:Q154)</f>
        <v>88.888220000000018</v>
      </c>
      <c r="R151" s="52">
        <f>SUM(R152:R154)</f>
        <v>67.870519999999999</v>
      </c>
      <c r="S151" s="52">
        <f>SUM(S152:S154)</f>
        <v>82.919779999999989</v>
      </c>
      <c r="T151" s="52">
        <f>SUM(T152:T154)</f>
        <v>71.294420000000002</v>
      </c>
      <c r="U151" s="52">
        <f>SUM(U152:U154)</f>
        <v>336.79993999999999</v>
      </c>
      <c r="V151" s="52">
        <f>SUM(V152:V154)</f>
        <v>22.233999999999998</v>
      </c>
      <c r="W151" s="52">
        <f>SUM(W152:W154)</f>
        <v>75.329000000000008</v>
      </c>
      <c r="X151" s="52">
        <f>SUM(X152:X154)</f>
        <v>57.5174406779661</v>
      </c>
      <c r="Y151" s="52">
        <f>SUM(Y152:Y154)</f>
        <v>70.271000000000001</v>
      </c>
      <c r="Z151" s="52">
        <f>SUM(Z152:Z154)</f>
        <v>60.418999999999997</v>
      </c>
      <c r="AA151" s="51">
        <f>V151+W151+X151+Y151+Z151</f>
        <v>285.77044067796606</v>
      </c>
      <c r="AB151" s="59">
        <f>SUM(AB152:AB154)</f>
        <v>81</v>
      </c>
      <c r="AC151" s="65">
        <f>SUM(AC152:AC154)</f>
        <v>68.644067796610173</v>
      </c>
      <c r="AD151" s="52">
        <f>SUM(AD152:AD154)</f>
        <v>0</v>
      </c>
      <c r="AE151" s="52">
        <f>SUM(AE152:AE154)</f>
        <v>68.644067796610173</v>
      </c>
      <c r="AF151" s="52">
        <f>SUM(AF152:AF154)</f>
        <v>68.644067796610173</v>
      </c>
      <c r="AG151" s="65">
        <f>SUM(AG152:AG154)</f>
        <v>0</v>
      </c>
      <c r="AH151" s="45"/>
      <c r="AI151" s="45"/>
      <c r="AJ151" s="45"/>
      <c r="AK151" s="45"/>
      <c r="AL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1:67" s="17" customFormat="1" outlineLevel="1" x14ac:dyDescent="0.2">
      <c r="A152" s="41">
        <v>76</v>
      </c>
      <c r="B152" s="43" t="s">
        <v>130</v>
      </c>
      <c r="C152" s="37" t="s">
        <v>32</v>
      </c>
      <c r="D152" s="37"/>
      <c r="E152" s="39">
        <v>2009</v>
      </c>
      <c r="F152" s="39">
        <v>2017</v>
      </c>
      <c r="G152" s="33">
        <f>H152+AM152</f>
        <v>46.235500000000002</v>
      </c>
      <c r="H152" s="19">
        <f>U152+I152</f>
        <v>27.529500000000006</v>
      </c>
      <c r="I152" s="19">
        <v>3.3620000000000001</v>
      </c>
      <c r="J152" s="37" t="s">
        <v>2</v>
      </c>
      <c r="K152" s="37" t="s">
        <v>2</v>
      </c>
      <c r="L152" s="37" t="s">
        <v>2</v>
      </c>
      <c r="M152" s="37" t="s">
        <v>2</v>
      </c>
      <c r="N152" s="37" t="s">
        <v>2</v>
      </c>
      <c r="O152" s="91" t="s">
        <v>2</v>
      </c>
      <c r="P152" s="35">
        <v>2.6030000000000002</v>
      </c>
      <c r="Q152" s="35">
        <v>3.54</v>
      </c>
      <c r="R152" s="35">
        <v>3.8645</v>
      </c>
      <c r="S152" s="35">
        <v>6.49</v>
      </c>
      <c r="T152" s="35">
        <v>7.67</v>
      </c>
      <c r="U152" s="19">
        <f>P152+Q152+R152+S152+T152</f>
        <v>24.167500000000004</v>
      </c>
      <c r="V152" s="57">
        <v>2.5529999999999999</v>
      </c>
      <c r="W152" s="57">
        <v>3</v>
      </c>
      <c r="X152" s="57">
        <v>3.2749999999999999</v>
      </c>
      <c r="Y152" s="57">
        <v>5.5</v>
      </c>
      <c r="Z152" s="57">
        <v>6.5</v>
      </c>
      <c r="AA152" s="32">
        <f>V152+W152+X152+Y152+Z152</f>
        <v>20.827999999999999</v>
      </c>
      <c r="AB152" s="21">
        <v>9</v>
      </c>
      <c r="AC152" s="20">
        <f>AE152</f>
        <v>7.6271186440677967</v>
      </c>
      <c r="AD152" s="19"/>
      <c r="AE152" s="19">
        <f>(AB152+AD152)/1.18</f>
        <v>7.6271186440677967</v>
      </c>
      <c r="AF152" s="19">
        <f>AC152</f>
        <v>7.6271186440677967</v>
      </c>
      <c r="AG152" s="18"/>
      <c r="AH152" s="16"/>
      <c r="AI152" s="16"/>
      <c r="AJ152" s="16"/>
      <c r="AK152" s="16"/>
      <c r="AL152" s="16"/>
      <c r="AM152" s="17">
        <v>18.706</v>
      </c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</row>
    <row r="153" spans="1:67" s="17" customFormat="1" outlineLevel="1" x14ac:dyDescent="0.2">
      <c r="A153" s="41">
        <f>A152+1</f>
        <v>77</v>
      </c>
      <c r="B153" s="43" t="s">
        <v>129</v>
      </c>
      <c r="C153" s="37" t="s">
        <v>32</v>
      </c>
      <c r="D153" s="37"/>
      <c r="E153" s="39">
        <v>2008</v>
      </c>
      <c r="F153" s="39">
        <v>2017</v>
      </c>
      <c r="G153" s="33">
        <f>H153+AM153</f>
        <v>474.73563999999999</v>
      </c>
      <c r="H153" s="19">
        <f>U153+I153</f>
        <v>293.63363999999996</v>
      </c>
      <c r="I153" s="19">
        <v>26.102</v>
      </c>
      <c r="J153" s="37" t="s">
        <v>2</v>
      </c>
      <c r="K153" s="37" t="s">
        <v>2</v>
      </c>
      <c r="L153" s="37" t="s">
        <v>2</v>
      </c>
      <c r="M153" s="37" t="s">
        <v>2</v>
      </c>
      <c r="N153" s="37" t="s">
        <v>2</v>
      </c>
      <c r="O153" s="91" t="s">
        <v>2</v>
      </c>
      <c r="P153" s="35">
        <v>15.053000000000001</v>
      </c>
      <c r="Q153" s="35">
        <v>77.491780000000006</v>
      </c>
      <c r="R153" s="35">
        <v>55.880019999999995</v>
      </c>
      <c r="S153" s="35">
        <v>66.102419999999995</v>
      </c>
      <c r="T153" s="35">
        <v>53.004419999999996</v>
      </c>
      <c r="U153" s="19">
        <f>P153+Q153+R153+S153+T153</f>
        <v>267.53163999999998</v>
      </c>
      <c r="V153" s="57">
        <v>12.757</v>
      </c>
      <c r="W153" s="57">
        <v>65.671000000000006</v>
      </c>
      <c r="X153" s="57">
        <v>47.356000000000002</v>
      </c>
      <c r="Y153" s="57">
        <v>56.018999999999998</v>
      </c>
      <c r="Z153" s="57">
        <v>44.918999999999997</v>
      </c>
      <c r="AA153" s="32">
        <f>V153+W153+X153+Y153+Z153</f>
        <v>226.72200000000004</v>
      </c>
      <c r="AB153" s="21">
        <v>60</v>
      </c>
      <c r="AC153" s="20">
        <f>AE153</f>
        <v>50.847457627118644</v>
      </c>
      <c r="AD153" s="19"/>
      <c r="AE153" s="19">
        <f>(AB153+AD153)/1.18</f>
        <v>50.847457627118644</v>
      </c>
      <c r="AF153" s="19">
        <f>AC153</f>
        <v>50.847457627118644</v>
      </c>
      <c r="AG153" s="18"/>
      <c r="AH153" s="16"/>
      <c r="AI153" s="16"/>
      <c r="AJ153" s="16"/>
      <c r="AK153" s="16"/>
      <c r="AL153" s="16"/>
      <c r="AM153" s="17">
        <v>181.102</v>
      </c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</row>
    <row r="154" spans="1:67" s="17" customFormat="1" outlineLevel="1" x14ac:dyDescent="0.2">
      <c r="A154" s="41">
        <f>A153+1</f>
        <v>78</v>
      </c>
      <c r="B154" s="43" t="s">
        <v>128</v>
      </c>
      <c r="C154" s="37" t="s">
        <v>32</v>
      </c>
      <c r="D154" s="37"/>
      <c r="E154" s="39">
        <v>2009</v>
      </c>
      <c r="F154" s="39">
        <v>2017</v>
      </c>
      <c r="G154" s="33">
        <f>H154+AM154</f>
        <v>98.004799999999989</v>
      </c>
      <c r="H154" s="19">
        <f>U154+I154</f>
        <v>52.413799999999995</v>
      </c>
      <c r="I154" s="19">
        <v>7.3129999999999997</v>
      </c>
      <c r="J154" s="37" t="s">
        <v>2</v>
      </c>
      <c r="K154" s="37" t="s">
        <v>2</v>
      </c>
      <c r="L154" s="37" t="s">
        <v>2</v>
      </c>
      <c r="M154" s="37" t="s">
        <v>2</v>
      </c>
      <c r="N154" s="37" t="s">
        <v>2</v>
      </c>
      <c r="O154" s="57" t="s">
        <v>2</v>
      </c>
      <c r="P154" s="35">
        <v>8.1709999999999994</v>
      </c>
      <c r="Q154" s="35">
        <v>7.8564400000000001</v>
      </c>
      <c r="R154" s="34">
        <v>8.1259999999999994</v>
      </c>
      <c r="S154" s="35">
        <v>10.327360000000001</v>
      </c>
      <c r="T154" s="35">
        <v>10.62</v>
      </c>
      <c r="U154" s="19">
        <f>P154+Q154+R154+S154+T154</f>
        <v>45.100799999999992</v>
      </c>
      <c r="V154" s="57">
        <v>6.9240000000000004</v>
      </c>
      <c r="W154" s="57">
        <v>6.6580000000000004</v>
      </c>
      <c r="X154" s="57">
        <v>6.8864406779660996</v>
      </c>
      <c r="Y154" s="57">
        <v>8.7520000000000007</v>
      </c>
      <c r="Z154" s="57">
        <v>9</v>
      </c>
      <c r="AA154" s="32">
        <f>V154+W154+X154+Y154+Z154</f>
        <v>38.220440677966103</v>
      </c>
      <c r="AB154" s="21">
        <v>12</v>
      </c>
      <c r="AC154" s="20">
        <f>AE154</f>
        <v>10.16949152542373</v>
      </c>
      <c r="AD154" s="19"/>
      <c r="AE154" s="19">
        <f>(AB154+AD154)/1.18</f>
        <v>10.16949152542373</v>
      </c>
      <c r="AF154" s="19">
        <f>AC154</f>
        <v>10.16949152542373</v>
      </c>
      <c r="AG154" s="18"/>
      <c r="AH154" s="16"/>
      <c r="AI154" s="16"/>
      <c r="AJ154" s="16"/>
      <c r="AK154" s="16"/>
      <c r="AL154" s="16"/>
      <c r="AM154" s="17">
        <v>45.591000000000001</v>
      </c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</row>
    <row r="155" spans="1:67" s="46" customFormat="1" outlineLevel="1" x14ac:dyDescent="0.2">
      <c r="A155" s="56" t="s">
        <v>127</v>
      </c>
      <c r="B155" s="55" t="s">
        <v>126</v>
      </c>
      <c r="C155" s="54"/>
      <c r="D155" s="54"/>
      <c r="E155" s="54"/>
      <c r="F155" s="54"/>
      <c r="G155" s="52">
        <f>SUM(G156:G177)</f>
        <v>114.06135999999999</v>
      </c>
      <c r="H155" s="52">
        <f>SUM(H156:H177)</f>
        <v>103.93035999999999</v>
      </c>
      <c r="I155" s="52">
        <f>SUM(I156:I177)</f>
        <v>12.393999999999998</v>
      </c>
      <c r="J155" s="54" t="s">
        <v>2</v>
      </c>
      <c r="K155" s="54" t="s">
        <v>2</v>
      </c>
      <c r="L155" s="54" t="s">
        <v>2</v>
      </c>
      <c r="M155" s="54" t="s">
        <v>2</v>
      </c>
      <c r="N155" s="54" t="s">
        <v>2</v>
      </c>
      <c r="O155" s="53" t="s">
        <v>2</v>
      </c>
      <c r="P155" s="52">
        <f>SUM(P156:P177)</f>
        <v>6.1359999999999992</v>
      </c>
      <c r="Q155" s="52">
        <f>SUM(Q156:Q177)</f>
        <v>33.04</v>
      </c>
      <c r="R155" s="52">
        <f>SUM(R156:R177)</f>
        <v>42.920359999999995</v>
      </c>
      <c r="S155" s="52">
        <f>SUM(S156:S177)</f>
        <v>9.44</v>
      </c>
      <c r="T155" s="52">
        <f>SUM(T156:T177)</f>
        <v>0</v>
      </c>
      <c r="U155" s="52">
        <f>SUM(U156:U177)</f>
        <v>91.536359999999988</v>
      </c>
      <c r="V155" s="52">
        <f>SUM(V156:V177)</f>
        <v>5.5</v>
      </c>
      <c r="W155" s="52">
        <f>SUM(W156:W177)</f>
        <v>28</v>
      </c>
      <c r="X155" s="52">
        <f>SUM(X156:X177)</f>
        <v>36.373186440677969</v>
      </c>
      <c r="Y155" s="52">
        <f>SUM(Y156:Y177)</f>
        <v>8</v>
      </c>
      <c r="Z155" s="52">
        <f>SUM(Z156:Z177)</f>
        <v>0</v>
      </c>
      <c r="AA155" s="51">
        <f>V155+W155+X155+Y155+Z155</f>
        <v>77.873186440677969</v>
      </c>
      <c r="AB155" s="59">
        <f>SUM(AB156:AB177)</f>
        <v>7.0916799999999993</v>
      </c>
      <c r="AC155" s="65">
        <f>SUM(AC156:AC177)</f>
        <v>6.0098983050847457</v>
      </c>
      <c r="AD155" s="52">
        <f>SUM(AD156:AD177)</f>
        <v>0</v>
      </c>
      <c r="AE155" s="52">
        <f>SUM(AE156:AE177)</f>
        <v>6.0098983050847457</v>
      </c>
      <c r="AF155" s="52">
        <f>SUM(AF156:AF177)</f>
        <v>0</v>
      </c>
      <c r="AG155" s="65">
        <f>SUM(AG156:AG177)</f>
        <v>6.0098983050847457</v>
      </c>
      <c r="AH155" s="45"/>
      <c r="AI155" s="45"/>
      <c r="AJ155" s="45"/>
      <c r="AK155" s="45"/>
      <c r="AL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1:67" s="17" customFormat="1" outlineLevel="1" x14ac:dyDescent="0.2">
      <c r="A156" s="41">
        <v>79</v>
      </c>
      <c r="B156" s="40" t="s">
        <v>125</v>
      </c>
      <c r="C156" s="37" t="s">
        <v>16</v>
      </c>
      <c r="D156" s="37"/>
      <c r="E156" s="39">
        <v>2015</v>
      </c>
      <c r="F156" s="39">
        <v>2016</v>
      </c>
      <c r="G156" s="33">
        <f>H156+AM156</f>
        <v>1.30036</v>
      </c>
      <c r="H156" s="19">
        <f>U156+I156</f>
        <v>1.30036</v>
      </c>
      <c r="I156" s="19">
        <v>0</v>
      </c>
      <c r="J156" s="37" t="s">
        <v>2</v>
      </c>
      <c r="K156" s="37" t="s">
        <v>2</v>
      </c>
      <c r="L156" s="37" t="s">
        <v>2</v>
      </c>
      <c r="M156" s="37" t="s">
        <v>2</v>
      </c>
      <c r="N156" s="37" t="s">
        <v>2</v>
      </c>
      <c r="O156" s="36" t="s">
        <v>2</v>
      </c>
      <c r="P156" s="34">
        <v>0</v>
      </c>
      <c r="Q156" s="34">
        <v>0</v>
      </c>
      <c r="R156" s="35">
        <v>1.30036</v>
      </c>
      <c r="S156" s="34">
        <v>0</v>
      </c>
      <c r="T156" s="34">
        <v>0</v>
      </c>
      <c r="U156" s="19">
        <f>P156+Q156+R156+S156+T156</f>
        <v>1.30036</v>
      </c>
      <c r="V156" s="57">
        <v>0</v>
      </c>
      <c r="W156" s="57"/>
      <c r="X156" s="57">
        <v>1.1020000000000001</v>
      </c>
      <c r="Y156" s="57">
        <v>0</v>
      </c>
      <c r="Z156" s="57">
        <v>0</v>
      </c>
      <c r="AA156" s="32">
        <f>V156+W156+X156+Y156+Z156</f>
        <v>1.1020000000000001</v>
      </c>
      <c r="AB156" s="21"/>
      <c r="AC156" s="20">
        <f>AE156</f>
        <v>0</v>
      </c>
      <c r="AD156" s="19"/>
      <c r="AE156" s="19">
        <f>(AB156+AD156)/1.18</f>
        <v>0</v>
      </c>
      <c r="AF156" s="19"/>
      <c r="AG156" s="18"/>
      <c r="AH156" s="16"/>
      <c r="AI156" s="16"/>
      <c r="AJ156" s="16"/>
      <c r="AK156" s="16"/>
      <c r="AL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</row>
    <row r="157" spans="1:67" s="17" customFormat="1" outlineLevel="1" x14ac:dyDescent="0.2">
      <c r="A157" s="41">
        <f>A156+1</f>
        <v>80</v>
      </c>
      <c r="B157" s="90" t="s">
        <v>124</v>
      </c>
      <c r="C157" s="37" t="s">
        <v>16</v>
      </c>
      <c r="D157" s="37"/>
      <c r="E157" s="39">
        <v>2013</v>
      </c>
      <c r="F157" s="39">
        <v>2015</v>
      </c>
      <c r="G157" s="33">
        <f>H157+AM157</f>
        <v>3.7759999999999998</v>
      </c>
      <c r="H157" s="19">
        <f>U157+I157</f>
        <v>3.7759999999999998</v>
      </c>
      <c r="I157" s="19"/>
      <c r="J157" s="37" t="s">
        <v>2</v>
      </c>
      <c r="K157" s="37" t="s">
        <v>2</v>
      </c>
      <c r="L157" s="37" t="s">
        <v>2</v>
      </c>
      <c r="M157" s="37" t="s">
        <v>2</v>
      </c>
      <c r="N157" s="37" t="s">
        <v>2</v>
      </c>
      <c r="O157" s="36" t="s">
        <v>2</v>
      </c>
      <c r="P157" s="35">
        <v>3.7759999999999998</v>
      </c>
      <c r="Q157" s="35">
        <v>0</v>
      </c>
      <c r="R157" s="35">
        <v>0</v>
      </c>
      <c r="S157" s="35">
        <v>0</v>
      </c>
      <c r="T157" s="35">
        <v>0</v>
      </c>
      <c r="U157" s="19">
        <f>P157+Q157+R157+S157+T157</f>
        <v>3.7759999999999998</v>
      </c>
      <c r="V157" s="57">
        <v>3.5</v>
      </c>
      <c r="W157" s="57">
        <v>0</v>
      </c>
      <c r="X157" s="57">
        <v>0</v>
      </c>
      <c r="Y157" s="57">
        <v>0</v>
      </c>
      <c r="Z157" s="57">
        <v>0</v>
      </c>
      <c r="AA157" s="32">
        <f>V157+W157+X157+Y157+Z157</f>
        <v>3.5</v>
      </c>
      <c r="AB157" s="21"/>
      <c r="AC157" s="20">
        <f>AE157</f>
        <v>0</v>
      </c>
      <c r="AD157" s="19"/>
      <c r="AE157" s="19">
        <f>(AB157+AD157)/1.18</f>
        <v>0</v>
      </c>
      <c r="AF157" s="19"/>
      <c r="AG157" s="18"/>
      <c r="AH157" s="16"/>
      <c r="AI157" s="16"/>
      <c r="AJ157" s="16"/>
      <c r="AK157" s="16"/>
      <c r="AL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</row>
    <row r="158" spans="1:67" s="17" customFormat="1" outlineLevel="1" x14ac:dyDescent="0.2">
      <c r="A158" s="41">
        <f>A157+1</f>
        <v>81</v>
      </c>
      <c r="B158" s="90" t="s">
        <v>123</v>
      </c>
      <c r="C158" s="37" t="s">
        <v>16</v>
      </c>
      <c r="D158" s="37"/>
      <c r="E158" s="39">
        <v>2012</v>
      </c>
      <c r="F158" s="39">
        <v>2015</v>
      </c>
      <c r="G158" s="33">
        <f>H158+AM158</f>
        <v>3.1349999999999998</v>
      </c>
      <c r="H158" s="19">
        <f>U158+I158</f>
        <v>3.1349999999999998</v>
      </c>
      <c r="I158" s="19">
        <v>3.1349999999999998</v>
      </c>
      <c r="J158" s="37" t="s">
        <v>2</v>
      </c>
      <c r="K158" s="37" t="s">
        <v>2</v>
      </c>
      <c r="L158" s="37" t="s">
        <v>2</v>
      </c>
      <c r="M158" s="37" t="s">
        <v>2</v>
      </c>
      <c r="N158" s="37" t="s">
        <v>2</v>
      </c>
      <c r="O158" s="36" t="s">
        <v>2</v>
      </c>
      <c r="P158" s="35">
        <v>0</v>
      </c>
      <c r="Q158" s="35">
        <v>0</v>
      </c>
      <c r="R158" s="35">
        <v>0</v>
      </c>
      <c r="S158" s="35">
        <v>0</v>
      </c>
      <c r="T158" s="35">
        <v>0</v>
      </c>
      <c r="U158" s="19">
        <f>P158+Q158+R158+S158+T158</f>
        <v>0</v>
      </c>
      <c r="V158" s="57">
        <v>0</v>
      </c>
      <c r="W158" s="57">
        <v>0</v>
      </c>
      <c r="X158" s="57">
        <v>0</v>
      </c>
      <c r="Y158" s="57">
        <v>0</v>
      </c>
      <c r="Z158" s="57">
        <v>0</v>
      </c>
      <c r="AA158" s="32">
        <f>V158+W158+X158+Y158+Z158</f>
        <v>0</v>
      </c>
      <c r="AB158" s="21"/>
      <c r="AC158" s="20">
        <f>AE158</f>
        <v>0</v>
      </c>
      <c r="AD158" s="19"/>
      <c r="AE158" s="19">
        <f>(AB158+AD158)/1.18</f>
        <v>0</v>
      </c>
      <c r="AF158" s="19"/>
      <c r="AG158" s="18"/>
      <c r="AH158" s="16"/>
      <c r="AI158" s="16"/>
      <c r="AJ158" s="16"/>
      <c r="AK158" s="16"/>
      <c r="AL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</row>
    <row r="159" spans="1:67" s="17" customFormat="1" outlineLevel="1" x14ac:dyDescent="0.2">
      <c r="A159" s="41">
        <f>A158+1</f>
        <v>82</v>
      </c>
      <c r="B159" s="89" t="s">
        <v>122</v>
      </c>
      <c r="C159" s="37" t="s">
        <v>16</v>
      </c>
      <c r="D159" s="37"/>
      <c r="E159" s="39">
        <v>2013</v>
      </c>
      <c r="F159" s="39">
        <v>2016</v>
      </c>
      <c r="G159" s="33">
        <f>H159+AM159</f>
        <v>2.36</v>
      </c>
      <c r="H159" s="19">
        <f>U159+I159</f>
        <v>2.36</v>
      </c>
      <c r="I159" s="19"/>
      <c r="J159" s="37" t="s">
        <v>2</v>
      </c>
      <c r="K159" s="37" t="s">
        <v>2</v>
      </c>
      <c r="L159" s="37" t="s">
        <v>2</v>
      </c>
      <c r="M159" s="37" t="s">
        <v>2</v>
      </c>
      <c r="N159" s="37" t="s">
        <v>2</v>
      </c>
      <c r="O159" s="36" t="s">
        <v>2</v>
      </c>
      <c r="P159" s="35">
        <v>2.36</v>
      </c>
      <c r="Q159" s="35">
        <v>0</v>
      </c>
      <c r="R159" s="35">
        <v>0</v>
      </c>
      <c r="S159" s="35">
        <v>0</v>
      </c>
      <c r="T159" s="35">
        <v>0</v>
      </c>
      <c r="U159" s="19">
        <f>P159+Q159+R159+S159+T159</f>
        <v>2.36</v>
      </c>
      <c r="V159" s="57">
        <v>2</v>
      </c>
      <c r="W159" s="57">
        <v>0</v>
      </c>
      <c r="X159" s="57">
        <v>0</v>
      </c>
      <c r="Y159" s="57">
        <v>0</v>
      </c>
      <c r="Z159" s="57">
        <v>0</v>
      </c>
      <c r="AA159" s="32">
        <f>V159+W159+X159+Y159+Z159</f>
        <v>2</v>
      </c>
      <c r="AB159" s="21"/>
      <c r="AC159" s="20">
        <f>AE159</f>
        <v>0</v>
      </c>
      <c r="AD159" s="19"/>
      <c r="AE159" s="19">
        <f>(AB159+AD159)/1.18</f>
        <v>0</v>
      </c>
      <c r="AF159" s="19"/>
      <c r="AG159" s="18"/>
      <c r="AH159" s="16"/>
      <c r="AI159" s="16"/>
      <c r="AJ159" s="16"/>
      <c r="AK159" s="16"/>
      <c r="AL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</row>
    <row r="160" spans="1:67" s="17" customFormat="1" outlineLevel="1" x14ac:dyDescent="0.2">
      <c r="A160" s="41">
        <f>A159+1</f>
        <v>83</v>
      </c>
      <c r="B160" s="43" t="s">
        <v>121</v>
      </c>
      <c r="C160" s="37" t="s">
        <v>16</v>
      </c>
      <c r="D160" s="37"/>
      <c r="E160" s="39">
        <v>2011</v>
      </c>
      <c r="F160" s="39">
        <v>2014</v>
      </c>
      <c r="G160" s="33">
        <f>H160+AM160</f>
        <v>2.9039999999999999</v>
      </c>
      <c r="H160" s="19">
        <f>U160+I160</f>
        <v>2.9039999999999999</v>
      </c>
      <c r="I160" s="19">
        <v>2.9039999999999999</v>
      </c>
      <c r="J160" s="37" t="s">
        <v>2</v>
      </c>
      <c r="K160" s="37" t="s">
        <v>2</v>
      </c>
      <c r="L160" s="37" t="s">
        <v>2</v>
      </c>
      <c r="M160" s="37" t="s">
        <v>2</v>
      </c>
      <c r="N160" s="37" t="s">
        <v>2</v>
      </c>
      <c r="O160" s="36" t="s">
        <v>2</v>
      </c>
      <c r="P160" s="35">
        <v>0</v>
      </c>
      <c r="Q160" s="35">
        <v>0</v>
      </c>
      <c r="R160" s="35">
        <v>0</v>
      </c>
      <c r="S160" s="35">
        <v>0</v>
      </c>
      <c r="T160" s="35">
        <v>0</v>
      </c>
      <c r="U160" s="19">
        <f>P160+Q160+R160+S160+T160</f>
        <v>0</v>
      </c>
      <c r="V160" s="57">
        <v>0</v>
      </c>
      <c r="W160" s="57">
        <v>0</v>
      </c>
      <c r="X160" s="57">
        <v>0</v>
      </c>
      <c r="Y160" s="57">
        <v>0</v>
      </c>
      <c r="Z160" s="57">
        <v>0</v>
      </c>
      <c r="AA160" s="32">
        <f>V160+W160+X160+Y160+Z160</f>
        <v>0</v>
      </c>
      <c r="AB160" s="21"/>
      <c r="AC160" s="20">
        <f>AE160</f>
        <v>0</v>
      </c>
      <c r="AD160" s="19"/>
      <c r="AE160" s="19">
        <f>(AB160+AD160)/1.18</f>
        <v>0</v>
      </c>
      <c r="AF160" s="19"/>
      <c r="AG160" s="18"/>
      <c r="AH160" s="16"/>
      <c r="AI160" s="16"/>
      <c r="AJ160" s="16"/>
      <c r="AK160" s="16"/>
      <c r="AL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</row>
    <row r="161" spans="1:67" s="17" customFormat="1" x14ac:dyDescent="0.2">
      <c r="A161" s="41">
        <f>A160+1</f>
        <v>84</v>
      </c>
      <c r="B161" s="43" t="s">
        <v>120</v>
      </c>
      <c r="C161" s="37" t="s">
        <v>16</v>
      </c>
      <c r="D161" s="37"/>
      <c r="E161" s="39">
        <v>2011</v>
      </c>
      <c r="F161" s="39">
        <v>2017</v>
      </c>
      <c r="G161" s="33">
        <f>H161+AM161</f>
        <v>4.8220000000000001</v>
      </c>
      <c r="H161" s="19">
        <f>U161+I161</f>
        <v>0.13900000000000001</v>
      </c>
      <c r="I161" s="19">
        <v>0.13900000000000001</v>
      </c>
      <c r="J161" s="37" t="s">
        <v>2</v>
      </c>
      <c r="K161" s="37" t="s">
        <v>2</v>
      </c>
      <c r="L161" s="37" t="s">
        <v>2</v>
      </c>
      <c r="M161" s="37" t="s">
        <v>2</v>
      </c>
      <c r="N161" s="37" t="s">
        <v>2</v>
      </c>
      <c r="O161" s="36" t="s">
        <v>2</v>
      </c>
      <c r="P161" s="35">
        <v>0</v>
      </c>
      <c r="Q161" s="35">
        <v>0</v>
      </c>
      <c r="R161" s="35">
        <v>0</v>
      </c>
      <c r="S161" s="35">
        <v>0</v>
      </c>
      <c r="T161" s="35">
        <v>0</v>
      </c>
      <c r="U161" s="19">
        <f>P161+Q161+R161+S161+T161</f>
        <v>0</v>
      </c>
      <c r="V161" s="57">
        <v>0</v>
      </c>
      <c r="W161" s="57">
        <v>0</v>
      </c>
      <c r="X161" s="57">
        <v>0</v>
      </c>
      <c r="Y161" s="57">
        <v>0</v>
      </c>
      <c r="Z161" s="57">
        <v>0</v>
      </c>
      <c r="AA161" s="32">
        <f>V161+W161+X161+Y161+Z161</f>
        <v>0</v>
      </c>
      <c r="AB161" s="21">
        <f>5.08*1.396</f>
        <v>7.0916799999999993</v>
      </c>
      <c r="AC161" s="20">
        <f>AE161</f>
        <v>6.0098983050847457</v>
      </c>
      <c r="AD161" s="19"/>
      <c r="AE161" s="19">
        <f>(AB161+AD161)/1.18</f>
        <v>6.0098983050847457</v>
      </c>
      <c r="AF161" s="19"/>
      <c r="AG161" s="18">
        <f>AE161</f>
        <v>6.0098983050847457</v>
      </c>
      <c r="AH161" s="16"/>
      <c r="AI161" s="16"/>
      <c r="AJ161" s="16"/>
      <c r="AK161" s="16"/>
      <c r="AL161" s="16"/>
      <c r="AM161" s="17">
        <v>4.6829999999999998</v>
      </c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</row>
    <row r="162" spans="1:67" s="17" customFormat="1" x14ac:dyDescent="0.2">
      <c r="A162" s="41">
        <f>A161+1</f>
        <v>85</v>
      </c>
      <c r="B162" s="43" t="s">
        <v>119</v>
      </c>
      <c r="C162" s="37" t="s">
        <v>16</v>
      </c>
      <c r="D162" s="37"/>
      <c r="E162" s="39">
        <v>2011</v>
      </c>
      <c r="F162" s="39">
        <v>2017</v>
      </c>
      <c r="G162" s="33">
        <f>H162+AM162</f>
        <v>1.8049999999999999</v>
      </c>
      <c r="H162" s="19">
        <f>U162+I162</f>
        <v>1.8049999999999999</v>
      </c>
      <c r="I162" s="19">
        <v>1.8049999999999999</v>
      </c>
      <c r="J162" s="37" t="s">
        <v>2</v>
      </c>
      <c r="K162" s="37" t="s">
        <v>2</v>
      </c>
      <c r="L162" s="37" t="s">
        <v>2</v>
      </c>
      <c r="M162" s="37" t="s">
        <v>2</v>
      </c>
      <c r="N162" s="37" t="s">
        <v>2</v>
      </c>
      <c r="O162" s="36" t="s">
        <v>2</v>
      </c>
      <c r="P162" s="35">
        <v>0</v>
      </c>
      <c r="Q162" s="35">
        <v>0</v>
      </c>
      <c r="R162" s="35">
        <v>0</v>
      </c>
      <c r="S162" s="35">
        <v>0</v>
      </c>
      <c r="T162" s="35">
        <v>0</v>
      </c>
      <c r="U162" s="19">
        <f>P162+Q162+R162+S162+T162</f>
        <v>0</v>
      </c>
      <c r="V162" s="57">
        <v>0</v>
      </c>
      <c r="W162" s="57">
        <v>0</v>
      </c>
      <c r="X162" s="57">
        <v>0</v>
      </c>
      <c r="Y162" s="57">
        <v>0</v>
      </c>
      <c r="Z162" s="57">
        <v>0</v>
      </c>
      <c r="AA162" s="32">
        <f>V162+W162+X162+Y162+Z162</f>
        <v>0</v>
      </c>
      <c r="AB162" s="21"/>
      <c r="AC162" s="20">
        <f>AE162</f>
        <v>0</v>
      </c>
      <c r="AD162" s="19"/>
      <c r="AE162" s="19">
        <f>(AB162+AD162)/1.18</f>
        <v>0</v>
      </c>
      <c r="AF162" s="19"/>
      <c r="AG162" s="18">
        <f>AE162</f>
        <v>0</v>
      </c>
      <c r="AH162" s="16"/>
      <c r="AI162" s="16"/>
      <c r="AJ162" s="16"/>
      <c r="AK162" s="16"/>
      <c r="AL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</row>
    <row r="163" spans="1:67" s="17" customFormat="1" outlineLevel="1" x14ac:dyDescent="0.2">
      <c r="A163" s="41">
        <f>A162+1</f>
        <v>86</v>
      </c>
      <c r="B163" s="42" t="s">
        <v>118</v>
      </c>
      <c r="C163" s="37" t="s">
        <v>16</v>
      </c>
      <c r="D163" s="37"/>
      <c r="E163" s="39">
        <v>2015</v>
      </c>
      <c r="F163" s="39">
        <v>2018</v>
      </c>
      <c r="G163" s="33">
        <f>H163+AM163</f>
        <v>1.5</v>
      </c>
      <c r="H163" s="19">
        <f>U163+I163</f>
        <v>1.5</v>
      </c>
      <c r="I163" s="19"/>
      <c r="J163" s="37" t="s">
        <v>2</v>
      </c>
      <c r="K163" s="37" t="s">
        <v>2</v>
      </c>
      <c r="L163" s="37" t="s">
        <v>2</v>
      </c>
      <c r="M163" s="37" t="s">
        <v>2</v>
      </c>
      <c r="N163" s="37" t="s">
        <v>2</v>
      </c>
      <c r="O163" s="36" t="s">
        <v>2</v>
      </c>
      <c r="P163" s="35">
        <v>0</v>
      </c>
      <c r="Q163" s="35">
        <v>0</v>
      </c>
      <c r="R163" s="35">
        <v>1.5</v>
      </c>
      <c r="S163" s="35">
        <v>0</v>
      </c>
      <c r="T163" s="35">
        <v>0</v>
      </c>
      <c r="U163" s="19">
        <f>P163+Q163+R163+S163+T163</f>
        <v>1.5</v>
      </c>
      <c r="V163" s="57">
        <v>0</v>
      </c>
      <c r="W163" s="57">
        <v>0</v>
      </c>
      <c r="X163" s="57">
        <v>1.27118644067797</v>
      </c>
      <c r="Y163" s="57">
        <v>0</v>
      </c>
      <c r="Z163" s="57">
        <v>0</v>
      </c>
      <c r="AA163" s="32">
        <f>V163+W163+X163+Y163+Z163</f>
        <v>1.27118644067797</v>
      </c>
      <c r="AB163" s="21"/>
      <c r="AC163" s="20">
        <f>AE163</f>
        <v>0</v>
      </c>
      <c r="AD163" s="19"/>
      <c r="AE163" s="19">
        <f>(AB163+AD163)/1.18</f>
        <v>0</v>
      </c>
      <c r="AF163" s="19"/>
      <c r="AG163" s="18">
        <f>AE163</f>
        <v>0</v>
      </c>
      <c r="AH163" s="16"/>
      <c r="AI163" s="16"/>
      <c r="AJ163" s="16"/>
      <c r="AK163" s="16"/>
      <c r="AL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</row>
    <row r="164" spans="1:67" s="17" customFormat="1" outlineLevel="1" x14ac:dyDescent="0.2">
      <c r="A164" s="41">
        <f>A163+1</f>
        <v>87</v>
      </c>
      <c r="B164" s="88" t="s">
        <v>117</v>
      </c>
      <c r="C164" s="37" t="s">
        <v>16</v>
      </c>
      <c r="D164" s="37"/>
      <c r="E164" s="39">
        <v>2015</v>
      </c>
      <c r="F164" s="39">
        <v>2017</v>
      </c>
      <c r="G164" s="33">
        <f>H164+AM164</f>
        <v>11.8</v>
      </c>
      <c r="H164" s="19">
        <f>U164+I164</f>
        <v>11.8</v>
      </c>
      <c r="I164" s="19"/>
      <c r="J164" s="37" t="s">
        <v>2</v>
      </c>
      <c r="K164" s="37" t="s">
        <v>2</v>
      </c>
      <c r="L164" s="37" t="s">
        <v>2</v>
      </c>
      <c r="M164" s="37" t="s">
        <v>2</v>
      </c>
      <c r="N164" s="37" t="s">
        <v>2</v>
      </c>
      <c r="O164" s="36" t="s">
        <v>2</v>
      </c>
      <c r="P164" s="35">
        <v>0</v>
      </c>
      <c r="Q164" s="35">
        <v>0</v>
      </c>
      <c r="R164" s="35">
        <v>11.8</v>
      </c>
      <c r="S164" s="35">
        <v>0</v>
      </c>
      <c r="T164" s="35">
        <v>0</v>
      </c>
      <c r="U164" s="19">
        <f>P164+Q164+R164+S164+T164</f>
        <v>11.8</v>
      </c>
      <c r="V164" s="57"/>
      <c r="W164" s="57"/>
      <c r="X164" s="57">
        <v>10</v>
      </c>
      <c r="Y164" s="57"/>
      <c r="Z164" s="57"/>
      <c r="AA164" s="32">
        <f>V164+W164+X164+Y164+Z164</f>
        <v>10</v>
      </c>
      <c r="AB164" s="21"/>
      <c r="AC164" s="20">
        <f>AE164</f>
        <v>0</v>
      </c>
      <c r="AD164" s="19"/>
      <c r="AE164" s="19">
        <f>(AB164+AD164)/1.18</f>
        <v>0</v>
      </c>
      <c r="AF164" s="19"/>
      <c r="AG164" s="18">
        <f>AE164</f>
        <v>0</v>
      </c>
      <c r="AH164" s="16"/>
      <c r="AI164" s="16"/>
      <c r="AJ164" s="16"/>
      <c r="AK164" s="16"/>
      <c r="AL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</row>
    <row r="165" spans="1:67" s="17" customFormat="1" outlineLevel="1" x14ac:dyDescent="0.2">
      <c r="A165" s="41">
        <f>A164+1</f>
        <v>88</v>
      </c>
      <c r="B165" s="42" t="s">
        <v>116</v>
      </c>
      <c r="C165" s="37" t="s">
        <v>16</v>
      </c>
      <c r="D165" s="37"/>
      <c r="E165" s="39">
        <v>2015</v>
      </c>
      <c r="F165" s="39">
        <v>2017</v>
      </c>
      <c r="G165" s="33">
        <f>H165+AM165</f>
        <v>11.8</v>
      </c>
      <c r="H165" s="19">
        <f>U165+I165</f>
        <v>11.8</v>
      </c>
      <c r="I165" s="19"/>
      <c r="J165" s="37" t="s">
        <v>2</v>
      </c>
      <c r="K165" s="37" t="s">
        <v>2</v>
      </c>
      <c r="L165" s="37" t="s">
        <v>2</v>
      </c>
      <c r="M165" s="37" t="s">
        <v>2</v>
      </c>
      <c r="N165" s="37" t="s">
        <v>2</v>
      </c>
      <c r="O165" s="36" t="s">
        <v>2</v>
      </c>
      <c r="P165" s="35">
        <v>0</v>
      </c>
      <c r="Q165" s="35">
        <v>0</v>
      </c>
      <c r="R165" s="35">
        <v>11.8</v>
      </c>
      <c r="S165" s="35">
        <v>0</v>
      </c>
      <c r="T165" s="35">
        <v>0</v>
      </c>
      <c r="U165" s="19">
        <f>P165+Q165+R165+S165+T165</f>
        <v>11.8</v>
      </c>
      <c r="V165" s="57"/>
      <c r="W165" s="57"/>
      <c r="X165" s="57">
        <v>10</v>
      </c>
      <c r="Y165" s="57"/>
      <c r="Z165" s="57"/>
      <c r="AA165" s="32">
        <f>V165+W165+X165+Y165+Z165</f>
        <v>10</v>
      </c>
      <c r="AB165" s="21"/>
      <c r="AC165" s="20">
        <f>AE165</f>
        <v>0</v>
      </c>
      <c r="AD165" s="19"/>
      <c r="AE165" s="19">
        <f>(AB165+AD165)/1.18</f>
        <v>0</v>
      </c>
      <c r="AF165" s="19"/>
      <c r="AG165" s="18">
        <f>AE165</f>
        <v>0</v>
      </c>
      <c r="AH165" s="16"/>
      <c r="AI165" s="16"/>
      <c r="AJ165" s="16"/>
      <c r="AK165" s="16"/>
      <c r="AL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</row>
    <row r="166" spans="1:67" s="17" customFormat="1" outlineLevel="1" x14ac:dyDescent="0.2">
      <c r="A166" s="41">
        <f>A165+1</f>
        <v>89</v>
      </c>
      <c r="B166" s="42" t="s">
        <v>115</v>
      </c>
      <c r="C166" s="37" t="s">
        <v>16</v>
      </c>
      <c r="D166" s="37"/>
      <c r="E166" s="39">
        <v>2015</v>
      </c>
      <c r="F166" s="39">
        <v>2017</v>
      </c>
      <c r="G166" s="33">
        <f>H166+AM166</f>
        <v>5.9</v>
      </c>
      <c r="H166" s="19">
        <f>U166+I166</f>
        <v>5.9</v>
      </c>
      <c r="I166" s="19"/>
      <c r="J166" s="37" t="s">
        <v>2</v>
      </c>
      <c r="K166" s="37" t="s">
        <v>2</v>
      </c>
      <c r="L166" s="37" t="s">
        <v>2</v>
      </c>
      <c r="M166" s="37" t="s">
        <v>2</v>
      </c>
      <c r="N166" s="37" t="s">
        <v>2</v>
      </c>
      <c r="O166" s="36" t="s">
        <v>2</v>
      </c>
      <c r="P166" s="35">
        <v>0</v>
      </c>
      <c r="Q166" s="35">
        <v>0</v>
      </c>
      <c r="R166" s="35">
        <v>5.9</v>
      </c>
      <c r="S166" s="35">
        <v>0</v>
      </c>
      <c r="T166" s="35">
        <v>0</v>
      </c>
      <c r="U166" s="19">
        <f>P166+Q166+R166+S166+T166</f>
        <v>5.9</v>
      </c>
      <c r="V166" s="57"/>
      <c r="W166" s="57"/>
      <c r="X166" s="57">
        <v>5</v>
      </c>
      <c r="Y166" s="57"/>
      <c r="Z166" s="57"/>
      <c r="AA166" s="32">
        <f>V166+W166+X166+Y166+Z166</f>
        <v>5</v>
      </c>
      <c r="AB166" s="21"/>
      <c r="AC166" s="20">
        <f>AE166</f>
        <v>0</v>
      </c>
      <c r="AD166" s="19"/>
      <c r="AE166" s="19">
        <f>(AB166+AD166)/1.18</f>
        <v>0</v>
      </c>
      <c r="AF166" s="19"/>
      <c r="AG166" s="18">
        <f>AE166</f>
        <v>0</v>
      </c>
      <c r="AH166" s="16"/>
      <c r="AI166" s="16"/>
      <c r="AJ166" s="16"/>
      <c r="AK166" s="16"/>
      <c r="AL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</row>
    <row r="167" spans="1:67" s="17" customFormat="1" outlineLevel="1" x14ac:dyDescent="0.2">
      <c r="A167" s="41">
        <f>A166+1</f>
        <v>90</v>
      </c>
      <c r="B167" s="42" t="s">
        <v>114</v>
      </c>
      <c r="C167" s="37" t="s">
        <v>16</v>
      </c>
      <c r="D167" s="37"/>
      <c r="E167" s="39">
        <v>2014</v>
      </c>
      <c r="F167" s="39">
        <v>2015</v>
      </c>
      <c r="G167" s="33">
        <f>H167+AM167</f>
        <v>5.9</v>
      </c>
      <c r="H167" s="19">
        <f>U167+I167</f>
        <v>5.9</v>
      </c>
      <c r="I167" s="19"/>
      <c r="J167" s="37" t="s">
        <v>2</v>
      </c>
      <c r="K167" s="37" t="s">
        <v>2</v>
      </c>
      <c r="L167" s="37" t="s">
        <v>2</v>
      </c>
      <c r="M167" s="37" t="s">
        <v>2</v>
      </c>
      <c r="N167" s="37" t="s">
        <v>2</v>
      </c>
      <c r="O167" s="36" t="s">
        <v>2</v>
      </c>
      <c r="P167" s="35">
        <v>0</v>
      </c>
      <c r="Q167" s="35">
        <v>5.9</v>
      </c>
      <c r="R167" s="35">
        <v>0</v>
      </c>
      <c r="S167" s="35">
        <v>0</v>
      </c>
      <c r="T167" s="35">
        <v>0</v>
      </c>
      <c r="U167" s="19">
        <f>P167+Q167+R167+S167+T167</f>
        <v>5.9</v>
      </c>
      <c r="V167" s="57"/>
      <c r="W167" s="57">
        <v>5</v>
      </c>
      <c r="X167" s="57"/>
      <c r="Y167" s="57"/>
      <c r="Z167" s="57"/>
      <c r="AA167" s="32">
        <f>V167+W167+X167+Y167+Z167</f>
        <v>5</v>
      </c>
      <c r="AB167" s="21"/>
      <c r="AC167" s="20">
        <f>AE167</f>
        <v>0</v>
      </c>
      <c r="AD167" s="19"/>
      <c r="AE167" s="19">
        <f>(AB167+AD167)/1.18</f>
        <v>0</v>
      </c>
      <c r="AF167" s="19"/>
      <c r="AG167" s="18">
        <f>AE167</f>
        <v>0</v>
      </c>
      <c r="AH167" s="16"/>
      <c r="AI167" s="16"/>
      <c r="AJ167" s="16"/>
      <c r="AK167" s="16"/>
      <c r="AL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</row>
    <row r="168" spans="1:67" s="17" customFormat="1" outlineLevel="1" x14ac:dyDescent="0.2">
      <c r="A168" s="41">
        <f>A167+1</f>
        <v>91</v>
      </c>
      <c r="B168" s="42" t="s">
        <v>113</v>
      </c>
      <c r="C168" s="37" t="s">
        <v>16</v>
      </c>
      <c r="D168" s="37"/>
      <c r="E168" s="39">
        <v>2015</v>
      </c>
      <c r="F168" s="39">
        <v>2015</v>
      </c>
      <c r="G168" s="33">
        <f>H168+AM168</f>
        <v>5.9</v>
      </c>
      <c r="H168" s="19">
        <f>U168+I168</f>
        <v>5.9</v>
      </c>
      <c r="I168" s="19"/>
      <c r="J168" s="37" t="s">
        <v>2</v>
      </c>
      <c r="K168" s="37" t="s">
        <v>2</v>
      </c>
      <c r="L168" s="37" t="s">
        <v>2</v>
      </c>
      <c r="M168" s="37" t="s">
        <v>2</v>
      </c>
      <c r="N168" s="37" t="s">
        <v>2</v>
      </c>
      <c r="O168" s="36" t="s">
        <v>2</v>
      </c>
      <c r="P168" s="35"/>
      <c r="Q168" s="35">
        <v>0</v>
      </c>
      <c r="R168" s="35">
        <v>5.9</v>
      </c>
      <c r="S168" s="35">
        <v>0</v>
      </c>
      <c r="T168" s="35">
        <v>0</v>
      </c>
      <c r="U168" s="19">
        <f>P168+Q168+R168+S168+T168</f>
        <v>5.9</v>
      </c>
      <c r="V168" s="57"/>
      <c r="W168" s="57"/>
      <c r="X168" s="57">
        <v>5</v>
      </c>
      <c r="Y168" s="57"/>
      <c r="Z168" s="57"/>
      <c r="AA168" s="32">
        <f>V168+W168+X168+Y168+Z168</f>
        <v>5</v>
      </c>
      <c r="AB168" s="21"/>
      <c r="AC168" s="20">
        <f>AE168</f>
        <v>0</v>
      </c>
      <c r="AD168" s="19"/>
      <c r="AE168" s="19">
        <f>(AB168+AD168)/1.18</f>
        <v>0</v>
      </c>
      <c r="AF168" s="19"/>
      <c r="AG168" s="18">
        <f>AE168</f>
        <v>0</v>
      </c>
      <c r="AH168" s="16"/>
      <c r="AI168" s="16"/>
      <c r="AJ168" s="16"/>
      <c r="AK168" s="16"/>
      <c r="AL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</row>
    <row r="169" spans="1:67" s="17" customFormat="1" ht="25.5" outlineLevel="1" x14ac:dyDescent="0.2">
      <c r="A169" s="41">
        <f>A168+1</f>
        <v>92</v>
      </c>
      <c r="B169" s="42" t="s">
        <v>112</v>
      </c>
      <c r="C169" s="37" t="s">
        <v>16</v>
      </c>
      <c r="D169" s="37"/>
      <c r="E169" s="39">
        <v>2014</v>
      </c>
      <c r="F169" s="39">
        <v>2015</v>
      </c>
      <c r="G169" s="33">
        <f>H169+AM169</f>
        <v>5.9</v>
      </c>
      <c r="H169" s="19">
        <f>U169+I169</f>
        <v>5.9</v>
      </c>
      <c r="I169" s="19"/>
      <c r="J169" s="37" t="s">
        <v>2</v>
      </c>
      <c r="K169" s="37" t="s">
        <v>2</v>
      </c>
      <c r="L169" s="37" t="s">
        <v>2</v>
      </c>
      <c r="M169" s="37" t="s">
        <v>2</v>
      </c>
      <c r="N169" s="37" t="s">
        <v>2</v>
      </c>
      <c r="O169" s="36" t="s">
        <v>2</v>
      </c>
      <c r="P169" s="35">
        <v>0</v>
      </c>
      <c r="Q169" s="35">
        <v>5.9</v>
      </c>
      <c r="R169" s="35">
        <v>0</v>
      </c>
      <c r="S169" s="35">
        <v>0</v>
      </c>
      <c r="T169" s="35">
        <v>0</v>
      </c>
      <c r="U169" s="19">
        <f>P169+Q169+R169+S169+T169</f>
        <v>5.9</v>
      </c>
      <c r="V169" s="57"/>
      <c r="W169" s="57">
        <v>5</v>
      </c>
      <c r="X169" s="57"/>
      <c r="Y169" s="57"/>
      <c r="Z169" s="57"/>
      <c r="AA169" s="32">
        <f>V169+W169+X169+Y169+Z169</f>
        <v>5</v>
      </c>
      <c r="AB169" s="21"/>
      <c r="AC169" s="20">
        <f>AE169</f>
        <v>0</v>
      </c>
      <c r="AD169" s="19"/>
      <c r="AE169" s="19">
        <f>(AB169+AD169)/1.18</f>
        <v>0</v>
      </c>
      <c r="AF169" s="19"/>
      <c r="AG169" s="18">
        <f>AE169</f>
        <v>0</v>
      </c>
      <c r="AH169" s="16"/>
      <c r="AI169" s="16"/>
      <c r="AJ169" s="16"/>
      <c r="AK169" s="16"/>
      <c r="AL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</row>
    <row r="170" spans="1:67" s="17" customFormat="1" outlineLevel="1" x14ac:dyDescent="0.2">
      <c r="A170" s="41">
        <f>A169+1</f>
        <v>93</v>
      </c>
      <c r="B170" s="42" t="s">
        <v>111</v>
      </c>
      <c r="C170" s="37" t="s">
        <v>16</v>
      </c>
      <c r="D170" s="37"/>
      <c r="E170" s="39">
        <v>2015</v>
      </c>
      <c r="F170" s="39">
        <v>2016</v>
      </c>
      <c r="G170" s="33">
        <f>H170+AM170</f>
        <v>4.72</v>
      </c>
      <c r="H170" s="19">
        <f>U170+I170</f>
        <v>4.72</v>
      </c>
      <c r="I170" s="19"/>
      <c r="J170" s="37" t="s">
        <v>2</v>
      </c>
      <c r="K170" s="37" t="s">
        <v>2</v>
      </c>
      <c r="L170" s="37" t="s">
        <v>2</v>
      </c>
      <c r="M170" s="37" t="s">
        <v>2</v>
      </c>
      <c r="N170" s="37" t="s">
        <v>2</v>
      </c>
      <c r="O170" s="36" t="s">
        <v>2</v>
      </c>
      <c r="P170" s="35">
        <v>0</v>
      </c>
      <c r="Q170" s="35">
        <v>0</v>
      </c>
      <c r="R170" s="35">
        <v>4.72</v>
      </c>
      <c r="S170" s="35">
        <v>0</v>
      </c>
      <c r="T170" s="35">
        <v>0</v>
      </c>
      <c r="U170" s="19">
        <f>P170+Q170+R170+S170+T170</f>
        <v>4.72</v>
      </c>
      <c r="V170" s="57"/>
      <c r="W170" s="57"/>
      <c r="X170" s="57">
        <v>4</v>
      </c>
      <c r="Y170" s="57"/>
      <c r="Z170" s="57"/>
      <c r="AA170" s="32">
        <f>V170+W170+X170+Y170+Z170</f>
        <v>4</v>
      </c>
      <c r="AB170" s="21"/>
      <c r="AC170" s="20">
        <f>AE170</f>
        <v>0</v>
      </c>
      <c r="AD170" s="19"/>
      <c r="AE170" s="19">
        <f>(AB170+AD170)/1.18</f>
        <v>0</v>
      </c>
      <c r="AF170" s="19"/>
      <c r="AG170" s="18">
        <f>AE170</f>
        <v>0</v>
      </c>
      <c r="AH170" s="16"/>
      <c r="AI170" s="16"/>
      <c r="AJ170" s="16"/>
      <c r="AK170" s="16"/>
      <c r="AL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</row>
    <row r="171" spans="1:67" s="17" customFormat="1" outlineLevel="1" x14ac:dyDescent="0.2">
      <c r="A171" s="41">
        <f>A170+1</f>
        <v>94</v>
      </c>
      <c r="B171" s="42" t="s">
        <v>110</v>
      </c>
      <c r="C171" s="37" t="s">
        <v>16</v>
      </c>
      <c r="D171" s="37"/>
      <c r="E171" s="39">
        <v>2014</v>
      </c>
      <c r="F171" s="39">
        <v>2016</v>
      </c>
      <c r="G171" s="33">
        <f>H171+AM171</f>
        <v>14.16</v>
      </c>
      <c r="H171" s="19">
        <f>U171+I171</f>
        <v>14.16</v>
      </c>
      <c r="I171" s="19"/>
      <c r="J171" s="37" t="s">
        <v>2</v>
      </c>
      <c r="K171" s="37" t="s">
        <v>2</v>
      </c>
      <c r="L171" s="37" t="s">
        <v>2</v>
      </c>
      <c r="M171" s="37" t="s">
        <v>2</v>
      </c>
      <c r="N171" s="37" t="s">
        <v>2</v>
      </c>
      <c r="O171" s="36" t="s">
        <v>2</v>
      </c>
      <c r="P171" s="35">
        <v>0</v>
      </c>
      <c r="Q171" s="35">
        <v>14.16</v>
      </c>
      <c r="R171" s="35">
        <v>0</v>
      </c>
      <c r="S171" s="35">
        <v>0</v>
      </c>
      <c r="T171" s="35">
        <v>0</v>
      </c>
      <c r="U171" s="19">
        <f>P171+Q171+R171+S171+T171</f>
        <v>14.16</v>
      </c>
      <c r="V171" s="57"/>
      <c r="W171" s="57">
        <v>12</v>
      </c>
      <c r="X171" s="57"/>
      <c r="Y171" s="57"/>
      <c r="Z171" s="57"/>
      <c r="AA171" s="32">
        <f>V171+W171+X171+Y171+Z171</f>
        <v>12</v>
      </c>
      <c r="AB171" s="21"/>
      <c r="AC171" s="20">
        <f>AE171</f>
        <v>0</v>
      </c>
      <c r="AD171" s="19"/>
      <c r="AE171" s="19">
        <f>(AB171+AD171)/1.18</f>
        <v>0</v>
      </c>
      <c r="AF171" s="19"/>
      <c r="AG171" s="18">
        <f>AE171</f>
        <v>0</v>
      </c>
      <c r="AH171" s="16"/>
      <c r="AI171" s="16"/>
      <c r="AJ171" s="16"/>
      <c r="AK171" s="16"/>
      <c r="AL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</row>
    <row r="172" spans="1:67" s="17" customFormat="1" ht="38.25" outlineLevel="1" x14ac:dyDescent="0.2">
      <c r="A172" s="41">
        <f>A171+1</f>
        <v>95</v>
      </c>
      <c r="B172" s="42" t="s">
        <v>109</v>
      </c>
      <c r="C172" s="37" t="s">
        <v>16</v>
      </c>
      <c r="D172" s="37"/>
      <c r="E172" s="39">
        <v>2016</v>
      </c>
      <c r="F172" s="39">
        <v>2017</v>
      </c>
      <c r="G172" s="33">
        <f>H172+AM172</f>
        <v>9.44</v>
      </c>
      <c r="H172" s="19">
        <f>U172+I172</f>
        <v>9.44</v>
      </c>
      <c r="I172" s="19"/>
      <c r="J172" s="37" t="s">
        <v>2</v>
      </c>
      <c r="K172" s="37" t="s">
        <v>2</v>
      </c>
      <c r="L172" s="37" t="s">
        <v>2</v>
      </c>
      <c r="M172" s="37" t="s">
        <v>2</v>
      </c>
      <c r="N172" s="37" t="s">
        <v>2</v>
      </c>
      <c r="O172" s="36" t="s">
        <v>2</v>
      </c>
      <c r="P172" s="35">
        <v>0</v>
      </c>
      <c r="Q172" s="35">
        <v>0</v>
      </c>
      <c r="R172" s="35">
        <v>0</v>
      </c>
      <c r="S172" s="35">
        <v>9.44</v>
      </c>
      <c r="T172" s="35">
        <v>0</v>
      </c>
      <c r="U172" s="19">
        <f>P172+Q172+R172+S172+T172</f>
        <v>9.44</v>
      </c>
      <c r="V172" s="57"/>
      <c r="W172" s="57"/>
      <c r="X172" s="57"/>
      <c r="Y172" s="57">
        <v>8</v>
      </c>
      <c r="Z172" s="57"/>
      <c r="AA172" s="32">
        <f>V172+W172+X172+Y172+Z172</f>
        <v>8</v>
      </c>
      <c r="AB172" s="21"/>
      <c r="AC172" s="20">
        <f>AE172</f>
        <v>0</v>
      </c>
      <c r="AD172" s="19"/>
      <c r="AE172" s="19">
        <f>(AB172+AD172)/1.18</f>
        <v>0</v>
      </c>
      <c r="AF172" s="19"/>
      <c r="AG172" s="18">
        <f>AE172</f>
        <v>0</v>
      </c>
      <c r="AH172" s="16"/>
      <c r="AI172" s="16"/>
      <c r="AJ172" s="16"/>
      <c r="AK172" s="16"/>
      <c r="AL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</row>
    <row r="173" spans="1:67" s="17" customFormat="1" outlineLevel="1" x14ac:dyDescent="0.2">
      <c r="A173" s="41">
        <f>A172+1</f>
        <v>96</v>
      </c>
      <c r="B173" s="42" t="s">
        <v>108</v>
      </c>
      <c r="C173" s="37" t="s">
        <v>16</v>
      </c>
      <c r="D173" s="37"/>
      <c r="E173" s="39">
        <v>2011</v>
      </c>
      <c r="F173" s="39">
        <v>2011</v>
      </c>
      <c r="G173" s="33">
        <f>H173+AM173</f>
        <v>3.7930000000000001</v>
      </c>
      <c r="H173" s="19">
        <f>U173+I173</f>
        <v>1.2390000000000001</v>
      </c>
      <c r="I173" s="19">
        <v>1.2390000000000001</v>
      </c>
      <c r="J173" s="37" t="s">
        <v>2</v>
      </c>
      <c r="K173" s="37" t="s">
        <v>2</v>
      </c>
      <c r="L173" s="37" t="s">
        <v>2</v>
      </c>
      <c r="M173" s="37" t="s">
        <v>2</v>
      </c>
      <c r="N173" s="37" t="s">
        <v>2</v>
      </c>
      <c r="O173" s="36" t="s">
        <v>2</v>
      </c>
      <c r="P173" s="35"/>
      <c r="Q173" s="35"/>
      <c r="R173" s="35"/>
      <c r="S173" s="35"/>
      <c r="T173" s="35"/>
      <c r="U173" s="19"/>
      <c r="V173" s="57"/>
      <c r="W173" s="57"/>
      <c r="X173" s="57"/>
      <c r="Y173" s="57"/>
      <c r="Z173" s="57"/>
      <c r="AA173" s="32">
        <f>V173+W173+X173+Y173+Z173</f>
        <v>0</v>
      </c>
      <c r="AB173" s="21"/>
      <c r="AC173" s="20">
        <f>AE173</f>
        <v>0</v>
      </c>
      <c r="AD173" s="19"/>
      <c r="AE173" s="19">
        <f>(AB173+AD173)/1.18</f>
        <v>0</v>
      </c>
      <c r="AF173" s="19"/>
      <c r="AG173" s="18">
        <f>AE173</f>
        <v>0</v>
      </c>
      <c r="AH173" s="16"/>
      <c r="AI173" s="16"/>
      <c r="AJ173" s="16"/>
      <c r="AK173" s="16"/>
      <c r="AL173" s="16"/>
      <c r="AM173" s="17">
        <v>2.5539999999999998</v>
      </c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</row>
    <row r="174" spans="1:67" s="17" customFormat="1" outlineLevel="1" x14ac:dyDescent="0.2">
      <c r="A174" s="41">
        <f>A173+1</f>
        <v>97</v>
      </c>
      <c r="B174" s="42" t="s">
        <v>107</v>
      </c>
      <c r="C174" s="37" t="s">
        <v>16</v>
      </c>
      <c r="D174" s="37"/>
      <c r="E174" s="39">
        <v>2011</v>
      </c>
      <c r="F174" s="39">
        <v>2011</v>
      </c>
      <c r="G174" s="33">
        <f>H174+AM174</f>
        <v>1.98</v>
      </c>
      <c r="H174" s="19">
        <f>U174+I174</f>
        <v>0.64200000000000002</v>
      </c>
      <c r="I174" s="19">
        <v>0.64200000000000002</v>
      </c>
      <c r="J174" s="37" t="s">
        <v>2</v>
      </c>
      <c r="K174" s="37" t="s">
        <v>2</v>
      </c>
      <c r="L174" s="37" t="s">
        <v>2</v>
      </c>
      <c r="M174" s="37" t="s">
        <v>2</v>
      </c>
      <c r="N174" s="37" t="s">
        <v>2</v>
      </c>
      <c r="O174" s="36" t="s">
        <v>2</v>
      </c>
      <c r="P174" s="35"/>
      <c r="Q174" s="35"/>
      <c r="R174" s="35"/>
      <c r="S174" s="35"/>
      <c r="T174" s="35"/>
      <c r="U174" s="19"/>
      <c r="V174" s="57"/>
      <c r="W174" s="57"/>
      <c r="X174" s="57"/>
      <c r="Y174" s="57"/>
      <c r="Z174" s="57"/>
      <c r="AA174" s="32">
        <f>V174+W174+X174+Y174+Z174</f>
        <v>0</v>
      </c>
      <c r="AB174" s="21"/>
      <c r="AC174" s="20">
        <f>AE174</f>
        <v>0</v>
      </c>
      <c r="AD174" s="19"/>
      <c r="AE174" s="19">
        <f>(AB174+AD174)/1.18</f>
        <v>0</v>
      </c>
      <c r="AF174" s="19"/>
      <c r="AG174" s="18">
        <f>AE174</f>
        <v>0</v>
      </c>
      <c r="AH174" s="16"/>
      <c r="AI174" s="16"/>
      <c r="AJ174" s="16"/>
      <c r="AK174" s="16"/>
      <c r="AL174" s="16"/>
      <c r="AM174" s="17">
        <v>1.3380000000000001</v>
      </c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</row>
    <row r="175" spans="1:67" s="17" customFormat="1" outlineLevel="1" x14ac:dyDescent="0.2">
      <c r="A175" s="41">
        <f>A174+1</f>
        <v>98</v>
      </c>
      <c r="B175" s="42" t="s">
        <v>106</v>
      </c>
      <c r="C175" s="37" t="s">
        <v>16</v>
      </c>
      <c r="D175" s="37"/>
      <c r="E175" s="39">
        <v>2011</v>
      </c>
      <c r="F175" s="39">
        <v>2011</v>
      </c>
      <c r="G175" s="33">
        <f>H175+AM175</f>
        <v>2.0089999999999999</v>
      </c>
      <c r="H175" s="19">
        <f>U175+I175</f>
        <v>0.64200000000000002</v>
      </c>
      <c r="I175" s="19">
        <v>0.64200000000000002</v>
      </c>
      <c r="J175" s="37" t="s">
        <v>2</v>
      </c>
      <c r="K175" s="37" t="s">
        <v>2</v>
      </c>
      <c r="L175" s="37" t="s">
        <v>2</v>
      </c>
      <c r="M175" s="37" t="s">
        <v>2</v>
      </c>
      <c r="N175" s="37" t="s">
        <v>2</v>
      </c>
      <c r="O175" s="36" t="s">
        <v>2</v>
      </c>
      <c r="P175" s="35"/>
      <c r="Q175" s="35"/>
      <c r="R175" s="35"/>
      <c r="S175" s="35"/>
      <c r="T175" s="35"/>
      <c r="U175" s="19"/>
      <c r="V175" s="57"/>
      <c r="W175" s="57"/>
      <c r="X175" s="57"/>
      <c r="Y175" s="57"/>
      <c r="Z175" s="57"/>
      <c r="AA175" s="32">
        <f>V175+W175+X175+Y175+Z175</f>
        <v>0</v>
      </c>
      <c r="AB175" s="21"/>
      <c r="AC175" s="20">
        <f>AE175</f>
        <v>0</v>
      </c>
      <c r="AD175" s="19"/>
      <c r="AE175" s="19">
        <f>(AB175+AD175)/1.18</f>
        <v>0</v>
      </c>
      <c r="AF175" s="19"/>
      <c r="AG175" s="18">
        <f>AE175</f>
        <v>0</v>
      </c>
      <c r="AH175" s="16"/>
      <c r="AI175" s="16"/>
      <c r="AJ175" s="16"/>
      <c r="AK175" s="16"/>
      <c r="AL175" s="16"/>
      <c r="AM175" s="17">
        <v>1.367</v>
      </c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</row>
    <row r="176" spans="1:67" s="17" customFormat="1" outlineLevel="1" x14ac:dyDescent="0.2">
      <c r="A176" s="41">
        <f>A175+1</f>
        <v>99</v>
      </c>
      <c r="B176" s="42" t="s">
        <v>105</v>
      </c>
      <c r="C176" s="37" t="s">
        <v>16</v>
      </c>
      <c r="D176" s="37"/>
      <c r="E176" s="39">
        <v>2012</v>
      </c>
      <c r="F176" s="39">
        <v>2016</v>
      </c>
      <c r="G176" s="33">
        <f>H176+AM176</f>
        <v>2.077</v>
      </c>
      <c r="H176" s="19">
        <f>U176+I176</f>
        <v>1.8879999999999999</v>
      </c>
      <c r="I176" s="19">
        <v>1.8879999999999999</v>
      </c>
      <c r="J176" s="37" t="s">
        <v>2</v>
      </c>
      <c r="K176" s="37" t="s">
        <v>2</v>
      </c>
      <c r="L176" s="37" t="s">
        <v>2</v>
      </c>
      <c r="M176" s="37" t="s">
        <v>2</v>
      </c>
      <c r="N176" s="37" t="s">
        <v>2</v>
      </c>
      <c r="O176" s="36" t="s">
        <v>2</v>
      </c>
      <c r="P176" s="35"/>
      <c r="Q176" s="35"/>
      <c r="R176" s="35"/>
      <c r="S176" s="35"/>
      <c r="T176" s="35"/>
      <c r="U176" s="19"/>
      <c r="V176" s="57"/>
      <c r="W176" s="57"/>
      <c r="X176" s="57"/>
      <c r="Y176" s="57"/>
      <c r="Z176" s="57"/>
      <c r="AA176" s="32">
        <f>V176+W176+X176+Y176+Z176</f>
        <v>0</v>
      </c>
      <c r="AB176" s="21"/>
      <c r="AC176" s="20">
        <f>AE176</f>
        <v>0</v>
      </c>
      <c r="AD176" s="19"/>
      <c r="AE176" s="19">
        <f>(AB176+AD176)/1.18</f>
        <v>0</v>
      </c>
      <c r="AF176" s="19"/>
      <c r="AG176" s="18">
        <f>AE176</f>
        <v>0</v>
      </c>
      <c r="AH176" s="16"/>
      <c r="AI176" s="16"/>
      <c r="AJ176" s="16"/>
      <c r="AK176" s="16"/>
      <c r="AL176" s="16"/>
      <c r="AM176" s="17">
        <v>0.189</v>
      </c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</row>
    <row r="177" spans="1:67" s="17" customFormat="1" outlineLevel="1" x14ac:dyDescent="0.2">
      <c r="A177" s="41">
        <f>A176+1</f>
        <v>100</v>
      </c>
      <c r="B177" s="42" t="s">
        <v>104</v>
      </c>
      <c r="C177" s="37" t="s">
        <v>16</v>
      </c>
      <c r="D177" s="37"/>
      <c r="E177" s="39">
        <v>2014</v>
      </c>
      <c r="F177" s="39">
        <v>2016</v>
      </c>
      <c r="G177" s="33">
        <f>H177+AM177</f>
        <v>7.08</v>
      </c>
      <c r="H177" s="19">
        <f>U177+I177</f>
        <v>7.08</v>
      </c>
      <c r="I177" s="19">
        <v>0</v>
      </c>
      <c r="J177" s="37" t="s">
        <v>2</v>
      </c>
      <c r="K177" s="37" t="s">
        <v>2</v>
      </c>
      <c r="L177" s="37" t="s">
        <v>2</v>
      </c>
      <c r="M177" s="37" t="s">
        <v>2</v>
      </c>
      <c r="N177" s="37" t="s">
        <v>2</v>
      </c>
      <c r="O177" s="36" t="s">
        <v>2</v>
      </c>
      <c r="P177" s="35">
        <v>0</v>
      </c>
      <c r="Q177" s="35">
        <v>7.08</v>
      </c>
      <c r="R177" s="35">
        <v>0</v>
      </c>
      <c r="S177" s="35">
        <v>0</v>
      </c>
      <c r="T177" s="35">
        <v>0</v>
      </c>
      <c r="U177" s="19">
        <f>P177+Q177+R177+S177+T177</f>
        <v>7.08</v>
      </c>
      <c r="V177" s="57"/>
      <c r="W177" s="57">
        <v>6</v>
      </c>
      <c r="X177" s="57"/>
      <c r="Y177" s="57"/>
      <c r="Z177" s="57"/>
      <c r="AA177" s="32">
        <f>V177+W177+X177+Y177+Z177</f>
        <v>6</v>
      </c>
      <c r="AB177" s="21"/>
      <c r="AC177" s="20">
        <f>AE177</f>
        <v>0</v>
      </c>
      <c r="AD177" s="19"/>
      <c r="AE177" s="19">
        <f>(AB177+AD177)/1.18</f>
        <v>0</v>
      </c>
      <c r="AF177" s="19"/>
      <c r="AG177" s="18">
        <f>AE177</f>
        <v>0</v>
      </c>
      <c r="AH177" s="16"/>
      <c r="AI177" s="16"/>
      <c r="AJ177" s="16"/>
      <c r="AK177" s="16"/>
      <c r="AL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</row>
    <row r="178" spans="1:67" s="46" customFormat="1" outlineLevel="1" x14ac:dyDescent="0.2">
      <c r="A178" s="56" t="s">
        <v>103</v>
      </c>
      <c r="B178" s="55" t="s">
        <v>102</v>
      </c>
      <c r="C178" s="66"/>
      <c r="D178" s="66"/>
      <c r="E178" s="62"/>
      <c r="F178" s="62"/>
      <c r="G178" s="62">
        <f>G179+G205+G225+G235</f>
        <v>2138.3413063404082</v>
      </c>
      <c r="H178" s="62">
        <f>H179+H205+H225+H235</f>
        <v>1992.090306340408</v>
      </c>
      <c r="I178" s="62">
        <f>I179+I205+I225+I235</f>
        <v>282.83350000000002</v>
      </c>
      <c r="J178" s="79" t="s">
        <v>101</v>
      </c>
      <c r="K178" s="61" t="s">
        <v>62</v>
      </c>
      <c r="L178" s="79" t="s">
        <v>62</v>
      </c>
      <c r="M178" s="79" t="s">
        <v>100</v>
      </c>
      <c r="N178" s="79" t="s">
        <v>99</v>
      </c>
      <c r="O178" s="53" t="s">
        <v>98</v>
      </c>
      <c r="P178" s="62">
        <f>P179+P205+P225+P235</f>
        <v>200.744</v>
      </c>
      <c r="Q178" s="62">
        <f>Q179+Q205+Q225+Q235</f>
        <v>261.38057999999995</v>
      </c>
      <c r="R178" s="62">
        <f>R179+R205+R225+R235</f>
        <v>285.62120200000004</v>
      </c>
      <c r="S178" s="62">
        <f>S179+S205+S225+S235</f>
        <v>390.11713128199995</v>
      </c>
      <c r="T178" s="62">
        <f>T179+T205+T225+T235</f>
        <v>571.39389305840803</v>
      </c>
      <c r="U178" s="62">
        <f>U179+U205+U225+U235</f>
        <v>1709.2568063404078</v>
      </c>
      <c r="V178" s="62">
        <f>V179+V205+V225+V235</f>
        <v>165.73300000000003</v>
      </c>
      <c r="W178" s="62">
        <f>W179+W205+W225+W235</f>
        <v>221.50900000000001</v>
      </c>
      <c r="X178" s="62">
        <f>X179+X205+X225+X235</f>
        <v>243.661</v>
      </c>
      <c r="Y178" s="62">
        <f>Y179+Y205+Y225+Y235</f>
        <v>332.81100000000004</v>
      </c>
      <c r="Z178" s="62">
        <f>Z179+Z205+Z225+Z235</f>
        <v>482.62099999999998</v>
      </c>
      <c r="AA178" s="51">
        <f>V178+W178+X178+Y178+Z178</f>
        <v>1446.335</v>
      </c>
      <c r="AB178" s="87" t="e">
        <f>AB179+AB205+AB225+AB235</f>
        <v>#REF!</v>
      </c>
      <c r="AC178" s="86" t="e">
        <f>AC179+AC205+AC225+AC235</f>
        <v>#REF!</v>
      </c>
      <c r="AD178" s="62" t="e">
        <f>AD179+AD205+AD225+AD235</f>
        <v>#REF!</v>
      </c>
      <c r="AE178" s="62" t="e">
        <f>AE179+AE205+AE225+AE235</f>
        <v>#REF!</v>
      </c>
      <c r="AF178" s="62" t="e">
        <f>AF179+AF205+AF225+AF235</f>
        <v>#REF!</v>
      </c>
      <c r="AG178" s="86" t="e">
        <f>AG179+AG205+AG225+AG235</f>
        <v>#REF!</v>
      </c>
      <c r="AH178" s="45"/>
      <c r="AI178" s="45"/>
      <c r="AJ178" s="45"/>
      <c r="AK178" s="45"/>
      <c r="AL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1:67" s="46" customFormat="1" x14ac:dyDescent="0.2">
      <c r="A179" s="56" t="s">
        <v>97</v>
      </c>
      <c r="B179" s="55" t="s">
        <v>96</v>
      </c>
      <c r="C179" s="66"/>
      <c r="D179" s="66"/>
      <c r="E179" s="62"/>
      <c r="F179" s="62"/>
      <c r="G179" s="62">
        <f>G180+G199</f>
        <v>804.25560000000007</v>
      </c>
      <c r="H179" s="62">
        <f>H180+H199</f>
        <v>792.64260000000002</v>
      </c>
      <c r="I179" s="62">
        <f>I180+I199</f>
        <v>8.3209999999999997</v>
      </c>
      <c r="J179" s="76" t="s">
        <v>84</v>
      </c>
      <c r="K179" s="79" t="s">
        <v>2</v>
      </c>
      <c r="L179" s="66" t="s">
        <v>2</v>
      </c>
      <c r="M179" s="66" t="s">
        <v>95</v>
      </c>
      <c r="N179" s="79" t="s">
        <v>91</v>
      </c>
      <c r="O179" s="53" t="s">
        <v>94</v>
      </c>
      <c r="P179" s="62">
        <f>P180+P199</f>
        <v>0</v>
      </c>
      <c r="Q179" s="62">
        <f>Q180+Q199</f>
        <v>82.51858</v>
      </c>
      <c r="R179" s="62">
        <f>R180+R199</f>
        <v>114.83102</v>
      </c>
      <c r="S179" s="62">
        <f>S180+S199</f>
        <v>219.91800000000001</v>
      </c>
      <c r="T179" s="62">
        <f>T180+T199</f>
        <v>367.05400000000003</v>
      </c>
      <c r="U179" s="62">
        <f>U180+U199</f>
        <v>784.32159999999999</v>
      </c>
      <c r="V179" s="62">
        <f>V180+V199</f>
        <v>0</v>
      </c>
      <c r="W179" s="62">
        <f>W180+W199</f>
        <v>69.930999999999997</v>
      </c>
      <c r="X179" s="62">
        <f>X180+X199</f>
        <v>98.924000000000007</v>
      </c>
      <c r="Y179" s="62">
        <f>Y180+Y199</f>
        <v>188.57500000000002</v>
      </c>
      <c r="Z179" s="62">
        <f>Z180+Z199</f>
        <v>309.452</v>
      </c>
      <c r="AA179" s="51">
        <f>V179+W179+X179+Y179+Z179</f>
        <v>666.88200000000006</v>
      </c>
      <c r="AB179" s="87" t="e">
        <f>AB180+AB199</f>
        <v>#REF!</v>
      </c>
      <c r="AC179" s="86" t="e">
        <f>AC180+AC199</f>
        <v>#REF!</v>
      </c>
      <c r="AD179" s="62" t="e">
        <f>AD180+AD199</f>
        <v>#REF!</v>
      </c>
      <c r="AE179" s="62" t="e">
        <f>AE180+AE199</f>
        <v>#REF!</v>
      </c>
      <c r="AF179" s="62" t="e">
        <f>AF180+AF199</f>
        <v>#REF!</v>
      </c>
      <c r="AG179" s="86" t="e">
        <f>AG180+AG199</f>
        <v>#REF!</v>
      </c>
      <c r="AH179" s="45"/>
      <c r="AI179" s="45"/>
      <c r="AJ179" s="45"/>
      <c r="AK179" s="45"/>
      <c r="AL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1:67" s="46" customFormat="1" outlineLevel="1" x14ac:dyDescent="0.2">
      <c r="A180" s="56"/>
      <c r="B180" s="55" t="s">
        <v>68</v>
      </c>
      <c r="C180" s="66"/>
      <c r="D180" s="66"/>
      <c r="E180" s="62"/>
      <c r="F180" s="62"/>
      <c r="G180" s="62">
        <f>G181+G194</f>
        <v>677.25560000000007</v>
      </c>
      <c r="H180" s="62">
        <f>H181+H194</f>
        <v>665.64260000000002</v>
      </c>
      <c r="I180" s="62">
        <f>I181+I194</f>
        <v>8.3209999999999997</v>
      </c>
      <c r="J180" s="76" t="s">
        <v>84</v>
      </c>
      <c r="K180" s="79" t="s">
        <v>2</v>
      </c>
      <c r="L180" s="66" t="s">
        <v>2</v>
      </c>
      <c r="M180" s="66" t="s">
        <v>95</v>
      </c>
      <c r="N180" s="79" t="s">
        <v>91</v>
      </c>
      <c r="O180" s="53" t="s">
        <v>94</v>
      </c>
      <c r="P180" s="62">
        <f>P181+P194</f>
        <v>0</v>
      </c>
      <c r="Q180" s="62">
        <f>Q181+Q194</f>
        <v>82.51858</v>
      </c>
      <c r="R180" s="62">
        <f>R181+R194</f>
        <v>114.83102</v>
      </c>
      <c r="S180" s="62">
        <f>S181+S194</f>
        <v>149.91800000000001</v>
      </c>
      <c r="T180" s="62">
        <f>T181+T194</f>
        <v>310.05400000000003</v>
      </c>
      <c r="U180" s="62">
        <f>U181+U194</f>
        <v>657.32159999999999</v>
      </c>
      <c r="V180" s="62">
        <f>V181+V194</f>
        <v>0</v>
      </c>
      <c r="W180" s="62">
        <f>W181+W194</f>
        <v>69.930999999999997</v>
      </c>
      <c r="X180" s="62">
        <f>X181+X194</f>
        <v>98.924000000000007</v>
      </c>
      <c r="Y180" s="62">
        <f>Y181+Y194</f>
        <v>129.25300000000001</v>
      </c>
      <c r="Z180" s="62">
        <f>Z181+Z194</f>
        <v>261.14699999999999</v>
      </c>
      <c r="AA180" s="51">
        <f>V180+W180+X180+Y180+Z180</f>
        <v>559.25500000000011</v>
      </c>
      <c r="AB180" s="87">
        <f>AB181+AB194</f>
        <v>244.96800000000005</v>
      </c>
      <c r="AC180" s="86">
        <f>AC181+AC194</f>
        <v>212.00677966101696</v>
      </c>
      <c r="AD180" s="62">
        <f>AD181+AD194</f>
        <v>5.2</v>
      </c>
      <c r="AE180" s="62">
        <f>AE181+AE194</f>
        <v>212.00677966101696</v>
      </c>
      <c r="AF180" s="62">
        <f>AF181+AF194</f>
        <v>84.802711864406803</v>
      </c>
      <c r="AG180" s="86">
        <f>AG181+AG194</f>
        <v>127.20406779661019</v>
      </c>
      <c r="AH180" s="45"/>
      <c r="AI180" s="45"/>
      <c r="AJ180" s="45"/>
      <c r="AK180" s="45"/>
      <c r="AL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1:67" s="46" customFormat="1" outlineLevel="1" x14ac:dyDescent="0.2">
      <c r="A181" s="56"/>
      <c r="B181" s="55" t="s">
        <v>67</v>
      </c>
      <c r="C181" s="66"/>
      <c r="D181" s="66"/>
      <c r="E181" s="62"/>
      <c r="F181" s="62"/>
      <c r="G181" s="62">
        <f>G182+G185+G189+G193</f>
        <v>677.25560000000007</v>
      </c>
      <c r="H181" s="62">
        <f>H182+H185+H189+H193</f>
        <v>665.64260000000002</v>
      </c>
      <c r="I181" s="62">
        <f>I182+I185+I189+I193</f>
        <v>8.3209999999999997</v>
      </c>
      <c r="J181" s="76" t="s">
        <v>84</v>
      </c>
      <c r="K181" s="79" t="s">
        <v>2</v>
      </c>
      <c r="L181" s="66" t="s">
        <v>2</v>
      </c>
      <c r="M181" s="66" t="s">
        <v>95</v>
      </c>
      <c r="N181" s="79" t="s">
        <v>91</v>
      </c>
      <c r="O181" s="53" t="s">
        <v>94</v>
      </c>
      <c r="P181" s="62">
        <f>P182+P185+P189+P193</f>
        <v>0</v>
      </c>
      <c r="Q181" s="62">
        <f>Q182+Q185+Q189+Q193</f>
        <v>82.51858</v>
      </c>
      <c r="R181" s="62">
        <f>R182+R185+R189+R193</f>
        <v>114.83102</v>
      </c>
      <c r="S181" s="62">
        <f>S182+S185+S189+S193</f>
        <v>149.91800000000001</v>
      </c>
      <c r="T181" s="62">
        <f>T182+T185+T189+T193</f>
        <v>310.05400000000003</v>
      </c>
      <c r="U181" s="62">
        <f>U182+U185+U189+U193</f>
        <v>657.32159999999999</v>
      </c>
      <c r="V181" s="62">
        <f>V182+V185+V189+V193</f>
        <v>0</v>
      </c>
      <c r="W181" s="62">
        <f>W182+W185+W189+W193</f>
        <v>69.930999999999997</v>
      </c>
      <c r="X181" s="62">
        <f>X182+X185+X189+X193</f>
        <v>98.924000000000007</v>
      </c>
      <c r="Y181" s="62">
        <f>Y182+Y185+Y189+Y193</f>
        <v>129.25300000000001</v>
      </c>
      <c r="Z181" s="62">
        <f>Z182+Z185+Z189+Z193</f>
        <v>261.14699999999999</v>
      </c>
      <c r="AA181" s="51">
        <f>V181+W181+X181+Y181+Z181</f>
        <v>559.25500000000011</v>
      </c>
      <c r="AB181" s="87">
        <f>AB182+AB185+AB189+AB193</f>
        <v>244.96800000000005</v>
      </c>
      <c r="AC181" s="86">
        <f>AC182+AC185+AC189+AC193</f>
        <v>212.00677966101696</v>
      </c>
      <c r="AD181" s="62">
        <f>AD182+AD185+AD189+AD193</f>
        <v>5.2</v>
      </c>
      <c r="AE181" s="62">
        <f>AE182+AE185+AE189+AE193</f>
        <v>212.00677966101696</v>
      </c>
      <c r="AF181" s="62">
        <f>AF182+AF185+AF189+AF193</f>
        <v>84.802711864406803</v>
      </c>
      <c r="AG181" s="86">
        <f>AG182+AG185+AG189+AG193</f>
        <v>127.20406779661019</v>
      </c>
      <c r="AH181" s="45"/>
      <c r="AI181" s="45"/>
      <c r="AJ181" s="45"/>
      <c r="AK181" s="45"/>
      <c r="AL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1:67" s="46" customFormat="1" outlineLevel="1" x14ac:dyDescent="0.2">
      <c r="A182" s="56"/>
      <c r="B182" s="55" t="s">
        <v>66</v>
      </c>
      <c r="C182" s="66"/>
      <c r="D182" s="61">
        <f>D183+D184</f>
        <v>0</v>
      </c>
      <c r="E182" s="61"/>
      <c r="F182" s="61"/>
      <c r="G182" s="52">
        <f>G183+G184</f>
        <v>198.45</v>
      </c>
      <c r="H182" s="52">
        <f>H183+H184</f>
        <v>198.45</v>
      </c>
      <c r="I182" s="61">
        <f>I183+I184</f>
        <v>0</v>
      </c>
      <c r="J182" s="61" t="s">
        <v>2</v>
      </c>
      <c r="K182" s="61" t="s">
        <v>2</v>
      </c>
      <c r="L182" s="61" t="s">
        <v>2</v>
      </c>
      <c r="M182" s="61" t="s">
        <v>89</v>
      </c>
      <c r="N182" s="61" t="s">
        <v>91</v>
      </c>
      <c r="O182" s="61" t="s">
        <v>93</v>
      </c>
      <c r="P182" s="61">
        <f>P183+P184</f>
        <v>0</v>
      </c>
      <c r="Q182" s="61">
        <f>Q183+Q184</f>
        <v>0</v>
      </c>
      <c r="R182" s="62">
        <f>R183+R184</f>
        <v>45.932000000000002</v>
      </c>
      <c r="S182" s="62">
        <f>S183+S184</f>
        <v>149.91800000000001</v>
      </c>
      <c r="T182" s="62">
        <f>T183+T184</f>
        <v>2.6</v>
      </c>
      <c r="U182" s="62">
        <f>U183+U184</f>
        <v>198.45</v>
      </c>
      <c r="V182" s="62">
        <f>V183+V184</f>
        <v>0</v>
      </c>
      <c r="W182" s="62">
        <f>W183+W184</f>
        <v>0</v>
      </c>
      <c r="X182" s="62">
        <f>X183+X184</f>
        <v>40.534999999999997</v>
      </c>
      <c r="Y182" s="62">
        <f>Y183+Y184</f>
        <v>129.25300000000001</v>
      </c>
      <c r="Z182" s="61">
        <f>Z183+Z184</f>
        <v>0</v>
      </c>
      <c r="AA182" s="51">
        <f>V182+W182+X182+Y182+Z182</f>
        <v>169.78800000000001</v>
      </c>
      <c r="AB182" s="85">
        <f>AB183+AB184</f>
        <v>214.34700000000004</v>
      </c>
      <c r="AC182" s="61">
        <f>AC183+AC184</f>
        <v>185.46355932203392</v>
      </c>
      <c r="AD182" s="61">
        <f>AD183+AD184</f>
        <v>4.5</v>
      </c>
      <c r="AE182" s="61">
        <f>AE183+AE184</f>
        <v>185.46355932203392</v>
      </c>
      <c r="AF182" s="61">
        <f>AF183+AF184</f>
        <v>74.185423728813575</v>
      </c>
      <c r="AG182" s="84">
        <f>AG183+AG184</f>
        <v>111.27813559322036</v>
      </c>
      <c r="AH182" s="45"/>
      <c r="AI182" s="45"/>
      <c r="AJ182" s="45"/>
      <c r="AK182" s="45"/>
      <c r="AL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1:67" s="17" customFormat="1" ht="25.5" outlineLevel="1" x14ac:dyDescent="0.2">
      <c r="A183" s="41">
        <v>101</v>
      </c>
      <c r="B183" s="42" t="s">
        <v>92</v>
      </c>
      <c r="C183" s="74"/>
      <c r="D183" s="37"/>
      <c r="E183" s="39">
        <v>2016</v>
      </c>
      <c r="F183" s="39">
        <v>2017</v>
      </c>
      <c r="G183" s="33">
        <f>H183+AM183</f>
        <v>152.518</v>
      </c>
      <c r="H183" s="33">
        <f>I183+U183</f>
        <v>152.518</v>
      </c>
      <c r="I183" s="33"/>
      <c r="J183" s="83" t="s">
        <v>2</v>
      </c>
      <c r="K183" s="37" t="s">
        <v>2</v>
      </c>
      <c r="L183" s="74" t="s">
        <v>2</v>
      </c>
      <c r="M183" s="74" t="s">
        <v>2</v>
      </c>
      <c r="N183" s="83" t="s">
        <v>91</v>
      </c>
      <c r="O183" s="37" t="s">
        <v>91</v>
      </c>
      <c r="P183" s="33"/>
      <c r="Q183" s="33"/>
      <c r="R183" s="33"/>
      <c r="S183" s="33">
        <f>154.165-4.247</f>
        <v>149.91800000000001</v>
      </c>
      <c r="T183" s="33">
        <v>2.6</v>
      </c>
      <c r="U183" s="33">
        <f>P183+Q183+R183+S183+T183</f>
        <v>152.518</v>
      </c>
      <c r="V183" s="33"/>
      <c r="W183" s="33"/>
      <c r="X183" s="33"/>
      <c r="Y183" s="33">
        <f>132.852-3.599</f>
        <v>129.25300000000001</v>
      </c>
      <c r="Z183" s="33"/>
      <c r="AA183" s="32">
        <f>V183+W183+X183+Y183+Z183</f>
        <v>129.25300000000001</v>
      </c>
      <c r="AB183" s="82">
        <v>168.41550000000004</v>
      </c>
      <c r="AC183" s="81">
        <v>144.92838983050851</v>
      </c>
      <c r="AD183" s="33">
        <v>2.6</v>
      </c>
      <c r="AE183" s="33">
        <v>144.92838983050851</v>
      </c>
      <c r="AF183" s="33">
        <v>57.971355932203409</v>
      </c>
      <c r="AG183" s="81">
        <v>86.957033898305099</v>
      </c>
      <c r="AH183" s="16"/>
      <c r="AI183" s="16"/>
      <c r="AJ183" s="16"/>
      <c r="AK183" s="16"/>
      <c r="AL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</row>
    <row r="184" spans="1:67" s="17" customFormat="1" outlineLevel="1" x14ac:dyDescent="0.2">
      <c r="A184" s="41">
        <v>102</v>
      </c>
      <c r="B184" s="58" t="s">
        <v>90</v>
      </c>
      <c r="C184" s="74"/>
      <c r="D184" s="37"/>
      <c r="E184" s="39">
        <v>2015</v>
      </c>
      <c r="F184" s="39">
        <v>2016</v>
      </c>
      <c r="G184" s="33">
        <f>H184+AM184</f>
        <v>45.932000000000002</v>
      </c>
      <c r="H184" s="33">
        <f>I184+U184</f>
        <v>45.932000000000002</v>
      </c>
      <c r="I184" s="33"/>
      <c r="J184" s="83" t="s">
        <v>2</v>
      </c>
      <c r="K184" s="37" t="s">
        <v>2</v>
      </c>
      <c r="L184" s="74" t="s">
        <v>2</v>
      </c>
      <c r="M184" s="74" t="s">
        <v>89</v>
      </c>
      <c r="N184" s="83" t="s">
        <v>2</v>
      </c>
      <c r="O184" s="37" t="s">
        <v>89</v>
      </c>
      <c r="P184" s="33"/>
      <c r="Q184" s="33"/>
      <c r="R184" s="33">
        <v>45.932000000000002</v>
      </c>
      <c r="S184" s="33"/>
      <c r="T184" s="33"/>
      <c r="U184" s="33">
        <f>P184+Q184+R184+S184+T184</f>
        <v>45.932000000000002</v>
      </c>
      <c r="V184" s="33"/>
      <c r="W184" s="33"/>
      <c r="X184" s="33">
        <v>40.534999999999997</v>
      </c>
      <c r="Y184" s="33"/>
      <c r="Z184" s="33"/>
      <c r="AA184" s="32">
        <f>V184+W184+X184+Y184+Z184</f>
        <v>40.534999999999997</v>
      </c>
      <c r="AB184" s="82">
        <v>45.9315</v>
      </c>
      <c r="AC184" s="81">
        <v>40.535169491525423</v>
      </c>
      <c r="AD184" s="33">
        <v>1.9</v>
      </c>
      <c r="AE184" s="33">
        <v>40.535169491525423</v>
      </c>
      <c r="AF184" s="33">
        <v>16.21406779661017</v>
      </c>
      <c r="AG184" s="81">
        <v>24.321101694915253</v>
      </c>
      <c r="AH184" s="16"/>
      <c r="AI184" s="16"/>
      <c r="AJ184" s="16"/>
      <c r="AK184" s="16"/>
      <c r="AL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</row>
    <row r="185" spans="1:67" s="46" customFormat="1" x14ac:dyDescent="0.2">
      <c r="A185" s="56"/>
      <c r="B185" s="55" t="s">
        <v>65</v>
      </c>
      <c r="C185" s="66"/>
      <c r="D185" s="79">
        <f>D186+D188</f>
        <v>0</v>
      </c>
      <c r="E185" s="79"/>
      <c r="F185" s="79"/>
      <c r="G185" s="62">
        <f>G186+G187+G188</f>
        <v>429.95659999999998</v>
      </c>
      <c r="H185" s="62">
        <f>H186+H187+H188</f>
        <v>429.95659999999998</v>
      </c>
      <c r="I185" s="79">
        <f>I186+I188</f>
        <v>0</v>
      </c>
      <c r="J185" s="79" t="s">
        <v>2</v>
      </c>
      <c r="K185" s="79" t="s">
        <v>2</v>
      </c>
      <c r="L185" s="79" t="s">
        <v>2</v>
      </c>
      <c r="M185" s="79" t="s">
        <v>87</v>
      </c>
      <c r="N185" s="79" t="s">
        <v>2</v>
      </c>
      <c r="O185" s="79" t="s">
        <v>87</v>
      </c>
      <c r="P185" s="79">
        <f>P186+P187+P188</f>
        <v>0</v>
      </c>
      <c r="Q185" s="62">
        <f>Q186+Q187+Q188</f>
        <v>82.51858</v>
      </c>
      <c r="R185" s="62">
        <f>R186+R187+R188</f>
        <v>68.899019999999993</v>
      </c>
      <c r="S185" s="62">
        <f>S186+S187+S188</f>
        <v>0</v>
      </c>
      <c r="T185" s="62">
        <f>T186+T187+T188</f>
        <v>278.53899999999999</v>
      </c>
      <c r="U185" s="62">
        <f>U186+U187+U188</f>
        <v>429.95659999999998</v>
      </c>
      <c r="V185" s="62">
        <f>V186+V187+V188</f>
        <v>0</v>
      </c>
      <c r="W185" s="62">
        <f>W186+W187+W188</f>
        <v>69.930999999999997</v>
      </c>
      <c r="X185" s="62">
        <f>X186+X187+X188</f>
        <v>58.389000000000003</v>
      </c>
      <c r="Y185" s="62">
        <f>Y186+Y187+Y188</f>
        <v>0</v>
      </c>
      <c r="Z185" s="62">
        <f>Z186+Z187+Z188</f>
        <v>236.05</v>
      </c>
      <c r="AA185" s="51">
        <f>V185+W185+X185+Y185+Z185</f>
        <v>364.37</v>
      </c>
      <c r="AB185" s="80">
        <f>AB186+AB188</f>
        <v>0</v>
      </c>
      <c r="AC185" s="79">
        <f>AC186+AC188</f>
        <v>0</v>
      </c>
      <c r="AD185" s="79">
        <f>AD186+AD188</f>
        <v>0</v>
      </c>
      <c r="AE185" s="79">
        <f>AE186+AE188</f>
        <v>0</v>
      </c>
      <c r="AF185" s="79">
        <f>AF186+AF188</f>
        <v>0</v>
      </c>
      <c r="AG185" s="78">
        <f>AG186+AG188</f>
        <v>0</v>
      </c>
      <c r="AH185" s="45"/>
      <c r="AI185" s="45"/>
      <c r="AJ185" s="45"/>
      <c r="AK185" s="45"/>
      <c r="AL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1:67" s="17" customFormat="1" outlineLevel="1" x14ac:dyDescent="0.2">
      <c r="A186" s="41">
        <v>103</v>
      </c>
      <c r="B186" s="42" t="s">
        <v>88</v>
      </c>
      <c r="C186" s="37" t="s">
        <v>32</v>
      </c>
      <c r="D186" s="37"/>
      <c r="E186" s="39">
        <v>2014</v>
      </c>
      <c r="F186" s="39">
        <v>2016</v>
      </c>
      <c r="G186" s="33">
        <f>H186+AM186</f>
        <v>151.41759999999999</v>
      </c>
      <c r="H186" s="19">
        <f>U186+I186</f>
        <v>151.41759999999999</v>
      </c>
      <c r="I186" s="19">
        <v>0</v>
      </c>
      <c r="J186" s="37" t="s">
        <v>2</v>
      </c>
      <c r="K186" s="37" t="s">
        <v>2</v>
      </c>
      <c r="L186" s="37" t="s">
        <v>2</v>
      </c>
      <c r="M186" s="37" t="s">
        <v>87</v>
      </c>
      <c r="N186" s="37" t="s">
        <v>2</v>
      </c>
      <c r="O186" s="37" t="s">
        <v>87</v>
      </c>
      <c r="P186" s="34">
        <v>0</v>
      </c>
      <c r="Q186" s="35">
        <f>95.49858-12.98</f>
        <v>82.51858</v>
      </c>
      <c r="R186" s="35">
        <f>68.89902</f>
        <v>68.899019999999993</v>
      </c>
      <c r="S186" s="77">
        <v>0</v>
      </c>
      <c r="T186" s="77">
        <v>0</v>
      </c>
      <c r="U186" s="19">
        <f>P186+Q186+R186+S186+T186</f>
        <v>151.41759999999999</v>
      </c>
      <c r="V186" s="57"/>
      <c r="W186" s="57">
        <f>80.931-11</f>
        <v>69.930999999999997</v>
      </c>
      <c r="X186" s="57">
        <f>58.389</f>
        <v>58.389000000000003</v>
      </c>
      <c r="Y186" s="57"/>
      <c r="Z186" s="57"/>
      <c r="AA186" s="32">
        <f>V186+W186+X186+Y186+Z186</f>
        <v>128.32</v>
      </c>
      <c r="AB186" s="21"/>
      <c r="AC186" s="20">
        <f>AE186</f>
        <v>0</v>
      </c>
      <c r="AD186" s="19"/>
      <c r="AE186" s="19">
        <f>(AB186+AD186)/1.18</f>
        <v>0</v>
      </c>
      <c r="AF186" s="19">
        <f>AC186*30%</f>
        <v>0</v>
      </c>
      <c r="AG186" s="18">
        <f>AC186-AF186</f>
        <v>0</v>
      </c>
      <c r="AH186" s="16"/>
      <c r="AI186" s="16"/>
      <c r="AJ186" s="16"/>
      <c r="AK186" s="16"/>
      <c r="AL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</row>
    <row r="187" spans="1:67" s="17" customFormat="1" outlineLevel="1" x14ac:dyDescent="0.2">
      <c r="A187" s="41">
        <v>104</v>
      </c>
      <c r="B187" s="42" t="s">
        <v>86</v>
      </c>
      <c r="C187" s="37"/>
      <c r="D187" s="37"/>
      <c r="E187" s="39">
        <v>2017</v>
      </c>
      <c r="F187" s="39">
        <v>2018</v>
      </c>
      <c r="G187" s="33">
        <f>H187+AM187</f>
        <v>42.539000000000001</v>
      </c>
      <c r="H187" s="19">
        <f>U187+I187</f>
        <v>42.539000000000001</v>
      </c>
      <c r="I187" s="19"/>
      <c r="J187" s="37" t="s">
        <v>2</v>
      </c>
      <c r="K187" s="37" t="s">
        <v>2</v>
      </c>
      <c r="L187" s="37" t="s">
        <v>2</v>
      </c>
      <c r="M187" s="37" t="s">
        <v>2</v>
      </c>
      <c r="N187" s="37" t="s">
        <v>2</v>
      </c>
      <c r="O187" s="37" t="s">
        <v>2</v>
      </c>
      <c r="P187" s="34"/>
      <c r="Q187" s="35"/>
      <c r="R187" s="35"/>
      <c r="S187" s="77"/>
      <c r="T187" s="35">
        <v>42.539000000000001</v>
      </c>
      <c r="U187" s="19">
        <f>P187+Q187+R187+S187+T187</f>
        <v>42.539000000000001</v>
      </c>
      <c r="V187" s="57"/>
      <c r="W187" s="57"/>
      <c r="X187" s="57"/>
      <c r="Y187" s="57"/>
      <c r="Z187" s="57">
        <v>36.049999999999997</v>
      </c>
      <c r="AA187" s="32">
        <f>V187+W187+X187+Y187+Z187</f>
        <v>36.049999999999997</v>
      </c>
      <c r="AB187" s="21"/>
      <c r="AC187" s="20"/>
      <c r="AD187" s="19"/>
      <c r="AE187" s="19"/>
      <c r="AF187" s="19"/>
      <c r="AG187" s="18"/>
      <c r="AH187" s="16"/>
      <c r="AI187" s="16"/>
      <c r="AJ187" s="16"/>
      <c r="AK187" s="16"/>
      <c r="AL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</row>
    <row r="188" spans="1:67" s="17" customFormat="1" outlineLevel="1" x14ac:dyDescent="0.2">
      <c r="A188" s="41">
        <v>105</v>
      </c>
      <c r="B188" s="42" t="s">
        <v>85</v>
      </c>
      <c r="C188" s="37" t="s">
        <v>32</v>
      </c>
      <c r="D188" s="37"/>
      <c r="E188" s="39">
        <v>2017</v>
      </c>
      <c r="F188" s="39">
        <v>2018</v>
      </c>
      <c r="G188" s="33">
        <f>H188+AM188</f>
        <v>236</v>
      </c>
      <c r="H188" s="19">
        <f>U188+I188</f>
        <v>236</v>
      </c>
      <c r="I188" s="19">
        <v>0</v>
      </c>
      <c r="J188" s="37" t="s">
        <v>2</v>
      </c>
      <c r="K188" s="37" t="s">
        <v>2</v>
      </c>
      <c r="L188" s="37" t="s">
        <v>2</v>
      </c>
      <c r="M188" s="37" t="s">
        <v>2</v>
      </c>
      <c r="N188" s="37" t="s">
        <v>2</v>
      </c>
      <c r="O188" s="36" t="s">
        <v>2</v>
      </c>
      <c r="P188" s="34">
        <v>0</v>
      </c>
      <c r="Q188" s="34">
        <v>0</v>
      </c>
      <c r="R188" s="34">
        <v>0</v>
      </c>
      <c r="S188" s="77">
        <v>0</v>
      </c>
      <c r="T188" s="35">
        <v>236</v>
      </c>
      <c r="U188" s="19">
        <f>P188+Q188+R188+S188+T188</f>
        <v>236</v>
      </c>
      <c r="V188" s="57"/>
      <c r="W188" s="57"/>
      <c r="X188" s="57"/>
      <c r="Y188" s="57"/>
      <c r="Z188" s="57">
        <v>200</v>
      </c>
      <c r="AA188" s="32">
        <f>V188+W188+X188+Y188+Z188</f>
        <v>200</v>
      </c>
      <c r="AB188" s="21"/>
      <c r="AC188" s="20">
        <f>AE188</f>
        <v>0</v>
      </c>
      <c r="AD188" s="19"/>
      <c r="AE188" s="19">
        <f>(AB188+AD188)/1.18</f>
        <v>0</v>
      </c>
      <c r="AF188" s="19">
        <f>AC188*30%</f>
        <v>0</v>
      </c>
      <c r="AG188" s="18">
        <f>AC188-AF188</f>
        <v>0</v>
      </c>
      <c r="AH188" s="16"/>
      <c r="AI188" s="16"/>
      <c r="AJ188" s="16"/>
      <c r="AK188" s="16"/>
      <c r="AL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</row>
    <row r="189" spans="1:67" s="46" customFormat="1" outlineLevel="1" x14ac:dyDescent="0.2">
      <c r="A189" s="56"/>
      <c r="B189" s="55" t="s">
        <v>64</v>
      </c>
      <c r="C189" s="66"/>
      <c r="D189" s="66"/>
      <c r="E189" s="62"/>
      <c r="F189" s="62"/>
      <c r="G189" s="62">
        <f>G190+G191+G192</f>
        <v>48.848999999999997</v>
      </c>
      <c r="H189" s="62">
        <f>H190+H191+H192</f>
        <v>37.235999999999997</v>
      </c>
      <c r="I189" s="62">
        <f>SUM(I191:I192)</f>
        <v>8.3209999999999997</v>
      </c>
      <c r="J189" s="76" t="s">
        <v>84</v>
      </c>
      <c r="K189" s="61" t="s">
        <v>2</v>
      </c>
      <c r="L189" s="66" t="s">
        <v>2</v>
      </c>
      <c r="M189" s="66" t="s">
        <v>2</v>
      </c>
      <c r="N189" s="66" t="s">
        <v>2</v>
      </c>
      <c r="O189" s="53" t="s">
        <v>84</v>
      </c>
      <c r="P189" s="62">
        <f>SUM(P191:P192)</f>
        <v>0</v>
      </c>
      <c r="Q189" s="62">
        <f>SUM(Q191:Q192)</f>
        <v>0</v>
      </c>
      <c r="R189" s="62">
        <f>SUM(R191:R192)</f>
        <v>0</v>
      </c>
      <c r="S189" s="62">
        <f>SUM(S191:S192)</f>
        <v>0</v>
      </c>
      <c r="T189" s="62">
        <f>T190</f>
        <v>28.914999999999999</v>
      </c>
      <c r="U189" s="48">
        <f>P189+Q189+R189+S189+T189</f>
        <v>28.914999999999999</v>
      </c>
      <c r="V189" s="62">
        <f>SUM(V191:V192)</f>
        <v>0</v>
      </c>
      <c r="W189" s="62">
        <f>SUM(W191:W192)</f>
        <v>0</v>
      </c>
      <c r="X189" s="62">
        <f>SUM(X191:X192)</f>
        <v>0</v>
      </c>
      <c r="Y189" s="62">
        <f>SUM(Y191:Y192)</f>
        <v>0</v>
      </c>
      <c r="Z189" s="62">
        <f>Z190</f>
        <v>25.097000000000001</v>
      </c>
      <c r="AA189" s="51">
        <f>V189+W189+X189+Y189+Z189</f>
        <v>25.097000000000001</v>
      </c>
      <c r="AB189" s="50">
        <f>AB190+AB191+AB192</f>
        <v>30.621000000000006</v>
      </c>
      <c r="AC189" s="49">
        <f>AC190+AC191+AC192</f>
        <v>26.543220338983055</v>
      </c>
      <c r="AD189" s="48">
        <f>AD190+AD191+AD192</f>
        <v>0.7</v>
      </c>
      <c r="AE189" s="48">
        <f>AE190+AE191+AE192</f>
        <v>26.543220338983055</v>
      </c>
      <c r="AF189" s="48">
        <f>AF190+AF191+AF192</f>
        <v>10.617288135593222</v>
      </c>
      <c r="AG189" s="47">
        <f>AG190+AG191+AG192</f>
        <v>15.925932203389833</v>
      </c>
      <c r="AH189" s="45"/>
      <c r="AI189" s="45"/>
      <c r="AJ189" s="45"/>
      <c r="AK189" s="45"/>
      <c r="AL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1:67" s="17" customFormat="1" outlineLevel="1" x14ac:dyDescent="0.2">
      <c r="A190" s="41">
        <v>106</v>
      </c>
      <c r="B190" s="42" t="s">
        <v>83</v>
      </c>
      <c r="C190" s="74"/>
      <c r="D190" s="74"/>
      <c r="E190" s="39">
        <v>2017</v>
      </c>
      <c r="F190" s="39">
        <v>2018</v>
      </c>
      <c r="G190" s="33">
        <f>H190+AM190</f>
        <v>28.914999999999999</v>
      </c>
      <c r="H190" s="33">
        <f>I190+U190</f>
        <v>28.914999999999999</v>
      </c>
      <c r="I190" s="33"/>
      <c r="J190" s="75" t="s">
        <v>2</v>
      </c>
      <c r="K190" s="37" t="s">
        <v>2</v>
      </c>
      <c r="L190" s="74" t="s">
        <v>2</v>
      </c>
      <c r="M190" s="74" t="s">
        <v>2</v>
      </c>
      <c r="N190" s="74" t="s">
        <v>2</v>
      </c>
      <c r="O190" s="36" t="s">
        <v>2</v>
      </c>
      <c r="P190" s="33"/>
      <c r="Q190" s="33"/>
      <c r="R190" s="33"/>
      <c r="S190" s="33"/>
      <c r="T190" s="33">
        <v>28.914999999999999</v>
      </c>
      <c r="U190" s="19">
        <f>P190+Q190+R190+S190+T190</f>
        <v>28.914999999999999</v>
      </c>
      <c r="V190" s="33"/>
      <c r="W190" s="33"/>
      <c r="X190" s="33"/>
      <c r="Y190" s="33"/>
      <c r="Z190" s="33">
        <v>25.097000000000001</v>
      </c>
      <c r="AA190" s="32">
        <f>V190+W190+X190+Y190+Z190</f>
        <v>25.097000000000001</v>
      </c>
      <c r="AB190" s="21">
        <f>23.6*1.2975</f>
        <v>30.621000000000006</v>
      </c>
      <c r="AC190" s="20">
        <f>AE190</f>
        <v>26.543220338983055</v>
      </c>
      <c r="AD190" s="19">
        <v>0.7</v>
      </c>
      <c r="AE190" s="19">
        <f>(AB190+AD190)/1.18</f>
        <v>26.543220338983055</v>
      </c>
      <c r="AF190" s="19">
        <f>AC190*40%</f>
        <v>10.617288135593222</v>
      </c>
      <c r="AG190" s="18">
        <f>AC190-AF190</f>
        <v>15.925932203389833</v>
      </c>
      <c r="AH190" s="16"/>
      <c r="AI190" s="16"/>
      <c r="AJ190" s="16"/>
      <c r="AK190" s="16"/>
      <c r="AL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</row>
    <row r="191" spans="1:67" s="17" customFormat="1" ht="25.5" x14ac:dyDescent="0.2">
      <c r="A191" s="41">
        <v>107</v>
      </c>
      <c r="B191" s="42" t="s">
        <v>82</v>
      </c>
      <c r="C191" s="37" t="s">
        <v>32</v>
      </c>
      <c r="D191" s="37"/>
      <c r="E191" s="39">
        <v>2011</v>
      </c>
      <c r="F191" s="39">
        <v>2013</v>
      </c>
      <c r="G191" s="33">
        <f>H191+AM191</f>
        <v>15.964</v>
      </c>
      <c r="H191" s="33">
        <f>I191+U191</f>
        <v>6.7210000000000001</v>
      </c>
      <c r="I191" s="19">
        <v>6.7210000000000001</v>
      </c>
      <c r="J191" s="75" t="s">
        <v>81</v>
      </c>
      <c r="K191" s="37" t="s">
        <v>2</v>
      </c>
      <c r="L191" s="37" t="s">
        <v>2</v>
      </c>
      <c r="M191" s="37" t="s">
        <v>2</v>
      </c>
      <c r="N191" s="37" t="s">
        <v>2</v>
      </c>
      <c r="O191" s="75" t="s">
        <v>81</v>
      </c>
      <c r="P191" s="19"/>
      <c r="Q191" s="63"/>
      <c r="R191" s="63"/>
      <c r="S191" s="63">
        <v>0</v>
      </c>
      <c r="T191" s="63">
        <v>0</v>
      </c>
      <c r="U191" s="19">
        <f>P191+Q191+R191+S191+T191</f>
        <v>0</v>
      </c>
      <c r="V191" s="36"/>
      <c r="W191" s="36"/>
      <c r="X191" s="36"/>
      <c r="Y191" s="36"/>
      <c r="Z191" s="36"/>
      <c r="AA191" s="32">
        <f>V191+W191+X191+Y191+Z191</f>
        <v>0</v>
      </c>
      <c r="AB191" s="21"/>
      <c r="AC191" s="20">
        <f>AE191</f>
        <v>0</v>
      </c>
      <c r="AD191" s="19"/>
      <c r="AE191" s="19">
        <f>(AB191+AD191)/1.18</f>
        <v>0</v>
      </c>
      <c r="AF191" s="19"/>
      <c r="AG191" s="18"/>
      <c r="AH191" s="16"/>
      <c r="AI191" s="16"/>
      <c r="AJ191" s="16"/>
      <c r="AK191" s="16"/>
      <c r="AL191" s="16"/>
      <c r="AM191" s="17">
        <v>9.2430000000000003</v>
      </c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</row>
    <row r="192" spans="1:67" s="17" customFormat="1" x14ac:dyDescent="0.2">
      <c r="A192" s="41">
        <v>108</v>
      </c>
      <c r="B192" s="42" t="s">
        <v>80</v>
      </c>
      <c r="C192" s="37" t="s">
        <v>32</v>
      </c>
      <c r="D192" s="37"/>
      <c r="E192" s="39">
        <v>2011</v>
      </c>
      <c r="F192" s="39">
        <v>2013</v>
      </c>
      <c r="G192" s="33">
        <f>H192+AM192</f>
        <v>3.97</v>
      </c>
      <c r="H192" s="33">
        <f>I192+U192</f>
        <v>1.6</v>
      </c>
      <c r="I192" s="19">
        <v>1.6</v>
      </c>
      <c r="J192" s="75" t="s">
        <v>79</v>
      </c>
      <c r="K192" s="37" t="s">
        <v>2</v>
      </c>
      <c r="L192" s="37" t="s">
        <v>2</v>
      </c>
      <c r="M192" s="37" t="s">
        <v>2</v>
      </c>
      <c r="N192" s="37" t="s">
        <v>2</v>
      </c>
      <c r="O192" s="75" t="s">
        <v>79</v>
      </c>
      <c r="P192" s="19"/>
      <c r="Q192" s="63"/>
      <c r="R192" s="63"/>
      <c r="S192" s="63"/>
      <c r="T192" s="63"/>
      <c r="U192" s="19"/>
      <c r="V192" s="36"/>
      <c r="W192" s="36"/>
      <c r="X192" s="36"/>
      <c r="Y192" s="36"/>
      <c r="Z192" s="36"/>
      <c r="AA192" s="32">
        <f>V192+W192+X192+Y192+Z192</f>
        <v>0</v>
      </c>
      <c r="AB192" s="21"/>
      <c r="AC192" s="20">
        <f>AE192</f>
        <v>0</v>
      </c>
      <c r="AD192" s="19"/>
      <c r="AE192" s="19">
        <f>(AB192+AD192)/1.18</f>
        <v>0</v>
      </c>
      <c r="AF192" s="19"/>
      <c r="AG192" s="18"/>
      <c r="AH192" s="16"/>
      <c r="AI192" s="16"/>
      <c r="AJ192" s="16"/>
      <c r="AK192" s="16"/>
      <c r="AL192" s="16"/>
      <c r="AM192" s="17">
        <v>2.37</v>
      </c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</row>
    <row r="193" spans="1:67" s="17" customFormat="1" x14ac:dyDescent="0.2">
      <c r="A193" s="41"/>
      <c r="B193" s="70" t="s">
        <v>52</v>
      </c>
      <c r="C193" s="37"/>
      <c r="D193" s="37"/>
      <c r="E193" s="39"/>
      <c r="F193" s="39"/>
      <c r="G193" s="33">
        <v>0</v>
      </c>
      <c r="H193" s="19">
        <f>I193+P193+Q193+R193+S193+T193</f>
        <v>0</v>
      </c>
      <c r="I193" s="19">
        <v>0</v>
      </c>
      <c r="J193" s="37" t="s">
        <v>2</v>
      </c>
      <c r="K193" s="37" t="s">
        <v>2</v>
      </c>
      <c r="L193" s="37" t="s">
        <v>2</v>
      </c>
      <c r="M193" s="37" t="s">
        <v>2</v>
      </c>
      <c r="N193" s="37" t="s">
        <v>2</v>
      </c>
      <c r="O193" s="36" t="s">
        <v>2</v>
      </c>
      <c r="P193" s="19"/>
      <c r="Q193" s="63"/>
      <c r="R193" s="63"/>
      <c r="S193" s="63">
        <v>0</v>
      </c>
      <c r="T193" s="63">
        <v>0</v>
      </c>
      <c r="U193" s="19">
        <f>P193+Q193+R193+S193+T193</f>
        <v>0</v>
      </c>
      <c r="V193" s="36"/>
      <c r="W193" s="36"/>
      <c r="X193" s="36"/>
      <c r="Y193" s="36"/>
      <c r="Z193" s="36"/>
      <c r="AA193" s="32">
        <f>V193+W193+X193+Y193+Z193</f>
        <v>0</v>
      </c>
      <c r="AB193" s="50"/>
      <c r="AC193" s="49">
        <f>AE193</f>
        <v>0</v>
      </c>
      <c r="AD193" s="19"/>
      <c r="AE193" s="48">
        <f>(AB193+AD193)/1.18</f>
        <v>0</v>
      </c>
      <c r="AF193" s="19"/>
      <c r="AG193" s="18"/>
      <c r="AH193" s="16"/>
      <c r="AI193" s="16"/>
      <c r="AJ193" s="16"/>
      <c r="AK193" s="16"/>
      <c r="AL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</row>
    <row r="194" spans="1:67" s="17" customFormat="1" x14ac:dyDescent="0.2">
      <c r="A194" s="41"/>
      <c r="B194" s="70" t="s">
        <v>78</v>
      </c>
      <c r="C194" s="74"/>
      <c r="D194" s="74"/>
      <c r="E194" s="39"/>
      <c r="F194" s="39"/>
      <c r="G194" s="33">
        <v>0</v>
      </c>
      <c r="H194" s="19">
        <f>I194+P194+Q194+R194+S194+T194</f>
        <v>0</v>
      </c>
      <c r="I194" s="19">
        <v>0</v>
      </c>
      <c r="J194" s="74" t="s">
        <v>2</v>
      </c>
      <c r="K194" s="74" t="s">
        <v>2</v>
      </c>
      <c r="L194" s="74" t="s">
        <v>2</v>
      </c>
      <c r="M194" s="74" t="s">
        <v>2</v>
      </c>
      <c r="N194" s="74" t="s">
        <v>2</v>
      </c>
      <c r="O194" s="36" t="s">
        <v>2</v>
      </c>
      <c r="P194" s="33">
        <v>0</v>
      </c>
      <c r="Q194" s="33">
        <f>Q195+Q196+Q197+Q198</f>
        <v>0</v>
      </c>
      <c r="R194" s="33">
        <f>R195+R196+R197+R198</f>
        <v>0</v>
      </c>
      <c r="S194" s="33">
        <v>0</v>
      </c>
      <c r="T194" s="33">
        <v>0</v>
      </c>
      <c r="U194" s="19">
        <f>P194+Q194+R194+S194+T194</f>
        <v>0</v>
      </c>
      <c r="V194" s="36"/>
      <c r="W194" s="36"/>
      <c r="X194" s="36"/>
      <c r="Y194" s="36"/>
      <c r="Z194" s="36"/>
      <c r="AA194" s="32">
        <f>V194+W194+X194+Y194+Z194</f>
        <v>0</v>
      </c>
      <c r="AB194" s="50"/>
      <c r="AC194" s="49">
        <f>AE194</f>
        <v>0</v>
      </c>
      <c r="AD194" s="19"/>
      <c r="AE194" s="48">
        <f>(AB194+AD194)/1.18</f>
        <v>0</v>
      </c>
      <c r="AF194" s="19"/>
      <c r="AG194" s="18"/>
      <c r="AH194" s="16"/>
      <c r="AI194" s="16"/>
      <c r="AJ194" s="16"/>
      <c r="AK194" s="16"/>
      <c r="AL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</row>
    <row r="195" spans="1:67" s="17" customFormat="1" x14ac:dyDescent="0.2">
      <c r="A195" s="41"/>
      <c r="B195" s="70" t="s">
        <v>50</v>
      </c>
      <c r="C195" s="37"/>
      <c r="D195" s="37"/>
      <c r="E195" s="39"/>
      <c r="F195" s="39"/>
      <c r="G195" s="33">
        <v>0</v>
      </c>
      <c r="H195" s="19">
        <f>I195+P195+Q195+R195+S195+T195</f>
        <v>0</v>
      </c>
      <c r="I195" s="19">
        <v>0</v>
      </c>
      <c r="J195" s="37" t="s">
        <v>2</v>
      </c>
      <c r="K195" s="37" t="s">
        <v>2</v>
      </c>
      <c r="L195" s="37" t="s">
        <v>2</v>
      </c>
      <c r="M195" s="37" t="s">
        <v>2</v>
      </c>
      <c r="N195" s="37" t="s">
        <v>2</v>
      </c>
      <c r="O195" s="36" t="s">
        <v>2</v>
      </c>
      <c r="P195" s="19"/>
      <c r="Q195" s="63"/>
      <c r="R195" s="63"/>
      <c r="S195" s="63">
        <v>0</v>
      </c>
      <c r="T195" s="63">
        <v>0</v>
      </c>
      <c r="U195" s="19"/>
      <c r="V195" s="36"/>
      <c r="W195" s="36"/>
      <c r="X195" s="36"/>
      <c r="Y195" s="36"/>
      <c r="Z195" s="36"/>
      <c r="AA195" s="32">
        <f>V195+W195+X195+Y195+Z195</f>
        <v>0</v>
      </c>
      <c r="AB195" s="50"/>
      <c r="AC195" s="49">
        <f>AE195</f>
        <v>0</v>
      </c>
      <c r="AD195" s="19"/>
      <c r="AE195" s="48">
        <f>(AB195+AD195)/1.18</f>
        <v>0</v>
      </c>
      <c r="AF195" s="19"/>
      <c r="AG195" s="18"/>
      <c r="AH195" s="16"/>
      <c r="AI195" s="16"/>
      <c r="AJ195" s="16"/>
      <c r="AK195" s="16"/>
      <c r="AL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</row>
    <row r="196" spans="1:67" s="17" customFormat="1" x14ac:dyDescent="0.2">
      <c r="A196" s="41"/>
      <c r="B196" s="70" t="s">
        <v>49</v>
      </c>
      <c r="C196" s="37"/>
      <c r="D196" s="37"/>
      <c r="E196" s="39"/>
      <c r="F196" s="39"/>
      <c r="G196" s="33">
        <v>0</v>
      </c>
      <c r="H196" s="19">
        <f>I196+P196+Q196+R196+S196+T196</f>
        <v>0</v>
      </c>
      <c r="I196" s="19">
        <v>0</v>
      </c>
      <c r="J196" s="37" t="s">
        <v>2</v>
      </c>
      <c r="K196" s="37" t="s">
        <v>2</v>
      </c>
      <c r="L196" s="37" t="s">
        <v>2</v>
      </c>
      <c r="M196" s="37" t="s">
        <v>2</v>
      </c>
      <c r="N196" s="37" t="s">
        <v>2</v>
      </c>
      <c r="O196" s="36" t="s">
        <v>2</v>
      </c>
      <c r="P196" s="19"/>
      <c r="Q196" s="63"/>
      <c r="R196" s="63"/>
      <c r="S196" s="63">
        <v>0</v>
      </c>
      <c r="T196" s="63">
        <v>0</v>
      </c>
      <c r="U196" s="19"/>
      <c r="V196" s="36"/>
      <c r="W196" s="36"/>
      <c r="X196" s="36"/>
      <c r="Y196" s="36"/>
      <c r="Z196" s="36"/>
      <c r="AA196" s="32">
        <f>V196+W196+X196+Y196+Z196</f>
        <v>0</v>
      </c>
      <c r="AB196" s="50"/>
      <c r="AC196" s="49">
        <f>AE196</f>
        <v>0</v>
      </c>
      <c r="AD196" s="19"/>
      <c r="AE196" s="48">
        <f>(AB196+AD196)/1.18</f>
        <v>0</v>
      </c>
      <c r="AF196" s="19"/>
      <c r="AG196" s="18"/>
      <c r="AH196" s="16"/>
      <c r="AI196" s="16"/>
      <c r="AJ196" s="16"/>
      <c r="AK196" s="16"/>
      <c r="AL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</row>
    <row r="197" spans="1:67" s="17" customFormat="1" x14ac:dyDescent="0.2">
      <c r="A197" s="41"/>
      <c r="B197" s="70" t="s">
        <v>48</v>
      </c>
      <c r="C197" s="37"/>
      <c r="D197" s="37"/>
      <c r="E197" s="39"/>
      <c r="F197" s="39"/>
      <c r="G197" s="33">
        <v>0</v>
      </c>
      <c r="H197" s="19">
        <f>I197+P197+Q197+R197+S197+T197</f>
        <v>0</v>
      </c>
      <c r="I197" s="19">
        <v>0</v>
      </c>
      <c r="J197" s="37" t="s">
        <v>2</v>
      </c>
      <c r="K197" s="37" t="s">
        <v>2</v>
      </c>
      <c r="L197" s="37" t="s">
        <v>2</v>
      </c>
      <c r="M197" s="37" t="s">
        <v>2</v>
      </c>
      <c r="N197" s="37" t="s">
        <v>2</v>
      </c>
      <c r="O197" s="36" t="s">
        <v>2</v>
      </c>
      <c r="P197" s="19"/>
      <c r="Q197" s="63"/>
      <c r="R197" s="63"/>
      <c r="S197" s="63">
        <v>0</v>
      </c>
      <c r="T197" s="63">
        <v>0</v>
      </c>
      <c r="U197" s="19"/>
      <c r="V197" s="36"/>
      <c r="W197" s="36"/>
      <c r="X197" s="36"/>
      <c r="Y197" s="36"/>
      <c r="Z197" s="36"/>
      <c r="AA197" s="32">
        <f>V197+W197+X197+Y197+Z197</f>
        <v>0</v>
      </c>
      <c r="AB197" s="50"/>
      <c r="AC197" s="49">
        <f>AE197</f>
        <v>0</v>
      </c>
      <c r="AD197" s="19"/>
      <c r="AE197" s="48">
        <f>(AB197+AD197)/1.18</f>
        <v>0</v>
      </c>
      <c r="AF197" s="19"/>
      <c r="AG197" s="18"/>
      <c r="AH197" s="16"/>
      <c r="AI197" s="16"/>
      <c r="AJ197" s="16"/>
      <c r="AK197" s="16"/>
      <c r="AL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</row>
    <row r="198" spans="1:67" s="17" customFormat="1" x14ac:dyDescent="0.2">
      <c r="A198" s="41"/>
      <c r="B198" s="70" t="s">
        <v>47</v>
      </c>
      <c r="C198" s="37"/>
      <c r="D198" s="37"/>
      <c r="E198" s="39"/>
      <c r="F198" s="39"/>
      <c r="G198" s="33">
        <v>0</v>
      </c>
      <c r="H198" s="19">
        <f>I198+P198+Q198+R198+S198+T198</f>
        <v>0</v>
      </c>
      <c r="I198" s="19">
        <v>0</v>
      </c>
      <c r="J198" s="37" t="s">
        <v>2</v>
      </c>
      <c r="K198" s="37" t="s">
        <v>2</v>
      </c>
      <c r="L198" s="37" t="s">
        <v>2</v>
      </c>
      <c r="M198" s="37" t="s">
        <v>2</v>
      </c>
      <c r="N198" s="37" t="s">
        <v>2</v>
      </c>
      <c r="O198" s="36" t="s">
        <v>2</v>
      </c>
      <c r="P198" s="19"/>
      <c r="Q198" s="63"/>
      <c r="R198" s="63"/>
      <c r="S198" s="63">
        <v>0</v>
      </c>
      <c r="T198" s="63">
        <v>0</v>
      </c>
      <c r="U198" s="19"/>
      <c r="V198" s="36"/>
      <c r="W198" s="36"/>
      <c r="X198" s="36"/>
      <c r="Y198" s="36"/>
      <c r="Z198" s="36"/>
      <c r="AA198" s="32">
        <f>V198+W198+X198+Y198+Z198</f>
        <v>0</v>
      </c>
      <c r="AB198" s="50"/>
      <c r="AC198" s="49">
        <f>AE198</f>
        <v>0</v>
      </c>
      <c r="AD198" s="19"/>
      <c r="AE198" s="48">
        <f>(AB198+AD198)/1.18</f>
        <v>0</v>
      </c>
      <c r="AF198" s="19"/>
      <c r="AG198" s="18"/>
      <c r="AH198" s="16"/>
      <c r="AI198" s="16"/>
      <c r="AJ198" s="16"/>
      <c r="AK198" s="16"/>
      <c r="AL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</row>
    <row r="199" spans="1:67" s="46" customFormat="1" x14ac:dyDescent="0.2">
      <c r="A199" s="56"/>
      <c r="B199" s="73" t="s">
        <v>77</v>
      </c>
      <c r="C199" s="54"/>
      <c r="D199" s="54"/>
      <c r="E199" s="52">
        <f>E200+E201+E203</f>
        <v>0</v>
      </c>
      <c r="F199" s="52">
        <f>F200+F201+F203</f>
        <v>0</v>
      </c>
      <c r="G199" s="52">
        <f>G200+G201+G203</f>
        <v>127</v>
      </c>
      <c r="H199" s="52">
        <f>H200+H201+H203</f>
        <v>127</v>
      </c>
      <c r="I199" s="52">
        <f>I200+I201+I203</f>
        <v>0</v>
      </c>
      <c r="J199" s="61" t="s">
        <v>2</v>
      </c>
      <c r="K199" s="61" t="s">
        <v>2</v>
      </c>
      <c r="L199" s="54" t="s">
        <v>2</v>
      </c>
      <c r="M199" s="54" t="s">
        <v>2</v>
      </c>
      <c r="N199" s="54" t="s">
        <v>2</v>
      </c>
      <c r="O199" s="61" t="s">
        <v>2</v>
      </c>
      <c r="P199" s="52">
        <f>P200+P201+P203</f>
        <v>0</v>
      </c>
      <c r="Q199" s="52">
        <f>Q200+Q201+Q203</f>
        <v>0</v>
      </c>
      <c r="R199" s="52">
        <f>R200+R201+R203</f>
        <v>0</v>
      </c>
      <c r="S199" s="52">
        <f>S200+S201+S203</f>
        <v>70</v>
      </c>
      <c r="T199" s="52">
        <f>T200+T201+T203</f>
        <v>57</v>
      </c>
      <c r="U199" s="52">
        <f>U200+U201+U203</f>
        <v>127</v>
      </c>
      <c r="V199" s="52">
        <f>V200+V201+V203</f>
        <v>0</v>
      </c>
      <c r="W199" s="52">
        <f>W200+W201+W203</f>
        <v>0</v>
      </c>
      <c r="X199" s="52">
        <f>X200+X201+X203</f>
        <v>0</v>
      </c>
      <c r="Y199" s="52">
        <f>Y200+Y201+Y203</f>
        <v>59.322000000000003</v>
      </c>
      <c r="Z199" s="52">
        <f>Z200+Z201+Z203</f>
        <v>48.305</v>
      </c>
      <c r="AA199" s="51">
        <f>V199+W199+X199+Y199+Z199</f>
        <v>107.62700000000001</v>
      </c>
      <c r="AB199" s="50" t="e">
        <f>AB200+AB201</f>
        <v>#REF!</v>
      </c>
      <c r="AC199" s="49" t="e">
        <f>AC200+AC201</f>
        <v>#REF!</v>
      </c>
      <c r="AD199" s="48" t="e">
        <f>AD200+AD201</f>
        <v>#REF!</v>
      </c>
      <c r="AE199" s="48" t="e">
        <f>AE200+AE201</f>
        <v>#REF!</v>
      </c>
      <c r="AF199" s="48" t="e">
        <f>AF200+AF201</f>
        <v>#REF!</v>
      </c>
      <c r="AG199" s="47" t="e">
        <f>AG200+AG201</f>
        <v>#REF!</v>
      </c>
      <c r="AH199" s="45"/>
      <c r="AI199" s="45"/>
      <c r="AJ199" s="45"/>
      <c r="AK199" s="45"/>
      <c r="AL199" s="45"/>
      <c r="AN199" s="45"/>
      <c r="AO199" s="45"/>
    </row>
    <row r="200" spans="1:67" s="17" customFormat="1" x14ac:dyDescent="0.2">
      <c r="A200" s="41"/>
      <c r="B200" s="55" t="s">
        <v>76</v>
      </c>
      <c r="C200" s="39"/>
      <c r="D200" s="39"/>
      <c r="E200" s="39"/>
      <c r="F200" s="39"/>
      <c r="G200" s="33">
        <v>0</v>
      </c>
      <c r="H200" s="33"/>
      <c r="I200" s="19">
        <v>0</v>
      </c>
      <c r="J200" s="37" t="s">
        <v>2</v>
      </c>
      <c r="K200" s="37" t="s">
        <v>2</v>
      </c>
      <c r="L200" s="39" t="s">
        <v>2</v>
      </c>
      <c r="M200" s="39" t="s">
        <v>2</v>
      </c>
      <c r="N200" s="39" t="s">
        <v>2</v>
      </c>
      <c r="O200" s="36" t="s">
        <v>2</v>
      </c>
      <c r="P200" s="19"/>
      <c r="Q200" s="63"/>
      <c r="R200" s="63"/>
      <c r="S200" s="63"/>
      <c r="T200" s="63"/>
      <c r="U200" s="19">
        <f>P200+Q200+R200+S200+T200</f>
        <v>0</v>
      </c>
      <c r="V200" s="36"/>
      <c r="W200" s="36"/>
      <c r="X200" s="36"/>
      <c r="Y200" s="36"/>
      <c r="Z200" s="36"/>
      <c r="AA200" s="51">
        <f>V200+W200+X200+Y200+Z200</f>
        <v>0</v>
      </c>
      <c r="AB200" s="50"/>
      <c r="AC200" s="49">
        <f>AE200</f>
        <v>0</v>
      </c>
      <c r="AD200" s="48" t="e">
        <f>AF200</f>
        <v>#REF!</v>
      </c>
      <c r="AE200" s="48">
        <f>AG200</f>
        <v>0</v>
      </c>
      <c r="AF200" s="48" t="e">
        <f>#REF!</f>
        <v>#REF!</v>
      </c>
      <c r="AG200" s="47">
        <f>AH200</f>
        <v>0</v>
      </c>
      <c r="AH200" s="16"/>
      <c r="AI200" s="16"/>
      <c r="AJ200" s="16"/>
      <c r="AK200" s="16"/>
      <c r="AL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</row>
    <row r="201" spans="1:67" s="17" customFormat="1" x14ac:dyDescent="0.2">
      <c r="A201" s="41"/>
      <c r="B201" s="55" t="s">
        <v>75</v>
      </c>
      <c r="C201" s="39"/>
      <c r="D201" s="39"/>
      <c r="E201" s="38"/>
      <c r="F201" s="38"/>
      <c r="G201" s="38">
        <f>G202</f>
        <v>127</v>
      </c>
      <c r="H201" s="38">
        <f>H202</f>
        <v>127</v>
      </c>
      <c r="I201" s="38"/>
      <c r="J201" s="37" t="s">
        <v>2</v>
      </c>
      <c r="K201" s="37" t="s">
        <v>2</v>
      </c>
      <c r="L201" s="39" t="s">
        <v>2</v>
      </c>
      <c r="M201" s="39" t="s">
        <v>2</v>
      </c>
      <c r="N201" s="39" t="s">
        <v>2</v>
      </c>
      <c r="O201" s="37" t="s">
        <v>2</v>
      </c>
      <c r="P201" s="38">
        <f>P202</f>
        <v>0</v>
      </c>
      <c r="Q201" s="38">
        <f>Q202</f>
        <v>0</v>
      </c>
      <c r="R201" s="38">
        <f>R202</f>
        <v>0</v>
      </c>
      <c r="S201" s="38">
        <f>S202</f>
        <v>70</v>
      </c>
      <c r="T201" s="38">
        <f>T202</f>
        <v>57</v>
      </c>
      <c r="U201" s="38">
        <f>U202</f>
        <v>127</v>
      </c>
      <c r="V201" s="38">
        <f>V202</f>
        <v>0</v>
      </c>
      <c r="W201" s="38">
        <f>W202</f>
        <v>0</v>
      </c>
      <c r="X201" s="38">
        <f>X202</f>
        <v>0</v>
      </c>
      <c r="Y201" s="38">
        <f>Y202</f>
        <v>59.322000000000003</v>
      </c>
      <c r="Z201" s="38">
        <f>Z202</f>
        <v>48.305</v>
      </c>
      <c r="AA201" s="72">
        <f>AA202</f>
        <v>107.62700000000001</v>
      </c>
      <c r="AB201" s="50" t="e">
        <f>#REF!</f>
        <v>#REF!</v>
      </c>
      <c r="AC201" s="49" t="e">
        <f>#REF!</f>
        <v>#REF!</v>
      </c>
      <c r="AD201" s="48" t="e">
        <f>#REF!</f>
        <v>#REF!</v>
      </c>
      <c r="AE201" s="48" t="e">
        <f>#REF!</f>
        <v>#REF!</v>
      </c>
      <c r="AF201" s="48" t="e">
        <f>#REF!</f>
        <v>#REF!</v>
      </c>
      <c r="AG201" s="47" t="e">
        <f>#REF!</f>
        <v>#REF!</v>
      </c>
      <c r="AH201" s="16"/>
      <c r="AI201" s="16"/>
      <c r="AJ201" s="16"/>
      <c r="AK201" s="16"/>
      <c r="AL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</row>
    <row r="202" spans="1:67" s="17" customFormat="1" ht="38.25" x14ac:dyDescent="0.2">
      <c r="A202" s="41">
        <v>109</v>
      </c>
      <c r="B202" s="70" t="s">
        <v>74</v>
      </c>
      <c r="C202" s="39"/>
      <c r="D202" s="39"/>
      <c r="E202" s="39">
        <v>2016</v>
      </c>
      <c r="F202" s="39">
        <v>2018</v>
      </c>
      <c r="G202" s="38">
        <f>H202+AM202</f>
        <v>127</v>
      </c>
      <c r="H202" s="38">
        <f>I202+U202</f>
        <v>127</v>
      </c>
      <c r="I202" s="38"/>
      <c r="J202" s="37"/>
      <c r="K202" s="37"/>
      <c r="L202" s="39"/>
      <c r="M202" s="39"/>
      <c r="N202" s="39"/>
      <c r="O202" s="37"/>
      <c r="P202" s="38"/>
      <c r="Q202" s="38"/>
      <c r="R202" s="38"/>
      <c r="S202" s="38">
        <v>70</v>
      </c>
      <c r="T202" s="38">
        <v>57</v>
      </c>
      <c r="U202" s="19">
        <f>SUM(P202:T202)</f>
        <v>127</v>
      </c>
      <c r="V202" s="38"/>
      <c r="W202" s="38"/>
      <c r="X202" s="38"/>
      <c r="Y202" s="38">
        <v>59.322000000000003</v>
      </c>
      <c r="Z202" s="38">
        <v>48.305</v>
      </c>
      <c r="AA202" s="51">
        <f>SUM(V202:Z202)</f>
        <v>107.62700000000001</v>
      </c>
      <c r="AB202" s="50"/>
      <c r="AC202" s="49"/>
      <c r="AD202" s="48"/>
      <c r="AE202" s="48"/>
      <c r="AF202" s="48"/>
      <c r="AG202" s="47"/>
      <c r="AH202" s="16"/>
      <c r="AI202" s="16"/>
      <c r="AJ202" s="16"/>
      <c r="AK202" s="16"/>
      <c r="AL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</row>
    <row r="203" spans="1:67" s="17" customFormat="1" x14ac:dyDescent="0.2">
      <c r="A203" s="41"/>
      <c r="B203" s="55" t="s">
        <v>73</v>
      </c>
      <c r="C203" s="39"/>
      <c r="D203" s="39"/>
      <c r="E203" s="39"/>
      <c r="F203" s="39"/>
      <c r="G203" s="33">
        <v>0</v>
      </c>
      <c r="H203" s="19">
        <f>I203+U203</f>
        <v>0</v>
      </c>
      <c r="I203" s="19">
        <v>0</v>
      </c>
      <c r="J203" s="39" t="s">
        <v>2</v>
      </c>
      <c r="K203" s="39" t="s">
        <v>2</v>
      </c>
      <c r="L203" s="39" t="s">
        <v>2</v>
      </c>
      <c r="M203" s="39" t="s">
        <v>2</v>
      </c>
      <c r="N203" s="39" t="s">
        <v>2</v>
      </c>
      <c r="O203" s="36" t="s">
        <v>2</v>
      </c>
      <c r="P203" s="19"/>
      <c r="Q203" s="63"/>
      <c r="R203" s="63"/>
      <c r="S203" s="63">
        <v>0</v>
      </c>
      <c r="T203" s="63">
        <v>0</v>
      </c>
      <c r="U203" s="19">
        <f>P203+Q203+R203+S203+T203</f>
        <v>0</v>
      </c>
      <c r="V203" s="57"/>
      <c r="W203" s="57"/>
      <c r="X203" s="57"/>
      <c r="Y203" s="57"/>
      <c r="Z203" s="57"/>
      <c r="AA203" s="32">
        <f>V203+W203+X203+Y203+Z203</f>
        <v>0</v>
      </c>
      <c r="AB203" s="50"/>
      <c r="AC203" s="49">
        <f>AE203</f>
        <v>0</v>
      </c>
      <c r="AD203" s="19"/>
      <c r="AE203" s="48">
        <f>(AB203+AD203)/1.18</f>
        <v>0</v>
      </c>
      <c r="AF203" s="19"/>
      <c r="AG203" s="18"/>
      <c r="AH203" s="16"/>
      <c r="AI203" s="16"/>
      <c r="AJ203" s="16"/>
      <c r="AK203" s="16"/>
      <c r="AL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</row>
    <row r="204" spans="1:67" s="17" customFormat="1" ht="25.5" x14ac:dyDescent="0.2">
      <c r="A204" s="41" t="s">
        <v>72</v>
      </c>
      <c r="B204" s="70" t="s">
        <v>71</v>
      </c>
      <c r="C204" s="39"/>
      <c r="D204" s="39"/>
      <c r="E204" s="39"/>
      <c r="F204" s="39"/>
      <c r="G204" s="33">
        <v>0</v>
      </c>
      <c r="H204" s="19">
        <f>I204+U204</f>
        <v>0</v>
      </c>
      <c r="I204" s="19">
        <v>0</v>
      </c>
      <c r="J204" s="39" t="s">
        <v>2</v>
      </c>
      <c r="K204" s="39" t="s">
        <v>2</v>
      </c>
      <c r="L204" s="39" t="s">
        <v>2</v>
      </c>
      <c r="M204" s="39" t="s">
        <v>2</v>
      </c>
      <c r="N204" s="39" t="s">
        <v>2</v>
      </c>
      <c r="O204" s="36" t="s">
        <v>2</v>
      </c>
      <c r="P204" s="19"/>
      <c r="Q204" s="63"/>
      <c r="R204" s="63"/>
      <c r="S204" s="63">
        <v>0</v>
      </c>
      <c r="T204" s="63">
        <v>0</v>
      </c>
      <c r="U204" s="19">
        <f>P204+Q204+R204+S204+T204</f>
        <v>0</v>
      </c>
      <c r="V204" s="57"/>
      <c r="W204" s="57"/>
      <c r="X204" s="57"/>
      <c r="Y204" s="57"/>
      <c r="Z204" s="57"/>
      <c r="AA204" s="32">
        <f>V204+W204+X204+Y204+Z204</f>
        <v>0</v>
      </c>
      <c r="AB204" s="50"/>
      <c r="AC204" s="49">
        <f>AE204</f>
        <v>0</v>
      </c>
      <c r="AD204" s="19"/>
      <c r="AE204" s="48">
        <f>(AB204+AD204)/1.18</f>
        <v>0</v>
      </c>
      <c r="AF204" s="19"/>
      <c r="AG204" s="18"/>
      <c r="AH204" s="16"/>
      <c r="AI204" s="16"/>
      <c r="AJ204" s="16"/>
      <c r="AK204" s="16"/>
      <c r="AL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</row>
    <row r="205" spans="1:67" s="46" customFormat="1" x14ac:dyDescent="0.2">
      <c r="A205" s="56" t="s">
        <v>70</v>
      </c>
      <c r="B205" s="55" t="s">
        <v>69</v>
      </c>
      <c r="C205" s="54"/>
      <c r="D205" s="54"/>
      <c r="E205" s="52">
        <f>E210+E220+E224</f>
        <v>0</v>
      </c>
      <c r="F205" s="52">
        <f>F210+F220+F224</f>
        <v>0</v>
      </c>
      <c r="G205" s="52">
        <f>G210+G220+G224</f>
        <v>1109.7882063404079</v>
      </c>
      <c r="H205" s="52">
        <f>H210+H220+H224</f>
        <v>1050.111206340408</v>
      </c>
      <c r="I205" s="52">
        <f>I210+I220+I224</f>
        <v>219.185</v>
      </c>
      <c r="J205" s="61" t="s">
        <v>63</v>
      </c>
      <c r="K205" s="61" t="s">
        <v>62</v>
      </c>
      <c r="L205" s="61" t="s">
        <v>62</v>
      </c>
      <c r="M205" s="61" t="s">
        <v>62</v>
      </c>
      <c r="N205" s="61" t="s">
        <v>62</v>
      </c>
      <c r="O205" s="53" t="s">
        <v>61</v>
      </c>
      <c r="P205" s="52">
        <f>P210+P220+P224</f>
        <v>167.017</v>
      </c>
      <c r="Q205" s="52">
        <f>Q210+Q220+Q224</f>
        <v>154.08199999999999</v>
      </c>
      <c r="R205" s="52">
        <f>R210+R220+R224</f>
        <v>161.94018199999999</v>
      </c>
      <c r="S205" s="52">
        <f>S210+S220+S224</f>
        <v>170.19913128199997</v>
      </c>
      <c r="T205" s="52">
        <f>T210+T220+T224</f>
        <v>177.68789305840798</v>
      </c>
      <c r="U205" s="52">
        <f>U210+U220+U224</f>
        <v>830.92620634040793</v>
      </c>
      <c r="V205" s="52">
        <f>V210+V220+V224</f>
        <v>137.77000000000001</v>
      </c>
      <c r="W205" s="52">
        <f>W210+W220+W224</f>
        <v>130.578</v>
      </c>
      <c r="X205" s="52">
        <f>X210+X220+X224</f>
        <v>137.23699999999999</v>
      </c>
      <c r="Y205" s="52">
        <f>Y210+Y220+Y224</f>
        <v>144.23599999999999</v>
      </c>
      <c r="Z205" s="52">
        <f>Z210+Z220+Z224</f>
        <v>150.583</v>
      </c>
      <c r="AA205" s="51">
        <f>V205+W205+X205+Y205+Z205</f>
        <v>700.404</v>
      </c>
      <c r="AB205" s="50">
        <f>AB206+AB220</f>
        <v>185.68384824603635</v>
      </c>
      <c r="AC205" s="49">
        <f>AC206+AC220</f>
        <v>162.0202103779969</v>
      </c>
      <c r="AD205" s="48">
        <f>AD206+AD220</f>
        <v>5.5</v>
      </c>
      <c r="AE205" s="48">
        <f>AE206+AE220</f>
        <v>162.0202103779969</v>
      </c>
      <c r="AF205" s="48">
        <f>AF206+AF220</f>
        <v>97.212126226798134</v>
      </c>
      <c r="AG205" s="47">
        <f>AG206+AG220</f>
        <v>64.808084151198756</v>
      </c>
      <c r="AH205" s="71"/>
      <c r="AI205" s="71"/>
      <c r="AJ205" s="71"/>
      <c r="AK205" s="45"/>
      <c r="AL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1:67" s="46" customFormat="1" x14ac:dyDescent="0.2">
      <c r="A206" s="56"/>
      <c r="B206" s="55" t="s">
        <v>68</v>
      </c>
      <c r="C206" s="54"/>
      <c r="D206" s="52"/>
      <c r="E206" s="52">
        <f>E207+E215</f>
        <v>0</v>
      </c>
      <c r="F206" s="52">
        <f>F207+F215</f>
        <v>0</v>
      </c>
      <c r="G206" s="52">
        <f>G207+G215</f>
        <v>1109.7882063404079</v>
      </c>
      <c r="H206" s="52">
        <f>H207+H215</f>
        <v>1050.111206340408</v>
      </c>
      <c r="I206" s="52">
        <f>I207+I215</f>
        <v>219.185</v>
      </c>
      <c r="J206" s="61" t="s">
        <v>63</v>
      </c>
      <c r="K206" s="61" t="s">
        <v>62</v>
      </c>
      <c r="L206" s="61" t="s">
        <v>62</v>
      </c>
      <c r="M206" s="61" t="s">
        <v>62</v>
      </c>
      <c r="N206" s="61" t="s">
        <v>62</v>
      </c>
      <c r="O206" s="53" t="s">
        <v>61</v>
      </c>
      <c r="P206" s="52">
        <f>P207+P215</f>
        <v>167.017</v>
      </c>
      <c r="Q206" s="52">
        <f>Q207+Q215</f>
        <v>154.08199999999999</v>
      </c>
      <c r="R206" s="52">
        <f>R207+R215</f>
        <v>161.94018199999999</v>
      </c>
      <c r="S206" s="52">
        <f>S207+S215</f>
        <v>170.19913128199997</v>
      </c>
      <c r="T206" s="52">
        <f>T207+T215</f>
        <v>177.68789305840798</v>
      </c>
      <c r="U206" s="52">
        <f>U207+U215</f>
        <v>830.92620634040793</v>
      </c>
      <c r="V206" s="52">
        <f>V207+V215</f>
        <v>137.77000000000001</v>
      </c>
      <c r="W206" s="52">
        <f>W207+W215</f>
        <v>130.578</v>
      </c>
      <c r="X206" s="52">
        <f>X207+X215</f>
        <v>137.23699999999999</v>
      </c>
      <c r="Y206" s="52">
        <f>Y207+Y215</f>
        <v>144.23599999999999</v>
      </c>
      <c r="Z206" s="52">
        <f>Z207+Z215</f>
        <v>150.583</v>
      </c>
      <c r="AA206" s="51">
        <f>V206+W206+X206+Y206+Z206</f>
        <v>700.404</v>
      </c>
      <c r="AB206" s="50">
        <f>AB207</f>
        <v>185.68384824603635</v>
      </c>
      <c r="AC206" s="49">
        <f>AC207</f>
        <v>162.0202103779969</v>
      </c>
      <c r="AD206" s="48">
        <f>AD207</f>
        <v>5.5</v>
      </c>
      <c r="AE206" s="48">
        <f>AE207</f>
        <v>162.0202103779969</v>
      </c>
      <c r="AF206" s="48">
        <f>AF207</f>
        <v>97.212126226798134</v>
      </c>
      <c r="AG206" s="47">
        <f>AG207</f>
        <v>64.808084151198756</v>
      </c>
      <c r="AH206" s="45"/>
      <c r="AI206" s="45"/>
      <c r="AJ206" s="45"/>
      <c r="AK206" s="45"/>
      <c r="AL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1:67" s="46" customFormat="1" x14ac:dyDescent="0.2">
      <c r="A207" s="56"/>
      <c r="B207" s="55" t="s">
        <v>67</v>
      </c>
      <c r="C207" s="54"/>
      <c r="D207" s="52"/>
      <c r="E207" s="52">
        <f>E208+E209+E210</f>
        <v>0</v>
      </c>
      <c r="F207" s="52">
        <f>F208+F209+F210</f>
        <v>0</v>
      </c>
      <c r="G207" s="52">
        <f>G208+G209+G210</f>
        <v>1109.7882063404079</v>
      </c>
      <c r="H207" s="52">
        <f>H208+H209+H210</f>
        <v>1050.111206340408</v>
      </c>
      <c r="I207" s="52">
        <f>I208+I209+I210</f>
        <v>219.185</v>
      </c>
      <c r="J207" s="61" t="s">
        <v>63</v>
      </c>
      <c r="K207" s="61" t="s">
        <v>62</v>
      </c>
      <c r="L207" s="61" t="s">
        <v>62</v>
      </c>
      <c r="M207" s="61" t="s">
        <v>62</v>
      </c>
      <c r="N207" s="61" t="s">
        <v>62</v>
      </c>
      <c r="O207" s="53" t="s">
        <v>61</v>
      </c>
      <c r="P207" s="52">
        <f>P208+P209+P210</f>
        <v>167.017</v>
      </c>
      <c r="Q207" s="52">
        <f>Q208+Q209+Q210</f>
        <v>154.08199999999999</v>
      </c>
      <c r="R207" s="52">
        <f>R208+R209+R210</f>
        <v>161.94018199999999</v>
      </c>
      <c r="S207" s="52">
        <f>S208+S209+S210</f>
        <v>170.19913128199997</v>
      </c>
      <c r="T207" s="52">
        <f>T208+T209+T210</f>
        <v>177.68789305840798</v>
      </c>
      <c r="U207" s="52">
        <f>U208+U209+U210</f>
        <v>830.92620634040793</v>
      </c>
      <c r="V207" s="52">
        <f>V208+V209+V210</f>
        <v>137.77000000000001</v>
      </c>
      <c r="W207" s="52">
        <f>W208+W209+W210</f>
        <v>130.578</v>
      </c>
      <c r="X207" s="52">
        <f>X208+X209+X210</f>
        <v>137.23699999999999</v>
      </c>
      <c r="Y207" s="52">
        <f>Y208+Y209+Y210</f>
        <v>144.23599999999999</v>
      </c>
      <c r="Z207" s="52">
        <f>Z208+Z209+Z210</f>
        <v>150.583</v>
      </c>
      <c r="AA207" s="51">
        <f>V207+W207+X207+Y207+Z207</f>
        <v>700.404</v>
      </c>
      <c r="AB207" s="50">
        <f>AB208+AB209+AB210</f>
        <v>185.68384824603635</v>
      </c>
      <c r="AC207" s="49">
        <f>AC208+AC209+AC210</f>
        <v>162.0202103779969</v>
      </c>
      <c r="AD207" s="48">
        <f>AD208+AD209+AD210</f>
        <v>5.5</v>
      </c>
      <c r="AE207" s="48">
        <f>AE208+AE209+AE210</f>
        <v>162.0202103779969</v>
      </c>
      <c r="AF207" s="48">
        <f>AF208+AF209+AF210</f>
        <v>97.212126226798134</v>
      </c>
      <c r="AG207" s="47">
        <f>AG208+AG209+AG210</f>
        <v>64.808084151198756</v>
      </c>
      <c r="AH207" s="45"/>
      <c r="AI207" s="45"/>
      <c r="AJ207" s="45"/>
      <c r="AK207" s="45"/>
      <c r="AL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1:67" s="46" customFormat="1" x14ac:dyDescent="0.2">
      <c r="A208" s="56"/>
      <c r="B208" s="55" t="s">
        <v>66</v>
      </c>
      <c r="C208" s="54"/>
      <c r="D208" s="54"/>
      <c r="E208" s="54"/>
      <c r="F208" s="54"/>
      <c r="G208" s="62">
        <v>0</v>
      </c>
      <c r="H208" s="62">
        <v>0</v>
      </c>
      <c r="I208" s="48">
        <v>0</v>
      </c>
      <c r="J208" s="54" t="s">
        <v>2</v>
      </c>
      <c r="K208" s="54" t="s">
        <v>2</v>
      </c>
      <c r="L208" s="54" t="s">
        <v>2</v>
      </c>
      <c r="M208" s="54" t="s">
        <v>2</v>
      </c>
      <c r="N208" s="54" t="s">
        <v>2</v>
      </c>
      <c r="O208" s="53" t="s">
        <v>2</v>
      </c>
      <c r="P208" s="48"/>
      <c r="Q208" s="60"/>
      <c r="R208" s="60"/>
      <c r="S208" s="60"/>
      <c r="T208" s="60"/>
      <c r="U208" s="60"/>
      <c r="V208" s="53"/>
      <c r="W208" s="53"/>
      <c r="X208" s="53"/>
      <c r="Y208" s="53"/>
      <c r="Z208" s="53"/>
      <c r="AA208" s="51">
        <f>V208+W208+X208+Y208+Z208</f>
        <v>0</v>
      </c>
      <c r="AB208" s="50"/>
      <c r="AC208" s="49"/>
      <c r="AD208" s="48"/>
      <c r="AE208" s="48"/>
      <c r="AF208" s="48"/>
      <c r="AG208" s="47"/>
      <c r="AH208" s="45"/>
      <c r="AI208" s="45"/>
      <c r="AJ208" s="45"/>
      <c r="AK208" s="45"/>
      <c r="AL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1:67" s="46" customFormat="1" x14ac:dyDescent="0.2">
      <c r="A209" s="56"/>
      <c r="B209" s="55" t="s">
        <v>65</v>
      </c>
      <c r="C209" s="54"/>
      <c r="D209" s="54"/>
      <c r="E209" s="54"/>
      <c r="F209" s="54"/>
      <c r="G209" s="62">
        <v>0</v>
      </c>
      <c r="H209" s="62">
        <v>0</v>
      </c>
      <c r="I209" s="48">
        <v>0</v>
      </c>
      <c r="J209" s="54" t="s">
        <v>2</v>
      </c>
      <c r="K209" s="54" t="s">
        <v>2</v>
      </c>
      <c r="L209" s="54" t="s">
        <v>2</v>
      </c>
      <c r="M209" s="54" t="s">
        <v>2</v>
      </c>
      <c r="N209" s="54" t="s">
        <v>2</v>
      </c>
      <c r="O209" s="53" t="s">
        <v>2</v>
      </c>
      <c r="P209" s="48"/>
      <c r="Q209" s="60"/>
      <c r="R209" s="60"/>
      <c r="S209" s="60"/>
      <c r="T209" s="60"/>
      <c r="U209" s="60"/>
      <c r="V209" s="53"/>
      <c r="W209" s="53"/>
      <c r="X209" s="53"/>
      <c r="Y209" s="53"/>
      <c r="Z209" s="53"/>
      <c r="AA209" s="51">
        <f>V209+W209+X209+Y209+Z209</f>
        <v>0</v>
      </c>
      <c r="AB209" s="50"/>
      <c r="AC209" s="49"/>
      <c r="AD209" s="48"/>
      <c r="AE209" s="48"/>
      <c r="AF209" s="48"/>
      <c r="AG209" s="47"/>
      <c r="AH209" s="45"/>
      <c r="AI209" s="45"/>
      <c r="AJ209" s="45"/>
      <c r="AK209" s="45"/>
      <c r="AL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1:67" s="46" customFormat="1" x14ac:dyDescent="0.2">
      <c r="A210" s="56"/>
      <c r="B210" s="55" t="s">
        <v>64</v>
      </c>
      <c r="C210" s="52">
        <f>SUM(C211:C212)</f>
        <v>0</v>
      </c>
      <c r="D210" s="52"/>
      <c r="E210" s="52"/>
      <c r="F210" s="52"/>
      <c r="G210" s="52">
        <f>SUM(G211:G212)</f>
        <v>1109.7882063404079</v>
      </c>
      <c r="H210" s="52">
        <f>SUM(H211:H212)</f>
        <v>1050.111206340408</v>
      </c>
      <c r="I210" s="52">
        <f>SUM(I211:I212)</f>
        <v>219.185</v>
      </c>
      <c r="J210" s="61" t="s">
        <v>63</v>
      </c>
      <c r="K210" s="61" t="s">
        <v>62</v>
      </c>
      <c r="L210" s="61" t="s">
        <v>62</v>
      </c>
      <c r="M210" s="61" t="s">
        <v>62</v>
      </c>
      <c r="N210" s="61" t="s">
        <v>62</v>
      </c>
      <c r="O210" s="53" t="s">
        <v>61</v>
      </c>
      <c r="P210" s="52">
        <f>SUM(P211:P212)</f>
        <v>167.017</v>
      </c>
      <c r="Q210" s="52">
        <f>SUM(Q211:Q212)</f>
        <v>154.08199999999999</v>
      </c>
      <c r="R210" s="52">
        <f>SUM(R211:R212)</f>
        <v>161.94018199999999</v>
      </c>
      <c r="S210" s="52">
        <f>SUM(S211:S212)</f>
        <v>170.19913128199997</v>
      </c>
      <c r="T210" s="52">
        <f>SUM(T211:T212)</f>
        <v>177.68789305840798</v>
      </c>
      <c r="U210" s="52">
        <f>SUM(U211:U212)</f>
        <v>830.92620634040793</v>
      </c>
      <c r="V210" s="52">
        <f>SUM(V211:V212)</f>
        <v>137.77000000000001</v>
      </c>
      <c r="W210" s="52">
        <f>SUM(W211:W212)</f>
        <v>130.578</v>
      </c>
      <c r="X210" s="52">
        <f>SUM(X211:X212)</f>
        <v>137.23699999999999</v>
      </c>
      <c r="Y210" s="52">
        <f>SUM(Y211:Y212)</f>
        <v>144.23599999999999</v>
      </c>
      <c r="Z210" s="52">
        <f>SUM(Z211:Z212)</f>
        <v>150.583</v>
      </c>
      <c r="AA210" s="51">
        <f>V210+W210+X210+Y210+Z210</f>
        <v>700.404</v>
      </c>
      <c r="AB210" s="50">
        <f>AB211+AB212</f>
        <v>185.68384824603635</v>
      </c>
      <c r="AC210" s="49">
        <f>AC211+AC212</f>
        <v>162.0202103779969</v>
      </c>
      <c r="AD210" s="48">
        <f>AD211+AD212</f>
        <v>5.5</v>
      </c>
      <c r="AE210" s="48">
        <f>AE211+AE212</f>
        <v>162.0202103779969</v>
      </c>
      <c r="AF210" s="48">
        <f>AF211+AF212</f>
        <v>97.212126226798134</v>
      </c>
      <c r="AG210" s="47">
        <f>AG211+AG212</f>
        <v>64.808084151198756</v>
      </c>
      <c r="AH210" s="45"/>
      <c r="AI210" s="45"/>
      <c r="AJ210" s="45"/>
      <c r="AK210" s="45"/>
      <c r="AL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1:67" s="17" customFormat="1" ht="25.5" x14ac:dyDescent="0.2">
      <c r="A211" s="41">
        <v>110</v>
      </c>
      <c r="B211" s="43" t="s">
        <v>60</v>
      </c>
      <c r="C211" s="37" t="s">
        <v>32</v>
      </c>
      <c r="D211" s="37"/>
      <c r="E211" s="39">
        <v>2011</v>
      </c>
      <c r="F211" s="39">
        <v>2018</v>
      </c>
      <c r="G211" s="33">
        <f>H211+AM211</f>
        <v>910.47370210306394</v>
      </c>
      <c r="H211" s="19">
        <f>I211+U211</f>
        <v>853.39570210306397</v>
      </c>
      <c r="I211" s="19">
        <v>179.83</v>
      </c>
      <c r="J211" s="37" t="s">
        <v>59</v>
      </c>
      <c r="K211" s="37" t="s">
        <v>59</v>
      </c>
      <c r="L211" s="37" t="s">
        <v>59</v>
      </c>
      <c r="M211" s="37" t="s">
        <v>59</v>
      </c>
      <c r="N211" s="37" t="s">
        <v>59</v>
      </c>
      <c r="O211" s="36" t="s">
        <v>58</v>
      </c>
      <c r="P211" s="35">
        <v>121.58199999999999</v>
      </c>
      <c r="Q211" s="35">
        <v>128.10599999999999</v>
      </c>
      <c r="R211" s="35">
        <f>Q211*105.1%</f>
        <v>134.63940599999998</v>
      </c>
      <c r="S211" s="35">
        <f>R211*105.1%</f>
        <v>141.50601570599997</v>
      </c>
      <c r="T211" s="35">
        <f>S211*104.4%</f>
        <v>147.73228039706399</v>
      </c>
      <c r="U211" s="19">
        <f>P211+Q211+R211+S211+T211</f>
        <v>673.56570210306393</v>
      </c>
      <c r="V211" s="57">
        <v>101.54600000000001</v>
      </c>
      <c r="W211" s="57">
        <v>108.56399999999999</v>
      </c>
      <c r="X211" s="57">
        <v>114.101</v>
      </c>
      <c r="Y211" s="57">
        <v>119.92</v>
      </c>
      <c r="Z211" s="57">
        <v>125.197</v>
      </c>
      <c r="AA211" s="32">
        <f>V211+W211+X211+Y211+Z211</f>
        <v>569.32799999999997</v>
      </c>
      <c r="AB211" s="21">
        <f>T211*104.5%</f>
        <v>154.38023301493186</v>
      </c>
      <c r="AC211" s="20">
        <f>AE211</f>
        <v>133.79680763977277</v>
      </c>
      <c r="AD211" s="19">
        <v>3.5</v>
      </c>
      <c r="AE211" s="19">
        <f>(AB211+AD211)/1.18</f>
        <v>133.79680763977277</v>
      </c>
      <c r="AF211" s="19">
        <f>AC211*60%</f>
        <v>80.278084583863659</v>
      </c>
      <c r="AG211" s="18">
        <f>AC211-AF211</f>
        <v>53.518723055909106</v>
      </c>
      <c r="AH211" s="16"/>
      <c r="AI211" s="16"/>
      <c r="AJ211" s="16"/>
      <c r="AK211" s="16"/>
      <c r="AL211" s="16"/>
      <c r="AM211" s="17">
        <v>57.078000000000003</v>
      </c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</row>
    <row r="212" spans="1:67" s="17" customFormat="1" ht="25.5" x14ac:dyDescent="0.2">
      <c r="A212" s="41">
        <f>A211+1</f>
        <v>111</v>
      </c>
      <c r="B212" s="43" t="s">
        <v>57</v>
      </c>
      <c r="C212" s="37" t="s">
        <v>32</v>
      </c>
      <c r="D212" s="37"/>
      <c r="E212" s="39">
        <v>2010</v>
      </c>
      <c r="F212" s="39">
        <v>2018</v>
      </c>
      <c r="G212" s="33">
        <f>H212+AM212</f>
        <v>199.31450423734398</v>
      </c>
      <c r="H212" s="19">
        <f>I212+U212</f>
        <v>196.71550423734399</v>
      </c>
      <c r="I212" s="19">
        <v>39.354999999999997</v>
      </c>
      <c r="J212" s="37" t="s">
        <v>56</v>
      </c>
      <c r="K212" s="37" t="s">
        <v>56</v>
      </c>
      <c r="L212" s="37" t="s">
        <v>56</v>
      </c>
      <c r="M212" s="37" t="s">
        <v>56</v>
      </c>
      <c r="N212" s="37" t="s">
        <v>56</v>
      </c>
      <c r="O212" s="36" t="s">
        <v>55</v>
      </c>
      <c r="P212" s="35">
        <v>45.435000000000002</v>
      </c>
      <c r="Q212" s="35">
        <v>25.975999999999999</v>
      </c>
      <c r="R212" s="35">
        <f>Q212*105.1%</f>
        <v>27.300775999999999</v>
      </c>
      <c r="S212" s="35">
        <f>R212*105.1%</f>
        <v>28.693115575999997</v>
      </c>
      <c r="T212" s="35">
        <f>S212*104.4%</f>
        <v>29.955612661343999</v>
      </c>
      <c r="U212" s="19">
        <f>P212+Q212+R212+S212+T212</f>
        <v>157.360504237344</v>
      </c>
      <c r="V212" s="57">
        <v>36.223999999999997</v>
      </c>
      <c r="W212" s="57">
        <v>22.013999999999999</v>
      </c>
      <c r="X212" s="57">
        <v>23.135999999999999</v>
      </c>
      <c r="Y212" s="57">
        <v>24.315999999999999</v>
      </c>
      <c r="Z212" s="57">
        <v>25.385999999999999</v>
      </c>
      <c r="AA212" s="32">
        <f>V212+W212+X212+Y212+Z212</f>
        <v>131.07599999999999</v>
      </c>
      <c r="AB212" s="21">
        <f>T212*104.5%</f>
        <v>31.303615231104477</v>
      </c>
      <c r="AC212" s="20">
        <f>AE212</f>
        <v>28.223402738224131</v>
      </c>
      <c r="AD212" s="19">
        <v>2</v>
      </c>
      <c r="AE212" s="19">
        <f>(AB212+AD212)/1.18</f>
        <v>28.223402738224131</v>
      </c>
      <c r="AF212" s="19">
        <f>AC212*60%</f>
        <v>16.934041642934478</v>
      </c>
      <c r="AG212" s="18">
        <f>AC212-AF212</f>
        <v>11.289361095289653</v>
      </c>
      <c r="AH212" s="16"/>
      <c r="AI212" s="16"/>
      <c r="AJ212" s="16"/>
      <c r="AK212" s="16"/>
      <c r="AL212" s="16"/>
      <c r="AM212" s="17">
        <v>2.5990000000000002</v>
      </c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</row>
    <row r="213" spans="1:67" s="17" customFormat="1" ht="25.5" x14ac:dyDescent="0.2">
      <c r="A213" s="41">
        <f>A212+1</f>
        <v>112</v>
      </c>
      <c r="B213" s="70" t="s">
        <v>54</v>
      </c>
      <c r="C213" s="37" t="s">
        <v>32</v>
      </c>
      <c r="D213" s="37"/>
      <c r="E213" s="39"/>
      <c r="F213" s="39"/>
      <c r="G213" s="33">
        <f>H213+AM213</f>
        <v>2.5390000000000001</v>
      </c>
      <c r="H213" s="19"/>
      <c r="I213" s="19"/>
      <c r="J213" s="69" t="s">
        <v>53</v>
      </c>
      <c r="K213" s="37" t="s">
        <v>2</v>
      </c>
      <c r="L213" s="37" t="s">
        <v>2</v>
      </c>
      <c r="M213" s="37" t="s">
        <v>2</v>
      </c>
      <c r="N213" s="37" t="s">
        <v>2</v>
      </c>
      <c r="O213" s="36" t="s">
        <v>53</v>
      </c>
      <c r="P213" s="35"/>
      <c r="Q213" s="35"/>
      <c r="R213" s="35"/>
      <c r="S213" s="35"/>
      <c r="T213" s="35"/>
      <c r="U213" s="19"/>
      <c r="V213" s="57"/>
      <c r="W213" s="57"/>
      <c r="X213" s="57"/>
      <c r="Y213" s="57"/>
      <c r="Z213" s="57"/>
      <c r="AA213" s="32">
        <f>V213+W213+X213+Y213+Z213</f>
        <v>0</v>
      </c>
      <c r="AB213" s="21"/>
      <c r="AC213" s="20">
        <f>AE213</f>
        <v>0</v>
      </c>
      <c r="AD213" s="19"/>
      <c r="AE213" s="19">
        <f>(AB213+AD213)/1.18</f>
        <v>0</v>
      </c>
      <c r="AF213" s="19"/>
      <c r="AG213" s="18"/>
      <c r="AH213" s="16"/>
      <c r="AI213" s="16"/>
      <c r="AJ213" s="16"/>
      <c r="AK213" s="16"/>
      <c r="AL213" s="16"/>
      <c r="AM213" s="17">
        <v>2.5390000000000001</v>
      </c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</row>
    <row r="214" spans="1:67" s="17" customFormat="1" x14ac:dyDescent="0.2">
      <c r="A214" s="41"/>
      <c r="B214" s="55" t="s">
        <v>52</v>
      </c>
      <c r="C214" s="37"/>
      <c r="D214" s="37"/>
      <c r="E214" s="39"/>
      <c r="F214" s="39"/>
      <c r="G214" s="62">
        <v>0</v>
      </c>
      <c r="H214" s="48">
        <f>I214+U214</f>
        <v>0</v>
      </c>
      <c r="I214" s="19">
        <v>0</v>
      </c>
      <c r="J214" s="37" t="s">
        <v>2</v>
      </c>
      <c r="K214" s="37" t="s">
        <v>2</v>
      </c>
      <c r="L214" s="37" t="s">
        <v>2</v>
      </c>
      <c r="M214" s="37" t="s">
        <v>2</v>
      </c>
      <c r="N214" s="37" t="s">
        <v>2</v>
      </c>
      <c r="O214" s="53" t="s">
        <v>2</v>
      </c>
      <c r="P214" s="48"/>
      <c r="Q214" s="63"/>
      <c r="R214" s="63"/>
      <c r="S214" s="63">
        <v>0</v>
      </c>
      <c r="T214" s="63">
        <v>0</v>
      </c>
      <c r="U214" s="19">
        <f>P214+Q214+R214+S214+T214</f>
        <v>0</v>
      </c>
      <c r="V214" s="53"/>
      <c r="W214" s="53"/>
      <c r="X214" s="53"/>
      <c r="Y214" s="53"/>
      <c r="Z214" s="53"/>
      <c r="AA214" s="32">
        <f>V214+W214+X214+Y214+Z214</f>
        <v>0</v>
      </c>
      <c r="AB214" s="50"/>
      <c r="AC214" s="49">
        <f>AE214</f>
        <v>0</v>
      </c>
      <c r="AD214" s="19"/>
      <c r="AE214" s="48">
        <f>(AB214+AD214)/1.18</f>
        <v>0</v>
      </c>
      <c r="AF214" s="19"/>
      <c r="AG214" s="18"/>
      <c r="AH214" s="16"/>
      <c r="AI214" s="16"/>
      <c r="AJ214" s="16"/>
      <c r="AK214" s="16"/>
      <c r="AL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</row>
    <row r="215" spans="1:67" s="17" customFormat="1" x14ac:dyDescent="0.2">
      <c r="A215" s="41"/>
      <c r="B215" s="55" t="s">
        <v>51</v>
      </c>
      <c r="C215" s="66"/>
      <c r="D215" s="66"/>
      <c r="E215" s="39"/>
      <c r="F215" s="39"/>
      <c r="G215" s="62">
        <v>0</v>
      </c>
      <c r="H215" s="48">
        <f>I215+U215</f>
        <v>0</v>
      </c>
      <c r="I215" s="19">
        <v>0</v>
      </c>
      <c r="J215" s="66" t="s">
        <v>2</v>
      </c>
      <c r="K215" s="66" t="s">
        <v>2</v>
      </c>
      <c r="L215" s="66" t="s">
        <v>2</v>
      </c>
      <c r="M215" s="66" t="s">
        <v>2</v>
      </c>
      <c r="N215" s="66" t="s">
        <v>2</v>
      </c>
      <c r="O215" s="53" t="s">
        <v>2</v>
      </c>
      <c r="P215" s="62">
        <v>0</v>
      </c>
      <c r="Q215" s="62">
        <f>Q216+Q217+Q218+Q219</f>
        <v>0</v>
      </c>
      <c r="R215" s="62">
        <f>R216+R217+R218+R219</f>
        <v>0</v>
      </c>
      <c r="S215" s="62">
        <v>0</v>
      </c>
      <c r="T215" s="62">
        <v>0</v>
      </c>
      <c r="U215" s="19">
        <f>P215+Q215+R215+S215+T215</f>
        <v>0</v>
      </c>
      <c r="V215" s="53"/>
      <c r="W215" s="53"/>
      <c r="X215" s="53"/>
      <c r="Y215" s="53"/>
      <c r="Z215" s="53"/>
      <c r="AA215" s="32">
        <f>V215+W215+X215+Y215+Z215</f>
        <v>0</v>
      </c>
      <c r="AB215" s="50"/>
      <c r="AC215" s="49">
        <f>AE215</f>
        <v>0</v>
      </c>
      <c r="AD215" s="19"/>
      <c r="AE215" s="48">
        <f>(AB215+AD215)/1.18</f>
        <v>0</v>
      </c>
      <c r="AF215" s="19"/>
      <c r="AG215" s="18"/>
      <c r="AH215" s="16"/>
      <c r="AI215" s="16"/>
      <c r="AJ215" s="16"/>
      <c r="AK215" s="16"/>
      <c r="AL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</row>
    <row r="216" spans="1:67" s="46" customFormat="1" x14ac:dyDescent="0.2">
      <c r="A216" s="41"/>
      <c r="B216" s="55" t="s">
        <v>50</v>
      </c>
      <c r="C216" s="37"/>
      <c r="D216" s="37"/>
      <c r="E216" s="39"/>
      <c r="F216" s="39"/>
      <c r="G216" s="62">
        <v>0</v>
      </c>
      <c r="H216" s="48">
        <f>I216+U216</f>
        <v>0</v>
      </c>
      <c r="I216" s="19">
        <v>0</v>
      </c>
      <c r="J216" s="37" t="s">
        <v>2</v>
      </c>
      <c r="K216" s="37" t="s">
        <v>2</v>
      </c>
      <c r="L216" s="37" t="s">
        <v>2</v>
      </c>
      <c r="M216" s="37" t="s">
        <v>2</v>
      </c>
      <c r="N216" s="37" t="s">
        <v>2</v>
      </c>
      <c r="O216" s="53" t="s">
        <v>2</v>
      </c>
      <c r="P216" s="48"/>
      <c r="Q216" s="63"/>
      <c r="R216" s="63"/>
      <c r="S216" s="63">
        <v>0</v>
      </c>
      <c r="T216" s="63">
        <v>0</v>
      </c>
      <c r="U216" s="19">
        <f>P216+Q216+R216+S216+T216</f>
        <v>0</v>
      </c>
      <c r="V216" s="53"/>
      <c r="W216" s="53"/>
      <c r="X216" s="53"/>
      <c r="Y216" s="53"/>
      <c r="Z216" s="53"/>
      <c r="AA216" s="32">
        <f>V216+W216+X216+Y216+Z216</f>
        <v>0</v>
      </c>
      <c r="AB216" s="50"/>
      <c r="AC216" s="49">
        <f>AE216</f>
        <v>0</v>
      </c>
      <c r="AD216" s="19"/>
      <c r="AE216" s="48">
        <f>(AB216+AD216)/1.18</f>
        <v>0</v>
      </c>
      <c r="AF216" s="19"/>
      <c r="AG216" s="18"/>
      <c r="AH216" s="45"/>
      <c r="AI216" s="45"/>
      <c r="AJ216" s="45"/>
      <c r="AK216" s="45"/>
      <c r="AL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1:67" s="17" customFormat="1" x14ac:dyDescent="0.2">
      <c r="A217" s="41"/>
      <c r="B217" s="55" t="s">
        <v>49</v>
      </c>
      <c r="C217" s="37"/>
      <c r="D217" s="37"/>
      <c r="E217" s="39"/>
      <c r="F217" s="39"/>
      <c r="G217" s="62">
        <v>0</v>
      </c>
      <c r="H217" s="48">
        <f>I217+U217</f>
        <v>0</v>
      </c>
      <c r="I217" s="19">
        <v>0</v>
      </c>
      <c r="J217" s="37" t="s">
        <v>2</v>
      </c>
      <c r="K217" s="37" t="s">
        <v>2</v>
      </c>
      <c r="L217" s="37" t="s">
        <v>2</v>
      </c>
      <c r="M217" s="37" t="s">
        <v>2</v>
      </c>
      <c r="N217" s="37" t="s">
        <v>2</v>
      </c>
      <c r="O217" s="53" t="s">
        <v>2</v>
      </c>
      <c r="P217" s="48"/>
      <c r="Q217" s="63"/>
      <c r="R217" s="63"/>
      <c r="S217" s="63">
        <v>0</v>
      </c>
      <c r="T217" s="63">
        <v>0</v>
      </c>
      <c r="U217" s="19">
        <f>P217+Q217+R217+S217+T217</f>
        <v>0</v>
      </c>
      <c r="V217" s="53"/>
      <c r="W217" s="53"/>
      <c r="X217" s="53"/>
      <c r="Y217" s="53"/>
      <c r="Z217" s="53"/>
      <c r="AA217" s="32">
        <f>V217+W217+X217+Y217+Z217</f>
        <v>0</v>
      </c>
      <c r="AB217" s="50"/>
      <c r="AC217" s="49">
        <f>AE217</f>
        <v>0</v>
      </c>
      <c r="AD217" s="19"/>
      <c r="AE217" s="48">
        <f>(AB217+AD217)/1.18</f>
        <v>0</v>
      </c>
      <c r="AF217" s="19"/>
      <c r="AG217" s="18"/>
      <c r="AH217" s="16"/>
      <c r="AI217" s="16"/>
      <c r="AJ217" s="16"/>
      <c r="AK217" s="16"/>
      <c r="AL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</row>
    <row r="218" spans="1:67" s="17" customFormat="1" x14ac:dyDescent="0.2">
      <c r="A218" s="41"/>
      <c r="B218" s="55" t="s">
        <v>48</v>
      </c>
      <c r="C218" s="37"/>
      <c r="D218" s="37"/>
      <c r="E218" s="39"/>
      <c r="F218" s="39"/>
      <c r="G218" s="62">
        <v>0</v>
      </c>
      <c r="H218" s="48">
        <f>I218+U218</f>
        <v>0</v>
      </c>
      <c r="I218" s="19">
        <v>0</v>
      </c>
      <c r="J218" s="37" t="s">
        <v>2</v>
      </c>
      <c r="K218" s="37" t="s">
        <v>2</v>
      </c>
      <c r="L218" s="37" t="s">
        <v>2</v>
      </c>
      <c r="M218" s="37" t="s">
        <v>2</v>
      </c>
      <c r="N218" s="37" t="s">
        <v>2</v>
      </c>
      <c r="O218" s="53" t="s">
        <v>2</v>
      </c>
      <c r="P218" s="48"/>
      <c r="Q218" s="63"/>
      <c r="R218" s="63"/>
      <c r="S218" s="63">
        <v>0</v>
      </c>
      <c r="T218" s="63">
        <v>0</v>
      </c>
      <c r="U218" s="19">
        <f>P218+Q218+R218+S218+T218</f>
        <v>0</v>
      </c>
      <c r="V218" s="53"/>
      <c r="W218" s="53"/>
      <c r="X218" s="53"/>
      <c r="Y218" s="53"/>
      <c r="Z218" s="53"/>
      <c r="AA218" s="32">
        <f>V218+W218+X218+Y218+Z218</f>
        <v>0</v>
      </c>
      <c r="AB218" s="50"/>
      <c r="AC218" s="49">
        <f>AE218</f>
        <v>0</v>
      </c>
      <c r="AD218" s="19"/>
      <c r="AE218" s="48">
        <f>(AB218+AD218)/1.18</f>
        <v>0</v>
      </c>
      <c r="AF218" s="19"/>
      <c r="AG218" s="18"/>
      <c r="AH218" s="16"/>
      <c r="AI218" s="16"/>
      <c r="AJ218" s="16"/>
      <c r="AK218" s="16"/>
      <c r="AL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</row>
    <row r="219" spans="1:67" s="17" customFormat="1" x14ac:dyDescent="0.2">
      <c r="A219" s="41"/>
      <c r="B219" s="55" t="s">
        <v>47</v>
      </c>
      <c r="C219" s="37"/>
      <c r="D219" s="37"/>
      <c r="E219" s="39"/>
      <c r="F219" s="39"/>
      <c r="G219" s="62">
        <v>0</v>
      </c>
      <c r="H219" s="48">
        <f>I219+U219</f>
        <v>0</v>
      </c>
      <c r="I219" s="19">
        <v>0</v>
      </c>
      <c r="J219" s="37" t="s">
        <v>2</v>
      </c>
      <c r="K219" s="37" t="s">
        <v>2</v>
      </c>
      <c r="L219" s="37" t="s">
        <v>2</v>
      </c>
      <c r="M219" s="37" t="s">
        <v>2</v>
      </c>
      <c r="N219" s="37" t="s">
        <v>2</v>
      </c>
      <c r="O219" s="53" t="s">
        <v>2</v>
      </c>
      <c r="P219" s="48"/>
      <c r="Q219" s="63"/>
      <c r="R219" s="63"/>
      <c r="S219" s="63">
        <v>0</v>
      </c>
      <c r="T219" s="63">
        <v>0</v>
      </c>
      <c r="U219" s="19">
        <f>P219+Q219+R219+S219+T219</f>
        <v>0</v>
      </c>
      <c r="V219" s="53"/>
      <c r="W219" s="53"/>
      <c r="X219" s="53"/>
      <c r="Y219" s="53"/>
      <c r="Z219" s="53"/>
      <c r="AA219" s="32">
        <f>V219+W219+X219+Y219+Z219</f>
        <v>0</v>
      </c>
      <c r="AB219" s="50"/>
      <c r="AC219" s="49">
        <f>AE219</f>
        <v>0</v>
      </c>
      <c r="AD219" s="19"/>
      <c r="AE219" s="48">
        <f>(AB219+AD219)/1.18</f>
        <v>0</v>
      </c>
      <c r="AF219" s="19"/>
      <c r="AG219" s="18"/>
      <c r="AH219" s="16"/>
      <c r="AI219" s="16"/>
      <c r="AJ219" s="16"/>
      <c r="AK219" s="16"/>
      <c r="AL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</row>
    <row r="220" spans="1:67" s="17" customFormat="1" x14ac:dyDescent="0.2">
      <c r="A220" s="68"/>
      <c r="B220" s="55" t="s">
        <v>46</v>
      </c>
      <c r="C220" s="66"/>
      <c r="D220" s="66"/>
      <c r="E220" s="62">
        <f>E221+E222+E223</f>
        <v>0</v>
      </c>
      <c r="F220" s="62">
        <f>F221+F222+F223</f>
        <v>0</v>
      </c>
      <c r="G220" s="62">
        <f>G221+G222+G223</f>
        <v>0</v>
      </c>
      <c r="H220" s="62">
        <f>H221+H222+H223</f>
        <v>0</v>
      </c>
      <c r="I220" s="19">
        <v>0</v>
      </c>
      <c r="J220" s="66" t="s">
        <v>2</v>
      </c>
      <c r="K220" s="66" t="s">
        <v>2</v>
      </c>
      <c r="L220" s="66" t="s">
        <v>2</v>
      </c>
      <c r="M220" s="66" t="s">
        <v>2</v>
      </c>
      <c r="N220" s="66" t="s">
        <v>2</v>
      </c>
      <c r="O220" s="66" t="s">
        <v>2</v>
      </c>
      <c r="P220" s="62">
        <f>P221+P222+P223</f>
        <v>0</v>
      </c>
      <c r="Q220" s="62">
        <f>Q221+Q222+Q223</f>
        <v>0</v>
      </c>
      <c r="R220" s="62">
        <f>R221+R222+R223</f>
        <v>0</v>
      </c>
      <c r="S220" s="62">
        <f>S221+S222+S223</f>
        <v>0</v>
      </c>
      <c r="T220" s="62">
        <f>T221+T222+T223</f>
        <v>0</v>
      </c>
      <c r="U220" s="19">
        <f>P220+Q220+R220+S220+T220</f>
        <v>0</v>
      </c>
      <c r="V220" s="62">
        <f>V221+V222+V223</f>
        <v>0</v>
      </c>
      <c r="W220" s="62">
        <f>W221+W222+W223</f>
        <v>0</v>
      </c>
      <c r="X220" s="62">
        <f>X221+X222+X223</f>
        <v>0</v>
      </c>
      <c r="Y220" s="62">
        <f>Y221+Y222+Y223</f>
        <v>0</v>
      </c>
      <c r="Z220" s="62">
        <f>Z221+Z222+Z223</f>
        <v>0</v>
      </c>
      <c r="AA220" s="32">
        <f>V220+W220+X220+Y220+Z220</f>
        <v>0</v>
      </c>
      <c r="AB220" s="50"/>
      <c r="AC220" s="49">
        <f>AE220</f>
        <v>0</v>
      </c>
      <c r="AD220" s="19"/>
      <c r="AE220" s="48">
        <f>(AB220+AD220)/1.18</f>
        <v>0</v>
      </c>
      <c r="AF220" s="19"/>
      <c r="AG220" s="18"/>
      <c r="AH220" s="16"/>
      <c r="AI220" s="16"/>
      <c r="AJ220" s="16"/>
      <c r="AK220" s="16"/>
      <c r="AL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</row>
    <row r="221" spans="1:67" s="17" customFormat="1" x14ac:dyDescent="0.2">
      <c r="A221" s="56"/>
      <c r="B221" s="55" t="s">
        <v>45</v>
      </c>
      <c r="C221" s="54"/>
      <c r="D221" s="54"/>
      <c r="E221" s="54"/>
      <c r="F221" s="54"/>
      <c r="G221" s="62">
        <v>0</v>
      </c>
      <c r="H221" s="48">
        <f>I221+U221</f>
        <v>0</v>
      </c>
      <c r="I221" s="19">
        <v>0</v>
      </c>
      <c r="J221" s="54" t="s">
        <v>2</v>
      </c>
      <c r="K221" s="54" t="s">
        <v>2</v>
      </c>
      <c r="L221" s="54" t="s">
        <v>2</v>
      </c>
      <c r="M221" s="54" t="s">
        <v>2</v>
      </c>
      <c r="N221" s="54" t="s">
        <v>2</v>
      </c>
      <c r="O221" s="53" t="s">
        <v>2</v>
      </c>
      <c r="P221" s="67">
        <v>0</v>
      </c>
      <c r="Q221" s="67">
        <v>0</v>
      </c>
      <c r="R221" s="67">
        <v>0</v>
      </c>
      <c r="S221" s="67">
        <v>0</v>
      </c>
      <c r="T221" s="67">
        <v>0</v>
      </c>
      <c r="U221" s="19">
        <f>P221+Q221+R221+S221+T221</f>
        <v>0</v>
      </c>
      <c r="V221" s="53"/>
      <c r="W221" s="53"/>
      <c r="X221" s="53"/>
      <c r="Y221" s="53"/>
      <c r="Z221" s="53"/>
      <c r="AA221" s="32">
        <f>V221+W221+X221+Y221+Z221</f>
        <v>0</v>
      </c>
      <c r="AB221" s="50"/>
      <c r="AC221" s="49">
        <f>AE221</f>
        <v>0</v>
      </c>
      <c r="AD221" s="19"/>
      <c r="AE221" s="48">
        <f>(AB221+AD221)/1.18</f>
        <v>0</v>
      </c>
      <c r="AF221" s="19"/>
      <c r="AG221" s="18"/>
      <c r="AH221" s="16"/>
      <c r="AI221" s="16"/>
      <c r="AJ221" s="16"/>
      <c r="AK221" s="16"/>
      <c r="AL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</row>
    <row r="222" spans="1:67" s="17" customFormat="1" x14ac:dyDescent="0.2">
      <c r="A222" s="56"/>
      <c r="B222" s="55" t="s">
        <v>44</v>
      </c>
      <c r="C222" s="54"/>
      <c r="D222" s="54"/>
      <c r="E222" s="54"/>
      <c r="F222" s="54"/>
      <c r="G222" s="62">
        <v>0</v>
      </c>
      <c r="H222" s="48">
        <f>I222+U222</f>
        <v>0</v>
      </c>
      <c r="I222" s="19">
        <v>0</v>
      </c>
      <c r="J222" s="54" t="s">
        <v>2</v>
      </c>
      <c r="K222" s="54" t="s">
        <v>2</v>
      </c>
      <c r="L222" s="54" t="s">
        <v>2</v>
      </c>
      <c r="M222" s="54" t="s">
        <v>2</v>
      </c>
      <c r="N222" s="54" t="s">
        <v>2</v>
      </c>
      <c r="O222" s="53" t="s">
        <v>2</v>
      </c>
      <c r="P222" s="67">
        <v>0</v>
      </c>
      <c r="Q222" s="67">
        <v>0</v>
      </c>
      <c r="R222" s="67">
        <v>0</v>
      </c>
      <c r="S222" s="67">
        <v>0</v>
      </c>
      <c r="T222" s="67">
        <v>0</v>
      </c>
      <c r="U222" s="19">
        <f>P222+Q222+R222+S222+T222</f>
        <v>0</v>
      </c>
      <c r="V222" s="53"/>
      <c r="W222" s="53"/>
      <c r="X222" s="53"/>
      <c r="Y222" s="53"/>
      <c r="Z222" s="53"/>
      <c r="AA222" s="32">
        <f>V222+W222+X222+Y222+Z222</f>
        <v>0</v>
      </c>
      <c r="AB222" s="50"/>
      <c r="AC222" s="49">
        <f>AE222</f>
        <v>0</v>
      </c>
      <c r="AD222" s="19"/>
      <c r="AE222" s="48">
        <f>(AB222+AD222)/1.18</f>
        <v>0</v>
      </c>
      <c r="AF222" s="19"/>
      <c r="AG222" s="18"/>
      <c r="AH222" s="16"/>
      <c r="AI222" s="16"/>
      <c r="AJ222" s="16"/>
      <c r="AK222" s="16"/>
      <c r="AL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</row>
    <row r="223" spans="1:67" s="17" customFormat="1" x14ac:dyDescent="0.2">
      <c r="A223" s="56"/>
      <c r="B223" s="55" t="s">
        <v>43</v>
      </c>
      <c r="C223" s="66"/>
      <c r="D223" s="66"/>
      <c r="E223" s="62"/>
      <c r="F223" s="62"/>
      <c r="G223" s="62"/>
      <c r="H223" s="62"/>
      <c r="I223" s="19">
        <v>0</v>
      </c>
      <c r="J223" s="62" t="s">
        <v>2</v>
      </c>
      <c r="K223" s="62" t="s">
        <v>2</v>
      </c>
      <c r="L223" s="62" t="s">
        <v>2</v>
      </c>
      <c r="M223" s="62" t="s">
        <v>2</v>
      </c>
      <c r="N223" s="62" t="s">
        <v>2</v>
      </c>
      <c r="O223" s="62" t="s">
        <v>2</v>
      </c>
      <c r="P223" s="62"/>
      <c r="Q223" s="62"/>
      <c r="R223" s="62"/>
      <c r="S223" s="62"/>
      <c r="T223" s="62"/>
      <c r="U223" s="19">
        <f>P223+Q223+R223+S223+T223</f>
        <v>0</v>
      </c>
      <c r="V223" s="62"/>
      <c r="W223" s="62"/>
      <c r="X223" s="62"/>
      <c r="Y223" s="62"/>
      <c r="Z223" s="62"/>
      <c r="AA223" s="32">
        <f>V223+W223+X223+Y223+Z223</f>
        <v>0</v>
      </c>
      <c r="AB223" s="50"/>
      <c r="AC223" s="49">
        <f>AE223</f>
        <v>0</v>
      </c>
      <c r="AD223" s="19"/>
      <c r="AE223" s="48">
        <f>(AB223+AD223)/1.18</f>
        <v>0</v>
      </c>
      <c r="AF223" s="19"/>
      <c r="AG223" s="18"/>
      <c r="AH223" s="16"/>
      <c r="AI223" s="16"/>
      <c r="AJ223" s="16"/>
      <c r="AK223" s="16"/>
      <c r="AL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</row>
    <row r="224" spans="1:67" s="17" customFormat="1" x14ac:dyDescent="0.2">
      <c r="A224" s="56"/>
      <c r="B224" s="55" t="s">
        <v>28</v>
      </c>
      <c r="C224" s="54"/>
      <c r="D224" s="54"/>
      <c r="E224" s="54"/>
      <c r="F224" s="54"/>
      <c r="G224" s="52"/>
      <c r="H224" s="52"/>
      <c r="I224" s="19">
        <v>0</v>
      </c>
      <c r="J224" s="52" t="s">
        <v>2</v>
      </c>
      <c r="K224" s="52" t="s">
        <v>2</v>
      </c>
      <c r="L224" s="52" t="s">
        <v>2</v>
      </c>
      <c r="M224" s="52" t="s">
        <v>2</v>
      </c>
      <c r="N224" s="52" t="s">
        <v>2</v>
      </c>
      <c r="O224" s="52" t="s">
        <v>2</v>
      </c>
      <c r="P224" s="52"/>
      <c r="Q224" s="52"/>
      <c r="R224" s="52"/>
      <c r="S224" s="52"/>
      <c r="T224" s="52"/>
      <c r="U224" s="19">
        <f>P224+Q224+R224+S224+T224</f>
        <v>0</v>
      </c>
      <c r="V224" s="52"/>
      <c r="W224" s="52"/>
      <c r="X224" s="52"/>
      <c r="Y224" s="52"/>
      <c r="Z224" s="52"/>
      <c r="AA224" s="32">
        <f>V224+W224+X224+Y224+Z224</f>
        <v>0</v>
      </c>
      <c r="AB224" s="50"/>
      <c r="AC224" s="49">
        <f>AE224</f>
        <v>0</v>
      </c>
      <c r="AD224" s="19"/>
      <c r="AE224" s="48">
        <f>(AB224+AD224)/1.18</f>
        <v>0</v>
      </c>
      <c r="AF224" s="19"/>
      <c r="AG224" s="18"/>
      <c r="AH224" s="16"/>
      <c r="AI224" s="16"/>
      <c r="AJ224" s="16"/>
      <c r="AK224" s="16"/>
      <c r="AL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</row>
    <row r="225" spans="1:67" s="46" customFormat="1" x14ac:dyDescent="0.2">
      <c r="A225" s="56" t="s">
        <v>42</v>
      </c>
      <c r="B225" s="55" t="s">
        <v>41</v>
      </c>
      <c r="C225" s="54"/>
      <c r="D225" s="54"/>
      <c r="E225" s="54"/>
      <c r="F225" s="54"/>
      <c r="G225" s="52">
        <f>SUM(G226:G233)</f>
        <v>164.68549999999999</v>
      </c>
      <c r="H225" s="52">
        <f>SUM(H226:H233)</f>
        <v>107.70750000000001</v>
      </c>
      <c r="I225" s="52">
        <f>SUM(I226:I233)</f>
        <v>40.6995</v>
      </c>
      <c r="J225" s="54" t="s">
        <v>2</v>
      </c>
      <c r="K225" s="54" t="s">
        <v>2</v>
      </c>
      <c r="L225" s="54" t="s">
        <v>2</v>
      </c>
      <c r="M225" s="54" t="s">
        <v>2</v>
      </c>
      <c r="N225" s="54" t="s">
        <v>2</v>
      </c>
      <c r="O225" s="53" t="s">
        <v>2</v>
      </c>
      <c r="P225" s="52">
        <f>SUM(P226:P233)</f>
        <v>27.375999999999998</v>
      </c>
      <c r="Q225" s="52">
        <f>SUM(Q226:Q233)</f>
        <v>12.98</v>
      </c>
      <c r="R225" s="52">
        <f>SUM(R226:R233)</f>
        <v>0</v>
      </c>
      <c r="S225" s="52">
        <f>SUM(S226:S233)</f>
        <v>0</v>
      </c>
      <c r="T225" s="52">
        <f>SUM(T226:T233)</f>
        <v>26.652000000000001</v>
      </c>
      <c r="U225" s="52">
        <f>SUM(U226:U233)</f>
        <v>67.00800000000001</v>
      </c>
      <c r="V225" s="52">
        <f>SUM(V226:V233)</f>
        <v>23.663</v>
      </c>
      <c r="W225" s="52">
        <f>SUM(W226:W233)</f>
        <v>11</v>
      </c>
      <c r="X225" s="52">
        <f>SUM(X226:X233)</f>
        <v>0</v>
      </c>
      <c r="Y225" s="52">
        <f>SUM(Y226:Y233)</f>
        <v>0</v>
      </c>
      <c r="Z225" s="52">
        <f>SUM(Z226:Z233)</f>
        <v>22.585999999999999</v>
      </c>
      <c r="AA225" s="51">
        <f>V225+W225+X225+Y225+Z225</f>
        <v>57.248999999999995</v>
      </c>
      <c r="AB225" s="59">
        <f>SUM(AB226:AB233)</f>
        <v>27.558900000000001</v>
      </c>
      <c r="AC225" s="65">
        <f>SUM(AC226:AC233)</f>
        <v>23.355000000000004</v>
      </c>
      <c r="AD225" s="52">
        <f>SUM(AD226:AD233)</f>
        <v>0</v>
      </c>
      <c r="AE225" s="52">
        <f>SUM(AE226:AE233)</f>
        <v>23.355000000000004</v>
      </c>
      <c r="AF225" s="52">
        <f>SUM(AF226:AF233)</f>
        <v>0</v>
      </c>
      <c r="AG225" s="65">
        <f>SUM(AG226:AG233)</f>
        <v>23.355000000000004</v>
      </c>
      <c r="AH225" s="45"/>
      <c r="AI225" s="45"/>
      <c r="AJ225" s="45"/>
      <c r="AK225" s="45"/>
      <c r="AL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1:67" s="17" customFormat="1" x14ac:dyDescent="0.2">
      <c r="A226" s="41">
        <v>113</v>
      </c>
      <c r="B226" s="43" t="s">
        <v>40</v>
      </c>
      <c r="C226" s="37" t="s">
        <v>32</v>
      </c>
      <c r="D226" s="37"/>
      <c r="E226" s="39">
        <v>2007</v>
      </c>
      <c r="F226" s="39">
        <v>2014</v>
      </c>
      <c r="G226" s="33">
        <f>H226+AM226</f>
        <v>38.373999999999995</v>
      </c>
      <c r="H226" s="19">
        <f>U226+I226</f>
        <v>13.413</v>
      </c>
      <c r="I226" s="19">
        <v>13.413</v>
      </c>
      <c r="J226" s="37" t="s">
        <v>2</v>
      </c>
      <c r="K226" s="37" t="s">
        <v>2</v>
      </c>
      <c r="L226" s="37" t="s">
        <v>2</v>
      </c>
      <c r="M226" s="37" t="s">
        <v>2</v>
      </c>
      <c r="N226" s="37" t="s">
        <v>2</v>
      </c>
      <c r="O226" s="36" t="s">
        <v>2</v>
      </c>
      <c r="P226" s="19"/>
      <c r="Q226" s="63"/>
      <c r="R226" s="63"/>
      <c r="S226" s="63">
        <v>0</v>
      </c>
      <c r="T226" s="63">
        <v>0</v>
      </c>
      <c r="U226" s="19">
        <f>P226+Q226+R226+S226+T226</f>
        <v>0</v>
      </c>
      <c r="V226" s="57">
        <v>0.55300000000000005</v>
      </c>
      <c r="W226" s="36">
        <v>0</v>
      </c>
      <c r="X226" s="36">
        <v>0</v>
      </c>
      <c r="Y226" s="36">
        <v>0</v>
      </c>
      <c r="Z226" s="36">
        <v>0</v>
      </c>
      <c r="AA226" s="32">
        <f>V226+W226+X226+Y226+Z226</f>
        <v>0.55300000000000005</v>
      </c>
      <c r="AB226" s="21"/>
      <c r="AC226" s="20">
        <f>AE226</f>
        <v>0</v>
      </c>
      <c r="AD226" s="19"/>
      <c r="AE226" s="19">
        <f>(AB226+AD226)/1.18</f>
        <v>0</v>
      </c>
      <c r="AF226" s="19"/>
      <c r="AG226" s="18"/>
      <c r="AH226" s="16"/>
      <c r="AI226" s="16"/>
      <c r="AJ226" s="16"/>
      <c r="AK226" s="16"/>
      <c r="AL226" s="16"/>
      <c r="AM226" s="17">
        <v>24.960999999999999</v>
      </c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</row>
    <row r="227" spans="1:67" s="17" customFormat="1" ht="25.5" x14ac:dyDescent="0.2">
      <c r="A227" s="41">
        <f>A226+1</f>
        <v>114</v>
      </c>
      <c r="B227" s="43" t="s">
        <v>39</v>
      </c>
      <c r="C227" s="37" t="s">
        <v>32</v>
      </c>
      <c r="D227" s="37"/>
      <c r="E227" s="39">
        <v>2013</v>
      </c>
      <c r="F227" s="39">
        <v>2014</v>
      </c>
      <c r="G227" s="33">
        <f>H227+AM227</f>
        <v>14.395999999999999</v>
      </c>
      <c r="H227" s="19">
        <f>U227+I227</f>
        <v>14.395999999999999</v>
      </c>
      <c r="I227" s="19"/>
      <c r="J227" s="37" t="s">
        <v>2</v>
      </c>
      <c r="K227" s="37" t="s">
        <v>2</v>
      </c>
      <c r="L227" s="37" t="s">
        <v>2</v>
      </c>
      <c r="M227" s="37" t="s">
        <v>2</v>
      </c>
      <c r="N227" s="37" t="s">
        <v>2</v>
      </c>
      <c r="O227" s="36" t="s">
        <v>2</v>
      </c>
      <c r="P227" s="19">
        <f>12.761+1.635</f>
        <v>14.395999999999999</v>
      </c>
      <c r="Q227" s="63"/>
      <c r="R227" s="63"/>
      <c r="S227" s="63"/>
      <c r="T227" s="63"/>
      <c r="U227" s="19">
        <f>P227+Q227+R227+S227+T227</f>
        <v>14.395999999999999</v>
      </c>
      <c r="V227" s="57">
        <f>10.891+2.219</f>
        <v>13.11</v>
      </c>
      <c r="W227" s="36"/>
      <c r="X227" s="36"/>
      <c r="Y227" s="36"/>
      <c r="Z227" s="36"/>
      <c r="AA227" s="32">
        <f>V227+W227+X227+Y227+Z227</f>
        <v>13.11</v>
      </c>
      <c r="AB227" s="21"/>
      <c r="AC227" s="20">
        <f>AE227</f>
        <v>0</v>
      </c>
      <c r="AD227" s="19"/>
      <c r="AE227" s="19">
        <f>(AB227+AD227)/1.18</f>
        <v>0</v>
      </c>
      <c r="AF227" s="19"/>
      <c r="AG227" s="18"/>
      <c r="AH227" s="16"/>
      <c r="AI227" s="16"/>
      <c r="AJ227" s="16"/>
      <c r="AK227" s="16"/>
      <c r="AL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</row>
    <row r="228" spans="1:67" s="17" customFormat="1" ht="25.5" x14ac:dyDescent="0.2">
      <c r="A228" s="41">
        <f>A227+1</f>
        <v>115</v>
      </c>
      <c r="B228" s="42" t="s">
        <v>38</v>
      </c>
      <c r="C228" s="37" t="s">
        <v>32</v>
      </c>
      <c r="D228" s="37"/>
      <c r="E228" s="39">
        <v>2012</v>
      </c>
      <c r="F228" s="39">
        <v>2013</v>
      </c>
      <c r="G228" s="33">
        <f>H228+AM228</f>
        <v>2.254</v>
      </c>
      <c r="H228" s="19">
        <f>U228+I228</f>
        <v>2.254</v>
      </c>
      <c r="I228" s="19">
        <v>2.254</v>
      </c>
      <c r="J228" s="37" t="s">
        <v>2</v>
      </c>
      <c r="K228" s="37" t="s">
        <v>2</v>
      </c>
      <c r="L228" s="37" t="s">
        <v>2</v>
      </c>
      <c r="M228" s="37" t="s">
        <v>2</v>
      </c>
      <c r="N228" s="37" t="s">
        <v>2</v>
      </c>
      <c r="O228" s="36" t="s">
        <v>2</v>
      </c>
      <c r="P228" s="35"/>
      <c r="Q228" s="63"/>
      <c r="R228" s="63"/>
      <c r="S228" s="63"/>
      <c r="T228" s="63"/>
      <c r="U228" s="19">
        <f>P228+Q228+R228+S228+T228</f>
        <v>0</v>
      </c>
      <c r="V228" s="57"/>
      <c r="W228" s="36"/>
      <c r="X228" s="36"/>
      <c r="Y228" s="36"/>
      <c r="Z228" s="36"/>
      <c r="AA228" s="32">
        <f>V228+W228+X228+Y228+Z228</f>
        <v>0</v>
      </c>
      <c r="AB228" s="21"/>
      <c r="AC228" s="20">
        <f>AE228</f>
        <v>0</v>
      </c>
      <c r="AD228" s="19"/>
      <c r="AE228" s="19">
        <f>(AB228+AD228)/1.18</f>
        <v>0</v>
      </c>
      <c r="AF228" s="19"/>
      <c r="AG228" s="18"/>
      <c r="AH228" s="16"/>
      <c r="AI228" s="16"/>
      <c r="AJ228" s="16"/>
      <c r="AK228" s="16"/>
      <c r="AL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</row>
    <row r="229" spans="1:67" s="17" customFormat="1" ht="25.5" x14ac:dyDescent="0.2">
      <c r="A229" s="41">
        <f>A228+1</f>
        <v>116</v>
      </c>
      <c r="B229" s="64" t="s">
        <v>37</v>
      </c>
      <c r="C229" s="37"/>
      <c r="D229" s="37"/>
      <c r="E229" s="39">
        <v>2017</v>
      </c>
      <c r="F229" s="39">
        <v>2018</v>
      </c>
      <c r="G229" s="33">
        <f>H229+AM229</f>
        <v>26.652000000000001</v>
      </c>
      <c r="H229" s="19">
        <f>U229+I229</f>
        <v>26.652000000000001</v>
      </c>
      <c r="I229" s="19"/>
      <c r="J229" s="37" t="s">
        <v>2</v>
      </c>
      <c r="K229" s="37" t="s">
        <v>2</v>
      </c>
      <c r="L229" s="37" t="s">
        <v>2</v>
      </c>
      <c r="M229" s="37" t="s">
        <v>2</v>
      </c>
      <c r="N229" s="37" t="s">
        <v>2</v>
      </c>
      <c r="O229" s="36" t="s">
        <v>2</v>
      </c>
      <c r="P229" s="35"/>
      <c r="Q229" s="63"/>
      <c r="R229" s="63"/>
      <c r="S229" s="63"/>
      <c r="T229" s="63">
        <v>26.652000000000001</v>
      </c>
      <c r="U229" s="19">
        <v>26.652000000000001</v>
      </c>
      <c r="V229" s="57"/>
      <c r="W229" s="36"/>
      <c r="X229" s="36"/>
      <c r="Y229" s="36"/>
      <c r="Z229" s="57">
        <v>22.585999999999999</v>
      </c>
      <c r="AA229" s="32">
        <f>V229+W229+X229+Y229+Z229</f>
        <v>22.585999999999999</v>
      </c>
      <c r="AB229" s="21">
        <f>21.24*1.2975</f>
        <v>27.558900000000001</v>
      </c>
      <c r="AC229" s="20">
        <f>AE229</f>
        <v>23.355000000000004</v>
      </c>
      <c r="AD229" s="19"/>
      <c r="AE229" s="19">
        <f>(AB229+AD229)/1.18</f>
        <v>23.355000000000004</v>
      </c>
      <c r="AF229" s="19"/>
      <c r="AG229" s="18">
        <f>AC229</f>
        <v>23.355000000000004</v>
      </c>
      <c r="AH229" s="16"/>
      <c r="AI229" s="16"/>
      <c r="AJ229" s="16"/>
      <c r="AK229" s="16"/>
      <c r="AL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</row>
    <row r="230" spans="1:67" s="17" customFormat="1" x14ac:dyDescent="0.2">
      <c r="A230" s="41">
        <f>A229+1</f>
        <v>117</v>
      </c>
      <c r="B230" s="42" t="s">
        <v>36</v>
      </c>
      <c r="C230" s="37" t="s">
        <v>32</v>
      </c>
      <c r="D230" s="37"/>
      <c r="E230" s="39">
        <v>2011</v>
      </c>
      <c r="F230" s="39">
        <v>2012</v>
      </c>
      <c r="G230" s="33">
        <f>H230+AM230</f>
        <v>5.2164999999999999</v>
      </c>
      <c r="H230" s="19">
        <f>U230+I230</f>
        <v>2.9975000000000001</v>
      </c>
      <c r="I230" s="19">
        <v>2.9975000000000001</v>
      </c>
      <c r="J230" s="37" t="s">
        <v>2</v>
      </c>
      <c r="K230" s="37" t="s">
        <v>2</v>
      </c>
      <c r="L230" s="37" t="s">
        <v>2</v>
      </c>
      <c r="M230" s="37" t="s">
        <v>2</v>
      </c>
      <c r="N230" s="37" t="s">
        <v>2</v>
      </c>
      <c r="O230" s="36" t="s">
        <v>2</v>
      </c>
      <c r="P230" s="35"/>
      <c r="Q230" s="63"/>
      <c r="R230" s="63"/>
      <c r="S230" s="63"/>
      <c r="T230" s="63"/>
      <c r="U230" s="19"/>
      <c r="V230" s="57"/>
      <c r="W230" s="36"/>
      <c r="X230" s="36"/>
      <c r="Y230" s="36"/>
      <c r="Z230" s="36"/>
      <c r="AA230" s="32">
        <f>V230+W230+X230+Y230+Z230</f>
        <v>0</v>
      </c>
      <c r="AB230" s="21"/>
      <c r="AC230" s="20">
        <f>AE230</f>
        <v>0</v>
      </c>
      <c r="AD230" s="19"/>
      <c r="AE230" s="19">
        <f>(AB230+AD230)/1.18</f>
        <v>0</v>
      </c>
      <c r="AF230" s="19"/>
      <c r="AG230" s="18"/>
      <c r="AH230" s="16"/>
      <c r="AI230" s="16"/>
      <c r="AJ230" s="16"/>
      <c r="AK230" s="16"/>
      <c r="AL230" s="16"/>
      <c r="AM230" s="17">
        <v>2.2189999999999999</v>
      </c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</row>
    <row r="231" spans="1:67" s="17" customFormat="1" x14ac:dyDescent="0.2">
      <c r="A231" s="41">
        <f>A230+1</f>
        <v>118</v>
      </c>
      <c r="B231" s="42" t="s">
        <v>35</v>
      </c>
      <c r="C231" s="37" t="s">
        <v>32</v>
      </c>
      <c r="D231" s="37"/>
      <c r="E231" s="39">
        <v>2009</v>
      </c>
      <c r="F231" s="39">
        <v>2013</v>
      </c>
      <c r="G231" s="33">
        <f>H231+AM231</f>
        <v>27.067</v>
      </c>
      <c r="H231" s="19">
        <f>U231+I231</f>
        <v>13.429</v>
      </c>
      <c r="I231" s="19">
        <v>13.429</v>
      </c>
      <c r="J231" s="37" t="s">
        <v>2</v>
      </c>
      <c r="K231" s="37" t="s">
        <v>2</v>
      </c>
      <c r="L231" s="37" t="s">
        <v>2</v>
      </c>
      <c r="M231" s="37" t="s">
        <v>2</v>
      </c>
      <c r="N231" s="37" t="s">
        <v>2</v>
      </c>
      <c r="O231" s="36" t="s">
        <v>2</v>
      </c>
      <c r="P231" s="34"/>
      <c r="Q231" s="34">
        <v>0</v>
      </c>
      <c r="R231" s="34">
        <v>0</v>
      </c>
      <c r="S231" s="34">
        <v>0</v>
      </c>
      <c r="T231" s="34">
        <v>0</v>
      </c>
      <c r="U231" s="19">
        <f>P231+Q231+R231+S231+T231</f>
        <v>0</v>
      </c>
      <c r="V231" s="36"/>
      <c r="W231" s="36"/>
      <c r="X231" s="36"/>
      <c r="Y231" s="36"/>
      <c r="Z231" s="36"/>
      <c r="AA231" s="32">
        <f>V231+W231+X231+Y231+Z231</f>
        <v>0</v>
      </c>
      <c r="AB231" s="21"/>
      <c r="AC231" s="20">
        <f>AE231</f>
        <v>0</v>
      </c>
      <c r="AD231" s="19"/>
      <c r="AE231" s="19">
        <f>(AB231+AD231)/1.18</f>
        <v>0</v>
      </c>
      <c r="AF231" s="19"/>
      <c r="AG231" s="18"/>
      <c r="AH231" s="16"/>
      <c r="AI231" s="16"/>
      <c r="AJ231" s="16"/>
      <c r="AK231" s="16"/>
      <c r="AL231" s="16"/>
      <c r="AM231" s="17">
        <v>13.638</v>
      </c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</row>
    <row r="232" spans="1:67" s="17" customFormat="1" x14ac:dyDescent="0.2">
      <c r="A232" s="41">
        <f>A231+1</f>
        <v>119</v>
      </c>
      <c r="B232" s="42" t="s">
        <v>34</v>
      </c>
      <c r="C232" s="37"/>
      <c r="D232" s="37"/>
      <c r="E232" s="39">
        <v>2009</v>
      </c>
      <c r="F232" s="39">
        <v>2013</v>
      </c>
      <c r="G232" s="33">
        <f>H232+AM232</f>
        <v>24.765999999999998</v>
      </c>
      <c r="H232" s="19">
        <f>U232+I232</f>
        <v>8.6059999999999999</v>
      </c>
      <c r="I232" s="19">
        <v>8.6059999999999999</v>
      </c>
      <c r="J232" s="37"/>
      <c r="K232" s="37"/>
      <c r="L232" s="37"/>
      <c r="M232" s="37"/>
      <c r="N232" s="37"/>
      <c r="O232" s="36"/>
      <c r="P232" s="34"/>
      <c r="Q232" s="34"/>
      <c r="R232" s="34"/>
      <c r="S232" s="34"/>
      <c r="T232" s="34"/>
      <c r="U232" s="19"/>
      <c r="V232" s="36"/>
      <c r="W232" s="36"/>
      <c r="X232" s="36"/>
      <c r="Y232" s="36"/>
      <c r="Z232" s="36"/>
      <c r="AA232" s="32"/>
      <c r="AB232" s="21"/>
      <c r="AC232" s="20"/>
      <c r="AD232" s="19"/>
      <c r="AE232" s="19"/>
      <c r="AF232" s="19"/>
      <c r="AG232" s="18"/>
      <c r="AH232" s="16"/>
      <c r="AI232" s="16"/>
      <c r="AJ232" s="16"/>
      <c r="AK232" s="16"/>
      <c r="AL232" s="16"/>
      <c r="AM232" s="17">
        <v>16.16</v>
      </c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</row>
    <row r="233" spans="1:67" s="17" customFormat="1" ht="25.5" x14ac:dyDescent="0.2">
      <c r="A233" s="41">
        <f>A232+1</f>
        <v>120</v>
      </c>
      <c r="B233" s="42" t="s">
        <v>33</v>
      </c>
      <c r="C233" s="37" t="s">
        <v>32</v>
      </c>
      <c r="D233" s="37"/>
      <c r="E233" s="39">
        <v>2012</v>
      </c>
      <c r="F233" s="39">
        <v>2015</v>
      </c>
      <c r="G233" s="33">
        <f>H233+AM233</f>
        <v>25.96</v>
      </c>
      <c r="H233" s="19">
        <f>U233+I233</f>
        <v>25.96</v>
      </c>
      <c r="I233" s="19"/>
      <c r="J233" s="37" t="s">
        <v>2</v>
      </c>
      <c r="K233" s="37" t="s">
        <v>2</v>
      </c>
      <c r="L233" s="37" t="s">
        <v>2</v>
      </c>
      <c r="M233" s="37" t="s">
        <v>2</v>
      </c>
      <c r="N233" s="37" t="s">
        <v>2</v>
      </c>
      <c r="O233" s="36" t="s">
        <v>2</v>
      </c>
      <c r="P233" s="19">
        <v>12.98</v>
      </c>
      <c r="Q233" s="63">
        <v>12.98</v>
      </c>
      <c r="R233" s="63"/>
      <c r="S233" s="63">
        <v>0</v>
      </c>
      <c r="T233" s="63">
        <v>0</v>
      </c>
      <c r="U233" s="19">
        <f>P233+Q233+R233+S233+T233</f>
        <v>25.96</v>
      </c>
      <c r="V233" s="57">
        <v>10</v>
      </c>
      <c r="W233" s="57">
        <v>11</v>
      </c>
      <c r="X233" s="36">
        <v>0</v>
      </c>
      <c r="Y233" s="36">
        <v>0</v>
      </c>
      <c r="Z233" s="36">
        <v>0</v>
      </c>
      <c r="AA233" s="32">
        <f>V233+W233+X233+Y233+Z233</f>
        <v>21</v>
      </c>
      <c r="AB233" s="21"/>
      <c r="AC233" s="20">
        <f>AE233</f>
        <v>0</v>
      </c>
      <c r="AD233" s="19"/>
      <c r="AE233" s="19">
        <f>(AB233+AD233)/1.18</f>
        <v>0</v>
      </c>
      <c r="AF233" s="19"/>
      <c r="AG233" s="18"/>
      <c r="AH233" s="16"/>
      <c r="AI233" s="16"/>
      <c r="AJ233" s="16"/>
      <c r="AK233" s="16"/>
      <c r="AL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</row>
    <row r="234" spans="1:67" s="46" customFormat="1" x14ac:dyDescent="0.2">
      <c r="A234" s="56" t="s">
        <v>31</v>
      </c>
      <c r="B234" s="55" t="s">
        <v>30</v>
      </c>
      <c r="C234" s="61"/>
      <c r="D234" s="61"/>
      <c r="E234" s="54"/>
      <c r="F234" s="54"/>
      <c r="G234" s="62">
        <v>0</v>
      </c>
      <c r="H234" s="48">
        <f>I234+U234</f>
        <v>0</v>
      </c>
      <c r="I234" s="48">
        <v>0</v>
      </c>
      <c r="J234" s="61" t="s">
        <v>2</v>
      </c>
      <c r="K234" s="61" t="s">
        <v>2</v>
      </c>
      <c r="L234" s="61" t="s">
        <v>2</v>
      </c>
      <c r="M234" s="61" t="s">
        <v>2</v>
      </c>
      <c r="N234" s="61" t="s">
        <v>2</v>
      </c>
      <c r="O234" s="53" t="s">
        <v>2</v>
      </c>
      <c r="P234" s="48">
        <v>0</v>
      </c>
      <c r="Q234" s="60"/>
      <c r="R234" s="60"/>
      <c r="S234" s="60">
        <v>0</v>
      </c>
      <c r="T234" s="60">
        <v>0</v>
      </c>
      <c r="U234" s="48">
        <f>P234+Q234+R234+S234+T234</f>
        <v>0</v>
      </c>
      <c r="V234" s="53">
        <v>0</v>
      </c>
      <c r="W234" s="53">
        <v>0</v>
      </c>
      <c r="X234" s="53">
        <v>0</v>
      </c>
      <c r="Y234" s="53">
        <v>0</v>
      </c>
      <c r="Z234" s="53">
        <v>0</v>
      </c>
      <c r="AA234" s="51">
        <f>V234+W234+X234+Y234+Z234</f>
        <v>0</v>
      </c>
      <c r="AB234" s="50"/>
      <c r="AC234" s="49">
        <f>AE234</f>
        <v>0</v>
      </c>
      <c r="AD234" s="48"/>
      <c r="AE234" s="48">
        <f>(AB234+AD234)/1.18</f>
        <v>0</v>
      </c>
      <c r="AF234" s="48"/>
      <c r="AG234" s="47"/>
      <c r="AH234" s="45"/>
      <c r="AI234" s="45"/>
      <c r="AJ234" s="45"/>
      <c r="AK234" s="45"/>
      <c r="AL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1:67" s="46" customFormat="1" x14ac:dyDescent="0.2">
      <c r="A235" s="56" t="s">
        <v>29</v>
      </c>
      <c r="B235" s="55" t="s">
        <v>28</v>
      </c>
      <c r="C235" s="54"/>
      <c r="D235" s="54"/>
      <c r="E235" s="54"/>
      <c r="F235" s="54"/>
      <c r="G235" s="52">
        <f>SUM(G236:G246)</f>
        <v>59.611999999999995</v>
      </c>
      <c r="H235" s="52">
        <f>SUM(H236:H246)</f>
        <v>41.628999999999991</v>
      </c>
      <c r="I235" s="52">
        <f>SUM(I236:I246)</f>
        <v>14.628</v>
      </c>
      <c r="J235" s="54" t="s">
        <v>2</v>
      </c>
      <c r="K235" s="54" t="s">
        <v>2</v>
      </c>
      <c r="L235" s="54" t="s">
        <v>2</v>
      </c>
      <c r="M235" s="54" t="s">
        <v>2</v>
      </c>
      <c r="N235" s="54" t="s">
        <v>2</v>
      </c>
      <c r="O235" s="53" t="s">
        <v>2</v>
      </c>
      <c r="P235" s="52">
        <f>SUM(P236:P246)</f>
        <v>6.3509999999999991</v>
      </c>
      <c r="Q235" s="52">
        <f>SUM(Q236:Q246)</f>
        <v>11.8</v>
      </c>
      <c r="R235" s="52">
        <f>SUM(R236:R246)</f>
        <v>8.8500000000000014</v>
      </c>
      <c r="S235" s="52">
        <f>SUM(S236:S246)</f>
        <v>0</v>
      </c>
      <c r="T235" s="52">
        <f>SUM(T236:T246)</f>
        <v>0</v>
      </c>
      <c r="U235" s="52">
        <f>SUM(U236:U246)</f>
        <v>27.000999999999998</v>
      </c>
      <c r="V235" s="52">
        <f>SUM(V236:V246)</f>
        <v>4.3</v>
      </c>
      <c r="W235" s="52">
        <f>SUM(W236:W246)</f>
        <v>10</v>
      </c>
      <c r="X235" s="52">
        <f>SUM(X236:X246)</f>
        <v>7.5</v>
      </c>
      <c r="Y235" s="52">
        <f>SUM(Y236:Y246)</f>
        <v>0</v>
      </c>
      <c r="Z235" s="52">
        <f>SUM(Z236:Z246)</f>
        <v>0</v>
      </c>
      <c r="AA235" s="51">
        <f>V235+W235+X235+Y235+Z235</f>
        <v>21.8</v>
      </c>
      <c r="AB235" s="59">
        <f>SUM(AB236:AB246)</f>
        <v>0</v>
      </c>
      <c r="AC235" s="49">
        <f>AE235</f>
        <v>0</v>
      </c>
      <c r="AD235" s="48"/>
      <c r="AE235" s="48">
        <f>(AB235+AD235)/1.18</f>
        <v>0</v>
      </c>
      <c r="AF235" s="48"/>
      <c r="AG235" s="47"/>
      <c r="AH235" s="45"/>
      <c r="AI235" s="45"/>
      <c r="AJ235" s="45"/>
      <c r="AK235" s="45"/>
      <c r="AL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1:67" s="17" customFormat="1" x14ac:dyDescent="0.2">
      <c r="A236" s="41">
        <v>121</v>
      </c>
      <c r="B236" s="43" t="s">
        <v>27</v>
      </c>
      <c r="C236" s="37" t="s">
        <v>16</v>
      </c>
      <c r="D236" s="37"/>
      <c r="E236" s="39">
        <v>2014</v>
      </c>
      <c r="F236" s="39">
        <v>2018</v>
      </c>
      <c r="G236" s="33">
        <f>H236+AM236</f>
        <v>11.8</v>
      </c>
      <c r="H236" s="19">
        <f>U236+I236</f>
        <v>11.8</v>
      </c>
      <c r="I236" s="19"/>
      <c r="J236" s="37" t="s">
        <v>2</v>
      </c>
      <c r="K236" s="37" t="s">
        <v>2</v>
      </c>
      <c r="L236" s="37" t="s">
        <v>2</v>
      </c>
      <c r="M236" s="37" t="s">
        <v>2</v>
      </c>
      <c r="N236" s="37" t="s">
        <v>2</v>
      </c>
      <c r="O236" s="36" t="s">
        <v>2</v>
      </c>
      <c r="P236" s="34">
        <v>0</v>
      </c>
      <c r="Q236" s="35">
        <v>11.8</v>
      </c>
      <c r="R236" s="34">
        <v>0</v>
      </c>
      <c r="S236" s="34">
        <v>0</v>
      </c>
      <c r="T236" s="34">
        <v>0</v>
      </c>
      <c r="U236" s="19">
        <f>P236+Q236+R236+S236+T236</f>
        <v>11.8</v>
      </c>
      <c r="V236" s="57"/>
      <c r="W236" s="57">
        <v>10</v>
      </c>
      <c r="X236" s="57"/>
      <c r="Y236" s="57"/>
      <c r="Z236" s="57"/>
      <c r="AA236" s="32">
        <f>V236+W236+X236+Y236+Z236</f>
        <v>10</v>
      </c>
      <c r="AB236" s="21"/>
      <c r="AC236" s="20">
        <f>AE236</f>
        <v>0</v>
      </c>
      <c r="AD236" s="19"/>
      <c r="AE236" s="19">
        <f>(AB236+AD236)/1.18</f>
        <v>0</v>
      </c>
      <c r="AF236" s="19"/>
      <c r="AG236" s="18"/>
      <c r="AH236" s="16"/>
      <c r="AI236" s="16"/>
      <c r="AJ236" s="16"/>
      <c r="AK236" s="16"/>
      <c r="AL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</row>
    <row r="237" spans="1:67" s="17" customFormat="1" x14ac:dyDescent="0.2">
      <c r="A237" s="41">
        <f>A236+1</f>
        <v>122</v>
      </c>
      <c r="B237" s="43" t="s">
        <v>26</v>
      </c>
      <c r="C237" s="37" t="s">
        <v>16</v>
      </c>
      <c r="D237" s="37"/>
      <c r="E237" s="39">
        <v>2012</v>
      </c>
      <c r="F237" s="39">
        <v>2018</v>
      </c>
      <c r="G237" s="33">
        <f>H237+AM237</f>
        <v>16.774000000000001</v>
      </c>
      <c r="H237" s="19">
        <f>U237+I237</f>
        <v>4.774</v>
      </c>
      <c r="I237" s="19">
        <v>4.774</v>
      </c>
      <c r="J237" s="37" t="s">
        <v>2</v>
      </c>
      <c r="K237" s="37" t="s">
        <v>2</v>
      </c>
      <c r="L237" s="37" t="s">
        <v>2</v>
      </c>
      <c r="M237" s="37" t="s">
        <v>2</v>
      </c>
      <c r="N237" s="37" t="s">
        <v>2</v>
      </c>
      <c r="O237" s="36" t="s">
        <v>2</v>
      </c>
      <c r="P237" s="34">
        <v>0</v>
      </c>
      <c r="Q237" s="34">
        <v>0</v>
      </c>
      <c r="R237" s="34">
        <v>0</v>
      </c>
      <c r="S237" s="34">
        <v>0</v>
      </c>
      <c r="T237" s="34">
        <v>0</v>
      </c>
      <c r="U237" s="19">
        <f>P237+Q237+R237+S237+T237</f>
        <v>0</v>
      </c>
      <c r="V237" s="57">
        <v>0</v>
      </c>
      <c r="W237" s="57">
        <v>0</v>
      </c>
      <c r="X237" s="57">
        <v>0</v>
      </c>
      <c r="Y237" s="57">
        <v>0</v>
      </c>
      <c r="Z237" s="57">
        <v>0</v>
      </c>
      <c r="AA237" s="32">
        <f>V237+W237+X237+Y237+Z237</f>
        <v>0</v>
      </c>
      <c r="AB237" s="21"/>
      <c r="AC237" s="20">
        <f>AE237</f>
        <v>0</v>
      </c>
      <c r="AD237" s="19"/>
      <c r="AE237" s="19">
        <f>(AB237+AD237)/1.18</f>
        <v>0</v>
      </c>
      <c r="AF237" s="19"/>
      <c r="AG237" s="18"/>
      <c r="AH237" s="16"/>
      <c r="AI237" s="16"/>
      <c r="AJ237" s="16"/>
      <c r="AK237" s="16"/>
      <c r="AL237" s="16"/>
      <c r="AM237" s="17">
        <v>12</v>
      </c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</row>
    <row r="238" spans="1:67" s="9" customFormat="1" x14ac:dyDescent="0.2">
      <c r="A238" s="41">
        <f>A237+1</f>
        <v>123</v>
      </c>
      <c r="B238" s="42" t="s">
        <v>25</v>
      </c>
      <c r="C238" s="37" t="s">
        <v>16</v>
      </c>
      <c r="D238" s="37"/>
      <c r="E238" s="39">
        <v>2015</v>
      </c>
      <c r="F238" s="39">
        <v>2018</v>
      </c>
      <c r="G238" s="33">
        <f>H238+AM238</f>
        <v>2.95</v>
      </c>
      <c r="H238" s="19">
        <f>U238+I238</f>
        <v>2.95</v>
      </c>
      <c r="I238" s="19"/>
      <c r="J238" s="37" t="s">
        <v>2</v>
      </c>
      <c r="K238" s="37" t="s">
        <v>2</v>
      </c>
      <c r="L238" s="37" t="s">
        <v>2</v>
      </c>
      <c r="M238" s="37" t="s">
        <v>2</v>
      </c>
      <c r="N238" s="37" t="s">
        <v>2</v>
      </c>
      <c r="O238" s="36" t="s">
        <v>2</v>
      </c>
      <c r="P238" s="34">
        <v>0</v>
      </c>
      <c r="Q238" s="34">
        <v>0</v>
      </c>
      <c r="R238" s="35">
        <v>2.95</v>
      </c>
      <c r="S238" s="34">
        <v>0</v>
      </c>
      <c r="T238" s="34">
        <v>0</v>
      </c>
      <c r="U238" s="19">
        <f>P238+Q238+R238+S238+T238</f>
        <v>2.95</v>
      </c>
      <c r="V238" s="57">
        <v>0</v>
      </c>
      <c r="W238" s="57">
        <v>0</v>
      </c>
      <c r="X238" s="57">
        <v>2.5</v>
      </c>
      <c r="Y238" s="57">
        <v>0</v>
      </c>
      <c r="Z238" s="57">
        <v>0</v>
      </c>
      <c r="AA238" s="32">
        <f>V238+W238+X238+Y238+Z238</f>
        <v>2.5</v>
      </c>
      <c r="AB238" s="21"/>
      <c r="AC238" s="20">
        <f>AE238</f>
        <v>0</v>
      </c>
      <c r="AD238" s="19"/>
      <c r="AE238" s="19">
        <f>(AB238+AD238)/1.18</f>
        <v>0</v>
      </c>
      <c r="AF238" s="19"/>
      <c r="AG238" s="18"/>
      <c r="AH238" s="16"/>
      <c r="AI238" s="16"/>
      <c r="AJ238" s="16"/>
      <c r="AK238" s="16"/>
      <c r="AL238" s="16"/>
      <c r="AM238" s="17"/>
      <c r="AN238" s="16"/>
      <c r="AO238" s="16"/>
      <c r="AP238" s="16"/>
      <c r="AQ238" s="16"/>
      <c r="AR238" s="16"/>
    </row>
    <row r="239" spans="1:67" s="9" customFormat="1" x14ac:dyDescent="0.2">
      <c r="A239" s="41">
        <f>A238+1</f>
        <v>124</v>
      </c>
      <c r="B239" s="58" t="s">
        <v>24</v>
      </c>
      <c r="C239" s="37" t="s">
        <v>16</v>
      </c>
      <c r="D239" s="37"/>
      <c r="E239" s="39">
        <v>2011</v>
      </c>
      <c r="F239" s="39">
        <v>2018</v>
      </c>
      <c r="G239" s="33">
        <f>H239+AM239</f>
        <v>0.30399999999999999</v>
      </c>
      <c r="H239" s="19">
        <f>U239+I239</f>
        <v>0.104</v>
      </c>
      <c r="I239" s="19">
        <v>0.104</v>
      </c>
      <c r="J239" s="37" t="s">
        <v>2</v>
      </c>
      <c r="K239" s="37" t="s">
        <v>2</v>
      </c>
      <c r="L239" s="37" t="s">
        <v>2</v>
      </c>
      <c r="M239" s="37" t="s">
        <v>2</v>
      </c>
      <c r="N239" s="37" t="s">
        <v>2</v>
      </c>
      <c r="O239" s="36" t="s">
        <v>2</v>
      </c>
      <c r="P239" s="34">
        <v>0</v>
      </c>
      <c r="Q239" s="34">
        <v>0</v>
      </c>
      <c r="R239" s="35">
        <v>0</v>
      </c>
      <c r="S239" s="34">
        <v>0</v>
      </c>
      <c r="T239" s="34">
        <v>0</v>
      </c>
      <c r="U239" s="19">
        <f>P239+Q239+R239+S239+T239</f>
        <v>0</v>
      </c>
      <c r="V239" s="57">
        <v>0</v>
      </c>
      <c r="W239" s="57">
        <v>0</v>
      </c>
      <c r="X239" s="57">
        <v>0</v>
      </c>
      <c r="Y239" s="57">
        <v>0</v>
      </c>
      <c r="Z239" s="57">
        <v>0</v>
      </c>
      <c r="AA239" s="32">
        <f>V239+W239+X239+Y239+Z239</f>
        <v>0</v>
      </c>
      <c r="AB239" s="21"/>
      <c r="AC239" s="20">
        <f>AE239</f>
        <v>0</v>
      </c>
      <c r="AD239" s="19"/>
      <c r="AE239" s="19">
        <f>(AB239+AD239)/1.18</f>
        <v>0</v>
      </c>
      <c r="AF239" s="19"/>
      <c r="AG239" s="18"/>
      <c r="AH239" s="16"/>
      <c r="AI239" s="16"/>
      <c r="AJ239" s="16"/>
      <c r="AK239" s="16"/>
      <c r="AL239" s="16"/>
      <c r="AM239" s="17">
        <v>0.2</v>
      </c>
      <c r="AN239" s="16"/>
      <c r="AO239" s="16"/>
      <c r="AP239" s="16"/>
      <c r="AQ239" s="16"/>
      <c r="AR239" s="16"/>
    </row>
    <row r="240" spans="1:67" s="9" customFormat="1" ht="25.5" x14ac:dyDescent="0.2">
      <c r="A240" s="41">
        <f>A239+1</f>
        <v>125</v>
      </c>
      <c r="B240" s="58" t="s">
        <v>23</v>
      </c>
      <c r="C240" s="37" t="s">
        <v>16</v>
      </c>
      <c r="D240" s="37"/>
      <c r="E240" s="39">
        <v>2013</v>
      </c>
      <c r="F240" s="39">
        <v>2016</v>
      </c>
      <c r="G240" s="33">
        <f>H240+AM240</f>
        <v>3.54</v>
      </c>
      <c r="H240" s="19">
        <f>U240+I240</f>
        <v>3.54</v>
      </c>
      <c r="I240" s="19"/>
      <c r="J240" s="37" t="s">
        <v>2</v>
      </c>
      <c r="K240" s="37" t="s">
        <v>2</v>
      </c>
      <c r="L240" s="37" t="s">
        <v>2</v>
      </c>
      <c r="M240" s="37" t="s">
        <v>2</v>
      </c>
      <c r="N240" s="37" t="s">
        <v>2</v>
      </c>
      <c r="O240" s="36" t="s">
        <v>2</v>
      </c>
      <c r="P240" s="35">
        <v>3.54</v>
      </c>
      <c r="Q240" s="34">
        <v>0</v>
      </c>
      <c r="R240" s="35">
        <v>0</v>
      </c>
      <c r="S240" s="34">
        <v>0</v>
      </c>
      <c r="T240" s="34">
        <v>0</v>
      </c>
      <c r="U240" s="19">
        <f>P240+Q240+R240+S240+T240</f>
        <v>3.54</v>
      </c>
      <c r="V240" s="57">
        <v>3</v>
      </c>
      <c r="W240" s="57">
        <v>0</v>
      </c>
      <c r="X240" s="57">
        <v>0</v>
      </c>
      <c r="Y240" s="57">
        <v>0</v>
      </c>
      <c r="Z240" s="57">
        <v>0</v>
      </c>
      <c r="AA240" s="32">
        <f>V240+W240+X240+Y240+Z240</f>
        <v>3</v>
      </c>
      <c r="AB240" s="21"/>
      <c r="AC240" s="20">
        <f>AE240</f>
        <v>0</v>
      </c>
      <c r="AD240" s="19"/>
      <c r="AE240" s="19">
        <f>(AB240+AD240)/1.18</f>
        <v>0</v>
      </c>
      <c r="AF240" s="19"/>
      <c r="AG240" s="18"/>
      <c r="AH240" s="16"/>
      <c r="AI240" s="16"/>
      <c r="AJ240" s="16"/>
      <c r="AK240" s="16"/>
      <c r="AL240" s="16"/>
      <c r="AM240" s="17"/>
      <c r="AN240" s="16"/>
      <c r="AO240" s="16"/>
      <c r="AP240" s="16"/>
      <c r="AQ240" s="16"/>
      <c r="AR240" s="16"/>
    </row>
    <row r="241" spans="1:44" s="9" customFormat="1" x14ac:dyDescent="0.2">
      <c r="A241" s="41">
        <f>A240+1</f>
        <v>126</v>
      </c>
      <c r="B241" s="58" t="s">
        <v>22</v>
      </c>
      <c r="C241" s="37" t="s">
        <v>16</v>
      </c>
      <c r="D241" s="37"/>
      <c r="E241" s="39">
        <v>2012</v>
      </c>
      <c r="F241" s="39">
        <v>2016</v>
      </c>
      <c r="G241" s="33">
        <f>H241+AM241</f>
        <v>7.5709999999999988</v>
      </c>
      <c r="H241" s="19">
        <f>U241+I241</f>
        <v>7.0799999999999992</v>
      </c>
      <c r="I241" s="19">
        <v>6.2539999999999996</v>
      </c>
      <c r="J241" s="37" t="s">
        <v>2</v>
      </c>
      <c r="K241" s="37" t="s">
        <v>2</v>
      </c>
      <c r="L241" s="37" t="s">
        <v>2</v>
      </c>
      <c r="M241" s="37" t="s">
        <v>2</v>
      </c>
      <c r="N241" s="37" t="s">
        <v>2</v>
      </c>
      <c r="O241" s="36" t="s">
        <v>2</v>
      </c>
      <c r="P241" s="35">
        <v>0.82599999999999996</v>
      </c>
      <c r="Q241" s="34"/>
      <c r="R241" s="35"/>
      <c r="S241" s="34"/>
      <c r="T241" s="34"/>
      <c r="U241" s="19">
        <f>P241+Q241+R241+S241+T241</f>
        <v>0.82599999999999996</v>
      </c>
      <c r="V241" s="57"/>
      <c r="W241" s="57"/>
      <c r="X241" s="57"/>
      <c r="Y241" s="57"/>
      <c r="Z241" s="57"/>
      <c r="AA241" s="32">
        <f>V241+W241+X241+Y241+Z241</f>
        <v>0</v>
      </c>
      <c r="AB241" s="21"/>
      <c r="AC241" s="20">
        <f>AE241</f>
        <v>0</v>
      </c>
      <c r="AD241" s="19"/>
      <c r="AE241" s="19">
        <f>(AB241+AD241)/1.18</f>
        <v>0</v>
      </c>
      <c r="AF241" s="19"/>
      <c r="AG241" s="18"/>
      <c r="AH241" s="16"/>
      <c r="AI241" s="16"/>
      <c r="AJ241" s="16"/>
      <c r="AK241" s="16"/>
      <c r="AL241" s="16"/>
      <c r="AM241" s="17">
        <v>0.49099999999999999</v>
      </c>
      <c r="AN241" s="16"/>
      <c r="AO241" s="16"/>
      <c r="AP241" s="16"/>
      <c r="AQ241" s="16"/>
      <c r="AR241" s="16"/>
    </row>
    <row r="242" spans="1:44" s="9" customFormat="1" x14ac:dyDescent="0.2">
      <c r="A242" s="41">
        <f>A241+1</f>
        <v>127</v>
      </c>
      <c r="B242" s="58" t="s">
        <v>21</v>
      </c>
      <c r="C242" s="37" t="s">
        <v>16</v>
      </c>
      <c r="D242" s="37"/>
      <c r="E242" s="39">
        <v>2012</v>
      </c>
      <c r="F242" s="39">
        <v>2018</v>
      </c>
      <c r="G242" s="33">
        <f>H242+AM242</f>
        <v>0.97399999999999998</v>
      </c>
      <c r="H242" s="19">
        <f>U242+I242</f>
        <v>0.97399999999999998</v>
      </c>
      <c r="I242" s="19">
        <v>0.97399999999999998</v>
      </c>
      <c r="J242" s="37" t="s">
        <v>2</v>
      </c>
      <c r="K242" s="37" t="s">
        <v>2</v>
      </c>
      <c r="L242" s="37" t="s">
        <v>2</v>
      </c>
      <c r="M242" s="37" t="s">
        <v>2</v>
      </c>
      <c r="N242" s="37" t="s">
        <v>2</v>
      </c>
      <c r="O242" s="36" t="s">
        <v>2</v>
      </c>
      <c r="P242" s="34"/>
      <c r="Q242" s="34"/>
      <c r="R242" s="35"/>
      <c r="S242" s="34"/>
      <c r="T242" s="34"/>
      <c r="U242" s="19">
        <f>P242+Q242+R242+S242+T242</f>
        <v>0</v>
      </c>
      <c r="V242" s="57"/>
      <c r="W242" s="57"/>
      <c r="X242" s="57"/>
      <c r="Y242" s="57"/>
      <c r="Z242" s="57"/>
      <c r="AA242" s="32">
        <f>V242+W242+X242+Y242+Z242</f>
        <v>0</v>
      </c>
      <c r="AB242" s="21"/>
      <c r="AC242" s="20">
        <f>AE242</f>
        <v>0</v>
      </c>
      <c r="AD242" s="19"/>
      <c r="AE242" s="19">
        <f>(AB242+AD242)/1.18</f>
        <v>0</v>
      </c>
      <c r="AF242" s="19"/>
      <c r="AG242" s="18"/>
      <c r="AH242" s="16"/>
      <c r="AI242" s="16"/>
      <c r="AJ242" s="16"/>
      <c r="AK242" s="16"/>
      <c r="AL242" s="16"/>
      <c r="AM242" s="17"/>
      <c r="AN242" s="16"/>
      <c r="AO242" s="16"/>
      <c r="AP242" s="16"/>
      <c r="AQ242" s="16"/>
      <c r="AR242" s="16"/>
    </row>
    <row r="243" spans="1:44" s="9" customFormat="1" x14ac:dyDescent="0.2">
      <c r="A243" s="41">
        <f>A242+1</f>
        <v>128</v>
      </c>
      <c r="B243" s="58" t="s">
        <v>20</v>
      </c>
      <c r="C243" s="37" t="s">
        <v>16</v>
      </c>
      <c r="D243" s="37"/>
      <c r="E243" s="39">
        <v>2010</v>
      </c>
      <c r="F243" s="39">
        <v>2017</v>
      </c>
      <c r="G243" s="33">
        <f>H243+AM243</f>
        <v>5.2969999999999997</v>
      </c>
      <c r="H243" s="19">
        <f>U243+I243</f>
        <v>5.0000000000000001E-3</v>
      </c>
      <c r="I243" s="19">
        <v>5.0000000000000001E-3</v>
      </c>
      <c r="J243" s="37" t="s">
        <v>2</v>
      </c>
      <c r="K243" s="37" t="s">
        <v>2</v>
      </c>
      <c r="L243" s="37" t="s">
        <v>2</v>
      </c>
      <c r="M243" s="37" t="s">
        <v>2</v>
      </c>
      <c r="N243" s="37" t="s">
        <v>2</v>
      </c>
      <c r="O243" s="36" t="s">
        <v>2</v>
      </c>
      <c r="P243" s="34"/>
      <c r="Q243" s="34"/>
      <c r="R243" s="35"/>
      <c r="S243" s="34"/>
      <c r="T243" s="34"/>
      <c r="U243" s="19">
        <f>P243+Q243+R243+S243+T243</f>
        <v>0</v>
      </c>
      <c r="V243" s="57"/>
      <c r="W243" s="57"/>
      <c r="X243" s="57"/>
      <c r="Y243" s="57"/>
      <c r="Z243" s="57"/>
      <c r="AA243" s="32">
        <f>V243+W243+X243+Y243+Z243</f>
        <v>0</v>
      </c>
      <c r="AB243" s="21"/>
      <c r="AC243" s="20">
        <f>AE243</f>
        <v>0</v>
      </c>
      <c r="AD243" s="19"/>
      <c r="AE243" s="19">
        <f>(AB243+AD243)/1.18</f>
        <v>0</v>
      </c>
      <c r="AF243" s="19"/>
      <c r="AG243" s="18"/>
      <c r="AH243" s="16"/>
      <c r="AI243" s="16"/>
      <c r="AJ243" s="16"/>
      <c r="AK243" s="16"/>
      <c r="AL243" s="16"/>
      <c r="AM243" s="17">
        <v>5.2919999999999998</v>
      </c>
      <c r="AN243" s="16"/>
      <c r="AO243" s="16"/>
      <c r="AP243" s="16"/>
      <c r="AQ243" s="16"/>
      <c r="AR243" s="16"/>
    </row>
    <row r="244" spans="1:44" s="9" customFormat="1" x14ac:dyDescent="0.2">
      <c r="A244" s="41">
        <f>A243+1</f>
        <v>129</v>
      </c>
      <c r="B244" s="58" t="s">
        <v>19</v>
      </c>
      <c r="C244" s="37" t="s">
        <v>16</v>
      </c>
      <c r="D244" s="37"/>
      <c r="E244" s="39">
        <v>2012</v>
      </c>
      <c r="F244" s="39">
        <v>2018</v>
      </c>
      <c r="G244" s="33">
        <f>H244+AM244</f>
        <v>2.968</v>
      </c>
      <c r="H244" s="19">
        <f>U244+I244</f>
        <v>2.968</v>
      </c>
      <c r="I244" s="19">
        <v>2.5169999999999999</v>
      </c>
      <c r="J244" s="37" t="s">
        <v>2</v>
      </c>
      <c r="K244" s="37" t="s">
        <v>2</v>
      </c>
      <c r="L244" s="37" t="s">
        <v>2</v>
      </c>
      <c r="M244" s="37" t="s">
        <v>2</v>
      </c>
      <c r="N244" s="37" t="s">
        <v>2</v>
      </c>
      <c r="O244" s="36" t="s">
        <v>2</v>
      </c>
      <c r="P244" s="34">
        <v>0.45100000000000001</v>
      </c>
      <c r="Q244" s="34"/>
      <c r="R244" s="35"/>
      <c r="S244" s="34"/>
      <c r="T244" s="34"/>
      <c r="U244" s="19">
        <f>P244+Q244+R244+S244+T244</f>
        <v>0.45100000000000001</v>
      </c>
      <c r="V244" s="57"/>
      <c r="W244" s="57"/>
      <c r="X244" s="57"/>
      <c r="Y244" s="57"/>
      <c r="Z244" s="57"/>
      <c r="AA244" s="32">
        <f>V244+W244+X244+Y244+Z244</f>
        <v>0</v>
      </c>
      <c r="AB244" s="21"/>
      <c r="AC244" s="20">
        <f>AE244</f>
        <v>0</v>
      </c>
      <c r="AD244" s="19"/>
      <c r="AE244" s="19">
        <f>(AB244+AD244)/1.18</f>
        <v>0</v>
      </c>
      <c r="AF244" s="19"/>
      <c r="AG244" s="18"/>
      <c r="AH244" s="16"/>
      <c r="AI244" s="16"/>
      <c r="AJ244" s="16"/>
      <c r="AK244" s="16"/>
      <c r="AL244" s="16"/>
      <c r="AM244" s="17"/>
      <c r="AN244" s="16"/>
      <c r="AO244" s="16"/>
      <c r="AP244" s="16"/>
      <c r="AQ244" s="16"/>
      <c r="AR244" s="16"/>
    </row>
    <row r="245" spans="1:44" s="9" customFormat="1" x14ac:dyDescent="0.2">
      <c r="A245" s="41">
        <f>A244+1</f>
        <v>130</v>
      </c>
      <c r="B245" s="58" t="s">
        <v>18</v>
      </c>
      <c r="C245" s="37"/>
      <c r="D245" s="37"/>
      <c r="E245" s="39">
        <v>2012</v>
      </c>
      <c r="F245" s="39">
        <v>2014</v>
      </c>
      <c r="G245" s="33">
        <f>H245+AM245</f>
        <v>1.534</v>
      </c>
      <c r="H245" s="19">
        <f>U245+I245</f>
        <v>1.534</v>
      </c>
      <c r="I245" s="19"/>
      <c r="J245" s="37" t="s">
        <v>2</v>
      </c>
      <c r="K245" s="37" t="s">
        <v>2</v>
      </c>
      <c r="L245" s="37" t="s">
        <v>2</v>
      </c>
      <c r="M245" s="37" t="s">
        <v>2</v>
      </c>
      <c r="N245" s="37" t="s">
        <v>2</v>
      </c>
      <c r="O245" s="36" t="s">
        <v>2</v>
      </c>
      <c r="P245" s="34">
        <v>1.534</v>
      </c>
      <c r="Q245" s="34"/>
      <c r="R245" s="35"/>
      <c r="S245" s="34"/>
      <c r="T245" s="34"/>
      <c r="U245" s="19">
        <f>P245+Q245+R245+S245+T245</f>
        <v>1.534</v>
      </c>
      <c r="V245" s="57">
        <v>1.3</v>
      </c>
      <c r="W245" s="57"/>
      <c r="X245" s="57"/>
      <c r="Y245" s="57"/>
      <c r="Z245" s="57"/>
      <c r="AA245" s="32">
        <f>V245+W245+X245+Y245+Z245</f>
        <v>1.3</v>
      </c>
      <c r="AB245" s="21"/>
      <c r="AC245" s="20"/>
      <c r="AD245" s="19"/>
      <c r="AE245" s="19"/>
      <c r="AF245" s="19"/>
      <c r="AG245" s="18"/>
      <c r="AH245" s="16"/>
      <c r="AI245" s="16"/>
      <c r="AJ245" s="16"/>
      <c r="AK245" s="16"/>
      <c r="AL245" s="16"/>
      <c r="AM245" s="17"/>
      <c r="AN245" s="16"/>
      <c r="AO245" s="16"/>
      <c r="AP245" s="16"/>
      <c r="AQ245" s="16"/>
      <c r="AR245" s="16"/>
    </row>
    <row r="246" spans="1:44" s="9" customFormat="1" x14ac:dyDescent="0.2">
      <c r="A246" s="41">
        <f>A245+1</f>
        <v>131</v>
      </c>
      <c r="B246" s="42" t="s">
        <v>17</v>
      </c>
      <c r="C246" s="37" t="s">
        <v>16</v>
      </c>
      <c r="D246" s="37"/>
      <c r="E246" s="39">
        <v>2015</v>
      </c>
      <c r="F246" s="39">
        <v>2018</v>
      </c>
      <c r="G246" s="33">
        <f>H246+AM246</f>
        <v>5.9</v>
      </c>
      <c r="H246" s="19">
        <f>U246+I246</f>
        <v>5.9</v>
      </c>
      <c r="I246" s="19">
        <v>0</v>
      </c>
      <c r="J246" s="37" t="s">
        <v>2</v>
      </c>
      <c r="K246" s="37" t="s">
        <v>2</v>
      </c>
      <c r="L246" s="37" t="s">
        <v>2</v>
      </c>
      <c r="M246" s="37" t="s">
        <v>2</v>
      </c>
      <c r="N246" s="37" t="s">
        <v>2</v>
      </c>
      <c r="O246" s="36" t="s">
        <v>2</v>
      </c>
      <c r="P246" s="34">
        <v>0</v>
      </c>
      <c r="Q246" s="34">
        <v>0</v>
      </c>
      <c r="R246" s="35">
        <v>5.9</v>
      </c>
      <c r="S246" s="34">
        <v>0</v>
      </c>
      <c r="T246" s="34">
        <v>0</v>
      </c>
      <c r="U246" s="19">
        <f>P246+Q246+R246+S246+T246</f>
        <v>5.9</v>
      </c>
      <c r="V246" s="57">
        <v>0</v>
      </c>
      <c r="W246" s="57">
        <v>0</v>
      </c>
      <c r="X246" s="57">
        <v>5</v>
      </c>
      <c r="Y246" s="57">
        <v>0</v>
      </c>
      <c r="Z246" s="57">
        <v>0</v>
      </c>
      <c r="AA246" s="32">
        <f>V246+W246+X246+Y246+Z246</f>
        <v>5</v>
      </c>
      <c r="AB246" s="21"/>
      <c r="AC246" s="20">
        <f>AE246</f>
        <v>0</v>
      </c>
      <c r="AD246" s="19"/>
      <c r="AE246" s="19">
        <f>(AB246+AD246)/1.18</f>
        <v>0</v>
      </c>
      <c r="AF246" s="19"/>
      <c r="AG246" s="18"/>
      <c r="AH246" s="16"/>
      <c r="AI246" s="16"/>
      <c r="AJ246" s="16"/>
      <c r="AK246" s="16"/>
      <c r="AL246" s="16"/>
      <c r="AM246" s="17"/>
      <c r="AN246" s="16"/>
      <c r="AO246" s="16"/>
      <c r="AP246" s="16"/>
      <c r="AQ246" s="16"/>
      <c r="AR246" s="16"/>
    </row>
    <row r="247" spans="1:44" s="44" customFormat="1" x14ac:dyDescent="0.2">
      <c r="A247" s="56" t="s">
        <v>15</v>
      </c>
      <c r="B247" s="55" t="s">
        <v>14</v>
      </c>
      <c r="C247" s="54"/>
      <c r="D247" s="54"/>
      <c r="E247" s="52"/>
      <c r="F247" s="52"/>
      <c r="G247" s="52">
        <f>SUM(G248:G258)</f>
        <v>230.18400000000005</v>
      </c>
      <c r="H247" s="52">
        <f>SUM(H248:H258)</f>
        <v>230.18400000000005</v>
      </c>
      <c r="I247" s="52">
        <f>SUM(I248:I258)</f>
        <v>11.595000000000002</v>
      </c>
      <c r="J247" s="54" t="s">
        <v>2</v>
      </c>
      <c r="K247" s="54" t="s">
        <v>2</v>
      </c>
      <c r="L247" s="54" t="s">
        <v>2</v>
      </c>
      <c r="M247" s="54" t="s">
        <v>2</v>
      </c>
      <c r="N247" s="54" t="s">
        <v>2</v>
      </c>
      <c r="O247" s="53" t="s">
        <v>2</v>
      </c>
      <c r="P247" s="52">
        <f>P248</f>
        <v>4.2469999999999999</v>
      </c>
      <c r="Q247" s="52">
        <f>SUM(Q248:Q258)</f>
        <v>10.500999999999999</v>
      </c>
      <c r="R247" s="52">
        <f>SUM(R248:R258)</f>
        <v>4.2469999999999999</v>
      </c>
      <c r="S247" s="52">
        <f>SUM(S248:S258)</f>
        <v>4.2469999999999999</v>
      </c>
      <c r="T247" s="52">
        <f>SUM(T248:T258)</f>
        <v>4.2469999999999999</v>
      </c>
      <c r="U247" s="52">
        <f>SUM(U248:U258)</f>
        <v>27.488999999999997</v>
      </c>
      <c r="V247" s="52">
        <v>179.94499999999999</v>
      </c>
      <c r="W247" s="52">
        <f>SUM(W249:W264)</f>
        <v>5.3</v>
      </c>
      <c r="X247" s="52">
        <f>SUM(X249:X264)</f>
        <v>0</v>
      </c>
      <c r="Y247" s="52">
        <f>SUM(Y249:Y264)</f>
        <v>0</v>
      </c>
      <c r="Z247" s="52">
        <f>SUM(Z249:Z264)</f>
        <v>0</v>
      </c>
      <c r="AA247" s="51">
        <f>V247+W247+X247+Y247+Z247</f>
        <v>185.245</v>
      </c>
      <c r="AB247" s="50"/>
      <c r="AC247" s="49">
        <f>AE247</f>
        <v>0</v>
      </c>
      <c r="AD247" s="48"/>
      <c r="AE247" s="48">
        <f>(AB247+AD247)/1.18</f>
        <v>0</v>
      </c>
      <c r="AF247" s="48"/>
      <c r="AG247" s="47"/>
      <c r="AH247" s="45"/>
      <c r="AI247" s="45"/>
      <c r="AJ247" s="45"/>
      <c r="AK247" s="45"/>
      <c r="AL247" s="45"/>
      <c r="AM247" s="46"/>
      <c r="AN247" s="45"/>
      <c r="AO247" s="45"/>
      <c r="AP247" s="45"/>
      <c r="AQ247" s="45"/>
      <c r="AR247" s="45"/>
    </row>
    <row r="248" spans="1:44" s="9" customFormat="1" x14ac:dyDescent="0.2">
      <c r="A248" s="41">
        <v>132</v>
      </c>
      <c r="B248" s="43" t="s">
        <v>13</v>
      </c>
      <c r="C248" s="39"/>
      <c r="D248" s="39"/>
      <c r="E248" s="39">
        <v>2013</v>
      </c>
      <c r="F248" s="39">
        <v>2063</v>
      </c>
      <c r="G248" s="38">
        <v>212.33500000000001</v>
      </c>
      <c r="H248" s="38">
        <v>212.33500000000001</v>
      </c>
      <c r="I248" s="38"/>
      <c r="J248" s="39" t="s">
        <v>2</v>
      </c>
      <c r="K248" s="39" t="s">
        <v>2</v>
      </c>
      <c r="L248" s="39" t="s">
        <v>2</v>
      </c>
      <c r="M248" s="39" t="s">
        <v>2</v>
      </c>
      <c r="N248" s="39" t="s">
        <v>2</v>
      </c>
      <c r="O248" s="36" t="s">
        <v>2</v>
      </c>
      <c r="P248" s="38">
        <v>4.2469999999999999</v>
      </c>
      <c r="Q248" s="38">
        <v>4.2469999999999999</v>
      </c>
      <c r="R248" s="38">
        <v>4.2469999999999999</v>
      </c>
      <c r="S248" s="38">
        <v>4.2469999999999999</v>
      </c>
      <c r="T248" s="38">
        <v>4.2469999999999999</v>
      </c>
      <c r="U248" s="19">
        <f>P248+Q248+R248+S248+T248</f>
        <v>21.234999999999999</v>
      </c>
      <c r="V248" s="38">
        <v>179.94499999999999</v>
      </c>
      <c r="W248" s="38"/>
      <c r="X248" s="38"/>
      <c r="Y248" s="38"/>
      <c r="Z248" s="38"/>
      <c r="AA248" s="32">
        <f>V248+W248+X248+Y248+Z248</f>
        <v>179.94499999999999</v>
      </c>
      <c r="AB248" s="21"/>
      <c r="AC248" s="20">
        <f>AE248</f>
        <v>0</v>
      </c>
      <c r="AD248" s="19"/>
      <c r="AE248" s="19">
        <f>(AB248+AD248)/1.18</f>
        <v>0</v>
      </c>
      <c r="AF248" s="19"/>
      <c r="AG248" s="18"/>
      <c r="AH248" s="16"/>
      <c r="AI248" s="16"/>
      <c r="AJ248" s="16"/>
      <c r="AK248" s="16"/>
      <c r="AL248" s="16"/>
      <c r="AM248" s="17"/>
      <c r="AN248" s="16"/>
      <c r="AO248" s="16"/>
      <c r="AP248" s="16"/>
      <c r="AQ248" s="16"/>
      <c r="AR248" s="16"/>
    </row>
    <row r="249" spans="1:44" s="9" customFormat="1" ht="25.5" x14ac:dyDescent="0.2">
      <c r="A249" s="41">
        <f>A248+1</f>
        <v>133</v>
      </c>
      <c r="B249" s="43" t="s">
        <v>12</v>
      </c>
      <c r="C249" s="37"/>
      <c r="D249" s="37"/>
      <c r="E249" s="39">
        <v>2011</v>
      </c>
      <c r="F249" s="39">
        <v>2012</v>
      </c>
      <c r="G249" s="38">
        <f>H249+AM249</f>
        <v>9.2040000000000006</v>
      </c>
      <c r="H249" s="38">
        <f>I249+U249</f>
        <v>9.2040000000000006</v>
      </c>
      <c r="I249" s="19">
        <v>9.2040000000000006</v>
      </c>
      <c r="J249" s="37" t="s">
        <v>2</v>
      </c>
      <c r="K249" s="37" t="s">
        <v>2</v>
      </c>
      <c r="L249" s="37" t="s">
        <v>2</v>
      </c>
      <c r="M249" s="37" t="s">
        <v>2</v>
      </c>
      <c r="N249" s="37" t="s">
        <v>2</v>
      </c>
      <c r="O249" s="36" t="s">
        <v>2</v>
      </c>
      <c r="P249" s="34"/>
      <c r="Q249" s="34"/>
      <c r="R249" s="34"/>
      <c r="S249" s="34"/>
      <c r="T249" s="34"/>
      <c r="U249" s="19"/>
      <c r="V249" s="19"/>
      <c r="W249" s="19"/>
      <c r="X249" s="19"/>
      <c r="Y249" s="33"/>
      <c r="Z249" s="33"/>
      <c r="AA249" s="32">
        <f>V249+W249+X249+Y249+Z249</f>
        <v>0</v>
      </c>
      <c r="AB249" s="21"/>
      <c r="AC249" s="20">
        <f>AE249</f>
        <v>0</v>
      </c>
      <c r="AD249" s="19"/>
      <c r="AE249" s="19">
        <f>(AB249+AD249)/1.18</f>
        <v>0</v>
      </c>
      <c r="AF249" s="19"/>
      <c r="AG249" s="18"/>
      <c r="AH249" s="16"/>
      <c r="AI249" s="16"/>
      <c r="AJ249" s="16"/>
      <c r="AK249" s="16"/>
      <c r="AL249" s="16"/>
      <c r="AM249" s="17"/>
      <c r="AN249" s="16"/>
      <c r="AO249" s="16"/>
      <c r="AP249" s="16"/>
      <c r="AQ249" s="16"/>
      <c r="AR249" s="16"/>
    </row>
    <row r="250" spans="1:44" s="9" customFormat="1" x14ac:dyDescent="0.2">
      <c r="A250" s="41">
        <f>A249+1</f>
        <v>134</v>
      </c>
      <c r="B250" s="43" t="s">
        <v>11</v>
      </c>
      <c r="C250" s="37"/>
      <c r="D250" s="37"/>
      <c r="E250" s="39">
        <v>2012</v>
      </c>
      <c r="F250" s="39">
        <v>2012</v>
      </c>
      <c r="G250" s="38">
        <f>H250+AM250</f>
        <v>0.01</v>
      </c>
      <c r="H250" s="38">
        <f>I250+U250</f>
        <v>0.01</v>
      </c>
      <c r="I250" s="19">
        <v>0.01</v>
      </c>
      <c r="J250" s="37" t="s">
        <v>2</v>
      </c>
      <c r="K250" s="37" t="s">
        <v>2</v>
      </c>
      <c r="L250" s="37" t="s">
        <v>2</v>
      </c>
      <c r="M250" s="37" t="s">
        <v>2</v>
      </c>
      <c r="N250" s="37" t="s">
        <v>2</v>
      </c>
      <c r="O250" s="36" t="s">
        <v>2</v>
      </c>
      <c r="P250" s="34"/>
      <c r="Q250" s="34"/>
      <c r="R250" s="34"/>
      <c r="S250" s="34"/>
      <c r="T250" s="34"/>
      <c r="U250" s="19"/>
      <c r="V250" s="19"/>
      <c r="W250" s="19"/>
      <c r="X250" s="19"/>
      <c r="Y250" s="33"/>
      <c r="Z250" s="33"/>
      <c r="AA250" s="32">
        <f>V250+W250+X250+Y250+Z250</f>
        <v>0</v>
      </c>
      <c r="AB250" s="21"/>
      <c r="AC250" s="20">
        <f>AE250</f>
        <v>0</v>
      </c>
      <c r="AD250" s="19"/>
      <c r="AE250" s="19">
        <f>(AB250+AD250)/1.18</f>
        <v>0</v>
      </c>
      <c r="AF250" s="19"/>
      <c r="AG250" s="18"/>
      <c r="AH250" s="16"/>
      <c r="AI250" s="16"/>
      <c r="AJ250" s="16"/>
      <c r="AK250" s="16"/>
      <c r="AL250" s="16"/>
      <c r="AM250" s="17"/>
      <c r="AN250" s="16"/>
      <c r="AO250" s="16"/>
      <c r="AP250" s="16"/>
      <c r="AQ250" s="16"/>
      <c r="AR250" s="16"/>
    </row>
    <row r="251" spans="1:44" s="9" customFormat="1" x14ac:dyDescent="0.2">
      <c r="A251" s="41">
        <f>A250+1</f>
        <v>135</v>
      </c>
      <c r="B251" s="43" t="s">
        <v>10</v>
      </c>
      <c r="C251" s="37"/>
      <c r="D251" s="37"/>
      <c r="E251" s="39">
        <v>2012</v>
      </c>
      <c r="F251" s="39">
        <v>2012</v>
      </c>
      <c r="G251" s="38">
        <f>H251+AM251</f>
        <v>0.05</v>
      </c>
      <c r="H251" s="38">
        <f>I251+U251</f>
        <v>0.05</v>
      </c>
      <c r="I251" s="19">
        <v>0.05</v>
      </c>
      <c r="J251" s="37" t="s">
        <v>2</v>
      </c>
      <c r="K251" s="37" t="s">
        <v>2</v>
      </c>
      <c r="L251" s="37" t="s">
        <v>2</v>
      </c>
      <c r="M251" s="37" t="s">
        <v>2</v>
      </c>
      <c r="N251" s="37" t="s">
        <v>2</v>
      </c>
      <c r="O251" s="36" t="s">
        <v>2</v>
      </c>
      <c r="P251" s="34"/>
      <c r="Q251" s="34"/>
      <c r="R251" s="34"/>
      <c r="S251" s="34"/>
      <c r="T251" s="34"/>
      <c r="U251" s="19"/>
      <c r="V251" s="19"/>
      <c r="W251" s="19"/>
      <c r="X251" s="19"/>
      <c r="Y251" s="33"/>
      <c r="Z251" s="33"/>
      <c r="AA251" s="32">
        <f>V251+W251+X251+Y251+Z251</f>
        <v>0</v>
      </c>
      <c r="AB251" s="21"/>
      <c r="AC251" s="20">
        <f>AE251</f>
        <v>0</v>
      </c>
      <c r="AD251" s="19"/>
      <c r="AE251" s="19">
        <f>(AB251+AD251)/1.18</f>
        <v>0</v>
      </c>
      <c r="AF251" s="19"/>
      <c r="AG251" s="18"/>
      <c r="AH251" s="16"/>
      <c r="AI251" s="16"/>
      <c r="AJ251" s="16"/>
      <c r="AK251" s="16"/>
      <c r="AL251" s="16"/>
      <c r="AM251" s="17"/>
      <c r="AN251" s="16"/>
      <c r="AO251" s="16"/>
      <c r="AP251" s="16"/>
      <c r="AQ251" s="16"/>
      <c r="AR251" s="16"/>
    </row>
    <row r="252" spans="1:44" s="9" customFormat="1" x14ac:dyDescent="0.2">
      <c r="A252" s="41">
        <f>A251+1</f>
        <v>136</v>
      </c>
      <c r="B252" s="43" t="s">
        <v>9</v>
      </c>
      <c r="C252" s="37"/>
      <c r="D252" s="37"/>
      <c r="E252" s="39">
        <v>2012</v>
      </c>
      <c r="F252" s="39">
        <v>2012</v>
      </c>
      <c r="G252" s="38">
        <f>H252+AM252</f>
        <v>7.0999999999999994E-2</v>
      </c>
      <c r="H252" s="38">
        <f>I252+U252</f>
        <v>7.0999999999999994E-2</v>
      </c>
      <c r="I252" s="19">
        <v>7.0999999999999994E-2</v>
      </c>
      <c r="J252" s="37" t="s">
        <v>2</v>
      </c>
      <c r="K252" s="37" t="s">
        <v>2</v>
      </c>
      <c r="L252" s="37" t="s">
        <v>2</v>
      </c>
      <c r="M252" s="37" t="s">
        <v>2</v>
      </c>
      <c r="N252" s="37" t="s">
        <v>2</v>
      </c>
      <c r="O252" s="36" t="s">
        <v>2</v>
      </c>
      <c r="P252" s="34"/>
      <c r="Q252" s="34"/>
      <c r="R252" s="34"/>
      <c r="S252" s="34"/>
      <c r="T252" s="34"/>
      <c r="U252" s="19"/>
      <c r="V252" s="19"/>
      <c r="W252" s="19"/>
      <c r="X252" s="19"/>
      <c r="Y252" s="33"/>
      <c r="Z252" s="33"/>
      <c r="AA252" s="32">
        <f>V252+W252+X252+Y252+Z252</f>
        <v>0</v>
      </c>
      <c r="AB252" s="21"/>
      <c r="AC252" s="20">
        <f>AE252</f>
        <v>0</v>
      </c>
      <c r="AD252" s="19"/>
      <c r="AE252" s="19">
        <f>(AB252+AD252)/1.18</f>
        <v>0</v>
      </c>
      <c r="AF252" s="19"/>
      <c r="AG252" s="18"/>
      <c r="AH252" s="16"/>
      <c r="AI252" s="16"/>
      <c r="AJ252" s="16"/>
      <c r="AK252" s="16"/>
      <c r="AL252" s="16"/>
      <c r="AM252" s="17"/>
      <c r="AN252" s="16"/>
      <c r="AO252" s="16"/>
      <c r="AP252" s="16"/>
      <c r="AQ252" s="16"/>
      <c r="AR252" s="16"/>
    </row>
    <row r="253" spans="1:44" s="9" customFormat="1" x14ac:dyDescent="0.2">
      <c r="A253" s="41">
        <f>A252+1</f>
        <v>137</v>
      </c>
      <c r="B253" s="43" t="s">
        <v>8</v>
      </c>
      <c r="C253" s="37"/>
      <c r="D253" s="37"/>
      <c r="E253" s="39">
        <v>2012</v>
      </c>
      <c r="F253" s="39">
        <v>2012</v>
      </c>
      <c r="G253" s="38">
        <f>H253+AM253</f>
        <v>4.3999999999999997E-2</v>
      </c>
      <c r="H253" s="38">
        <f>I253+U253</f>
        <v>4.3999999999999997E-2</v>
      </c>
      <c r="I253" s="19">
        <v>4.3999999999999997E-2</v>
      </c>
      <c r="J253" s="37" t="s">
        <v>2</v>
      </c>
      <c r="K253" s="37" t="s">
        <v>2</v>
      </c>
      <c r="L253" s="37" t="s">
        <v>2</v>
      </c>
      <c r="M253" s="37" t="s">
        <v>2</v>
      </c>
      <c r="N253" s="37" t="s">
        <v>2</v>
      </c>
      <c r="O253" s="36" t="s">
        <v>2</v>
      </c>
      <c r="P253" s="34"/>
      <c r="Q253" s="34"/>
      <c r="R253" s="34"/>
      <c r="S253" s="34"/>
      <c r="T253" s="34"/>
      <c r="U253" s="19"/>
      <c r="V253" s="19"/>
      <c r="W253" s="19"/>
      <c r="X253" s="19"/>
      <c r="Y253" s="33"/>
      <c r="Z253" s="33"/>
      <c r="AA253" s="32">
        <f>V253+W253+X253+Y253+Z253</f>
        <v>0</v>
      </c>
      <c r="AB253" s="21"/>
      <c r="AC253" s="20">
        <f>AE253</f>
        <v>0</v>
      </c>
      <c r="AD253" s="19"/>
      <c r="AE253" s="19">
        <f>(AB253+AD253)/1.18</f>
        <v>0</v>
      </c>
      <c r="AF253" s="19"/>
      <c r="AG253" s="18"/>
      <c r="AH253" s="16"/>
      <c r="AI253" s="16"/>
      <c r="AJ253" s="16"/>
      <c r="AK253" s="16"/>
      <c r="AL253" s="16"/>
      <c r="AM253" s="17"/>
      <c r="AN253" s="16"/>
      <c r="AO253" s="16"/>
      <c r="AP253" s="16"/>
      <c r="AQ253" s="16"/>
      <c r="AR253" s="16"/>
    </row>
    <row r="254" spans="1:44" s="9" customFormat="1" ht="25.5" x14ac:dyDescent="0.2">
      <c r="A254" s="41">
        <f>A253+1</f>
        <v>138</v>
      </c>
      <c r="B254" s="43" t="s">
        <v>7</v>
      </c>
      <c r="C254" s="37"/>
      <c r="D254" s="37"/>
      <c r="E254" s="39">
        <v>2012</v>
      </c>
      <c r="F254" s="39">
        <v>2012</v>
      </c>
      <c r="G254" s="38">
        <f>H254+AM254</f>
        <v>0.84299999999999997</v>
      </c>
      <c r="H254" s="38">
        <f>I254+U254</f>
        <v>0.84299999999999997</v>
      </c>
      <c r="I254" s="19">
        <v>0.84299999999999997</v>
      </c>
      <c r="J254" s="37" t="s">
        <v>2</v>
      </c>
      <c r="K254" s="37" t="s">
        <v>2</v>
      </c>
      <c r="L254" s="37" t="s">
        <v>2</v>
      </c>
      <c r="M254" s="37" t="s">
        <v>2</v>
      </c>
      <c r="N254" s="37" t="s">
        <v>2</v>
      </c>
      <c r="O254" s="36" t="s">
        <v>2</v>
      </c>
      <c r="P254" s="34"/>
      <c r="Q254" s="34"/>
      <c r="R254" s="34"/>
      <c r="S254" s="34"/>
      <c r="T254" s="34"/>
      <c r="U254" s="19"/>
      <c r="V254" s="19"/>
      <c r="W254" s="19"/>
      <c r="X254" s="19"/>
      <c r="Y254" s="33"/>
      <c r="Z254" s="33"/>
      <c r="AA254" s="32">
        <f>V254+W254+X254+Y254+Z254</f>
        <v>0</v>
      </c>
      <c r="AB254" s="21"/>
      <c r="AC254" s="20">
        <f>AE254</f>
        <v>0</v>
      </c>
      <c r="AD254" s="19"/>
      <c r="AE254" s="19">
        <f>(AB254+AD254)/1.18</f>
        <v>0</v>
      </c>
      <c r="AF254" s="19"/>
      <c r="AG254" s="18"/>
      <c r="AH254" s="16"/>
      <c r="AI254" s="16"/>
      <c r="AJ254" s="16"/>
      <c r="AK254" s="16"/>
      <c r="AL254" s="16"/>
      <c r="AM254" s="17"/>
      <c r="AN254" s="16"/>
      <c r="AO254" s="16"/>
      <c r="AP254" s="16"/>
      <c r="AQ254" s="16"/>
      <c r="AR254" s="16"/>
    </row>
    <row r="255" spans="1:44" s="9" customFormat="1" x14ac:dyDescent="0.2">
      <c r="A255" s="41">
        <f>A254+1</f>
        <v>139</v>
      </c>
      <c r="B255" s="43" t="s">
        <v>6</v>
      </c>
      <c r="C255" s="37"/>
      <c r="D255" s="37"/>
      <c r="E255" s="39">
        <v>2012</v>
      </c>
      <c r="F255" s="39">
        <v>2012</v>
      </c>
      <c r="G255" s="38">
        <f>H255+AM255</f>
        <v>1.3</v>
      </c>
      <c r="H255" s="38">
        <f>I255+U255</f>
        <v>1.3</v>
      </c>
      <c r="I255" s="19">
        <v>1.3</v>
      </c>
      <c r="J255" s="37" t="s">
        <v>2</v>
      </c>
      <c r="K255" s="37" t="s">
        <v>2</v>
      </c>
      <c r="L255" s="37" t="s">
        <v>2</v>
      </c>
      <c r="M255" s="37" t="s">
        <v>2</v>
      </c>
      <c r="N255" s="37" t="s">
        <v>2</v>
      </c>
      <c r="O255" s="36" t="s">
        <v>2</v>
      </c>
      <c r="P255" s="34"/>
      <c r="Q255" s="34"/>
      <c r="R255" s="34"/>
      <c r="S255" s="34"/>
      <c r="T255" s="34"/>
      <c r="U255" s="19"/>
      <c r="V255" s="19"/>
      <c r="W255" s="19"/>
      <c r="X255" s="19"/>
      <c r="Y255" s="33"/>
      <c r="Z255" s="33"/>
      <c r="AA255" s="32">
        <f>V255+W255+X255+Y255+Z255</f>
        <v>0</v>
      </c>
      <c r="AB255" s="21"/>
      <c r="AC255" s="20">
        <f>AE255</f>
        <v>0</v>
      </c>
      <c r="AD255" s="19"/>
      <c r="AE255" s="19">
        <f>(AB255+AD255)/1.18</f>
        <v>0</v>
      </c>
      <c r="AF255" s="19"/>
      <c r="AG255" s="18"/>
      <c r="AH255" s="16"/>
      <c r="AI255" s="16"/>
      <c r="AJ255" s="16"/>
      <c r="AK255" s="16"/>
      <c r="AL255" s="16"/>
      <c r="AM255" s="17"/>
      <c r="AN255" s="16"/>
      <c r="AO255" s="16"/>
      <c r="AP255" s="16"/>
      <c r="AQ255" s="16"/>
      <c r="AR255" s="16"/>
    </row>
    <row r="256" spans="1:44" s="9" customFormat="1" x14ac:dyDescent="0.2">
      <c r="A256" s="41">
        <f>A255+1</f>
        <v>140</v>
      </c>
      <c r="B256" s="42" t="s">
        <v>5</v>
      </c>
      <c r="C256" s="37"/>
      <c r="D256" s="37"/>
      <c r="E256" s="39">
        <v>2014</v>
      </c>
      <c r="F256" s="39">
        <v>2014</v>
      </c>
      <c r="G256" s="38">
        <f>H256+AM256</f>
        <v>5.9</v>
      </c>
      <c r="H256" s="38">
        <f>I256+U256</f>
        <v>5.9</v>
      </c>
      <c r="I256" s="19">
        <v>0</v>
      </c>
      <c r="J256" s="37" t="s">
        <v>2</v>
      </c>
      <c r="K256" s="37" t="s">
        <v>2</v>
      </c>
      <c r="L256" s="37" t="s">
        <v>2</v>
      </c>
      <c r="M256" s="37" t="s">
        <v>2</v>
      </c>
      <c r="N256" s="37" t="s">
        <v>2</v>
      </c>
      <c r="O256" s="36" t="s">
        <v>2</v>
      </c>
      <c r="P256" s="34">
        <v>0</v>
      </c>
      <c r="Q256" s="35">
        <v>5.9</v>
      </c>
      <c r="R256" s="34">
        <v>0</v>
      </c>
      <c r="S256" s="34">
        <v>0</v>
      </c>
      <c r="T256" s="34">
        <v>0</v>
      </c>
      <c r="U256" s="19">
        <f>P256+Q256+R256+S256+T256</f>
        <v>5.9</v>
      </c>
      <c r="V256" s="19">
        <v>0</v>
      </c>
      <c r="W256" s="19">
        <v>5</v>
      </c>
      <c r="X256" s="19">
        <v>0</v>
      </c>
      <c r="Y256" s="33">
        <v>0</v>
      </c>
      <c r="Z256" s="33">
        <v>0</v>
      </c>
      <c r="AA256" s="32">
        <f>V256+W256+X256+Y256+Z256</f>
        <v>5</v>
      </c>
      <c r="AB256" s="21"/>
      <c r="AC256" s="20">
        <f>AE256</f>
        <v>0</v>
      </c>
      <c r="AD256" s="19"/>
      <c r="AE256" s="19">
        <f>(AB256+AD256)/1.18</f>
        <v>0</v>
      </c>
      <c r="AF256" s="19"/>
      <c r="AG256" s="18"/>
      <c r="AH256" s="16"/>
      <c r="AI256" s="16"/>
      <c r="AJ256" s="16"/>
      <c r="AK256" s="16"/>
      <c r="AL256" s="16"/>
      <c r="AM256" s="17"/>
      <c r="AN256" s="16"/>
      <c r="AO256" s="16"/>
      <c r="AP256" s="16"/>
      <c r="AQ256" s="16"/>
      <c r="AR256" s="16"/>
    </row>
    <row r="257" spans="1:44" s="9" customFormat="1" x14ac:dyDescent="0.2">
      <c r="A257" s="41">
        <f>A256+1</f>
        <v>141</v>
      </c>
      <c r="B257" s="40" t="s">
        <v>4</v>
      </c>
      <c r="C257" s="37"/>
      <c r="D257" s="37"/>
      <c r="E257" s="39">
        <v>2012</v>
      </c>
      <c r="F257" s="39">
        <v>2012</v>
      </c>
      <c r="G257" s="38">
        <f>H257+AM257</f>
        <v>7.2999999999999995E-2</v>
      </c>
      <c r="H257" s="38">
        <f>I257+U257</f>
        <v>7.2999999999999995E-2</v>
      </c>
      <c r="I257" s="19">
        <v>7.2999999999999995E-2</v>
      </c>
      <c r="J257" s="37" t="s">
        <v>2</v>
      </c>
      <c r="K257" s="37" t="s">
        <v>2</v>
      </c>
      <c r="L257" s="37" t="s">
        <v>2</v>
      </c>
      <c r="M257" s="37" t="s">
        <v>2</v>
      </c>
      <c r="N257" s="37" t="s">
        <v>2</v>
      </c>
      <c r="O257" s="36" t="s">
        <v>2</v>
      </c>
      <c r="P257" s="34"/>
      <c r="Q257" s="35"/>
      <c r="R257" s="34"/>
      <c r="S257" s="34"/>
      <c r="T257" s="34"/>
      <c r="U257" s="19"/>
      <c r="V257" s="19"/>
      <c r="W257" s="19"/>
      <c r="X257" s="19"/>
      <c r="Y257" s="33"/>
      <c r="Z257" s="33"/>
      <c r="AA257" s="32">
        <f>V257+W257+X257+Y257+Z257</f>
        <v>0</v>
      </c>
      <c r="AB257" s="21"/>
      <c r="AC257" s="20">
        <f>AE257</f>
        <v>0</v>
      </c>
      <c r="AD257" s="19"/>
      <c r="AE257" s="19">
        <f>(AB257+AD257)/1.18</f>
        <v>0</v>
      </c>
      <c r="AF257" s="19"/>
      <c r="AG257" s="18"/>
      <c r="AH257" s="16"/>
      <c r="AI257" s="16"/>
      <c r="AJ257" s="16"/>
      <c r="AK257" s="16"/>
      <c r="AL257" s="16"/>
      <c r="AM257" s="17"/>
      <c r="AN257" s="16"/>
      <c r="AO257" s="16"/>
      <c r="AP257" s="16"/>
      <c r="AQ257" s="16"/>
      <c r="AR257" s="16"/>
    </row>
    <row r="258" spans="1:44" s="9" customFormat="1" ht="26.25" thickBot="1" x14ac:dyDescent="0.25">
      <c r="A258" s="31">
        <f>A257+1</f>
        <v>142</v>
      </c>
      <c r="B258" s="30" t="s">
        <v>3</v>
      </c>
      <c r="C258" s="27"/>
      <c r="D258" s="27"/>
      <c r="E258" s="29">
        <v>2014</v>
      </c>
      <c r="F258" s="29">
        <v>2014</v>
      </c>
      <c r="G258" s="28">
        <f>H258+AM258</f>
        <v>0.35399999999999998</v>
      </c>
      <c r="H258" s="28">
        <f>I258+U258</f>
        <v>0.35399999999999998</v>
      </c>
      <c r="I258" s="24">
        <v>0</v>
      </c>
      <c r="J258" s="27" t="s">
        <v>2</v>
      </c>
      <c r="K258" s="27" t="s">
        <v>2</v>
      </c>
      <c r="L258" s="27" t="s">
        <v>2</v>
      </c>
      <c r="M258" s="27" t="s">
        <v>2</v>
      </c>
      <c r="N258" s="27" t="s">
        <v>2</v>
      </c>
      <c r="O258" s="26" t="s">
        <v>2</v>
      </c>
      <c r="P258" s="25">
        <v>0</v>
      </c>
      <c r="Q258" s="25">
        <v>0.35399999999999998</v>
      </c>
      <c r="R258" s="25">
        <v>0</v>
      </c>
      <c r="S258" s="25">
        <v>0</v>
      </c>
      <c r="T258" s="25">
        <v>0</v>
      </c>
      <c r="U258" s="24">
        <f>P258+Q258+R258+S258+T258</f>
        <v>0.35399999999999998</v>
      </c>
      <c r="V258" s="24">
        <v>0</v>
      </c>
      <c r="W258" s="24">
        <v>0.3</v>
      </c>
      <c r="X258" s="24">
        <v>0</v>
      </c>
      <c r="Y258" s="23">
        <v>0</v>
      </c>
      <c r="Z258" s="23">
        <v>0</v>
      </c>
      <c r="AA258" s="22">
        <f>V258+W258+X258+Y258+Z258</f>
        <v>0.3</v>
      </c>
      <c r="AB258" s="21"/>
      <c r="AC258" s="20">
        <f>AE258</f>
        <v>0</v>
      </c>
      <c r="AD258" s="19"/>
      <c r="AE258" s="19">
        <f>(AB258+AD258)/1.18</f>
        <v>0</v>
      </c>
      <c r="AF258" s="19"/>
      <c r="AG258" s="18"/>
      <c r="AH258" s="16"/>
      <c r="AI258" s="16"/>
      <c r="AJ258" s="16"/>
      <c r="AK258" s="16"/>
      <c r="AL258" s="16"/>
      <c r="AM258" s="17"/>
      <c r="AN258" s="16"/>
      <c r="AO258" s="16"/>
      <c r="AP258" s="16"/>
      <c r="AQ258" s="16"/>
      <c r="AR258" s="16"/>
    </row>
    <row r="259" spans="1:44" ht="26.45" customHeight="1" x14ac:dyDescent="0.2">
      <c r="A259" s="3"/>
      <c r="H259" s="15">
        <f>ROUND(G259,3)</f>
        <v>0</v>
      </c>
      <c r="I259" s="15"/>
      <c r="J259" s="7"/>
      <c r="K259" s="7"/>
      <c r="L259" s="7"/>
      <c r="M259" s="7"/>
      <c r="N259" s="7"/>
      <c r="O259" s="6"/>
    </row>
    <row r="260" spans="1:44" ht="26.45" customHeight="1" x14ac:dyDescent="0.2">
      <c r="A260" s="3"/>
      <c r="H260" s="15"/>
      <c r="I260" s="15"/>
      <c r="J260" s="7"/>
      <c r="K260" s="7"/>
      <c r="L260" s="7"/>
      <c r="M260" s="7"/>
      <c r="N260" s="7"/>
      <c r="O260" s="6"/>
    </row>
    <row r="261" spans="1:44" ht="26.45" customHeight="1" x14ac:dyDescent="0.2">
      <c r="A261" s="3"/>
      <c r="B261" s="14"/>
      <c r="C261" s="13"/>
      <c r="D261" s="13" t="s">
        <v>1</v>
      </c>
      <c r="E261" s="13"/>
      <c r="F261" s="13"/>
      <c r="G261" s="13"/>
      <c r="H261" s="12"/>
      <c r="I261" s="12"/>
      <c r="J261" s="11"/>
      <c r="K261" s="11"/>
      <c r="L261" s="11"/>
      <c r="M261" s="11" t="s">
        <v>0</v>
      </c>
      <c r="N261" s="11"/>
      <c r="O261" s="6"/>
    </row>
    <row r="262" spans="1:44" ht="46.15" customHeight="1" x14ac:dyDescent="0.2">
      <c r="A262" s="3"/>
      <c r="D262" s="1"/>
      <c r="E262" s="1"/>
      <c r="G262" s="1"/>
      <c r="I262" s="1"/>
      <c r="J262" s="10"/>
      <c r="K262" s="3"/>
      <c r="M262" s="3"/>
      <c r="N262" s="8"/>
      <c r="P262" s="9"/>
      <c r="T262" s="4"/>
      <c r="U262" s="8"/>
    </row>
    <row r="263" spans="1:44" ht="4.1500000000000004" customHeight="1" x14ac:dyDescent="0.2"/>
    <row r="264" spans="1:44" hidden="1" x14ac:dyDescent="0.2"/>
    <row r="265" spans="1:44" hidden="1" x14ac:dyDescent="0.2">
      <c r="A265" s="3"/>
      <c r="J265" s="7"/>
      <c r="K265" s="7"/>
      <c r="L265" s="7"/>
      <c r="M265" s="7"/>
      <c r="N265" s="7"/>
      <c r="O265" s="6"/>
    </row>
    <row r="266" spans="1:44" ht="5.45" hidden="1" customHeight="1" x14ac:dyDescent="0.2">
      <c r="A266" s="3"/>
      <c r="J266" s="7"/>
      <c r="K266" s="7"/>
      <c r="L266" s="7"/>
      <c r="M266" s="7"/>
      <c r="N266" s="7"/>
      <c r="O266" s="6"/>
    </row>
    <row r="267" spans="1:44" hidden="1" x14ac:dyDescent="0.2"/>
    <row r="268" spans="1:44" hidden="1" x14ac:dyDescent="0.2"/>
    <row r="269" spans="1:44" hidden="1" x14ac:dyDescent="0.2"/>
    <row r="270" spans="1:44" hidden="1" x14ac:dyDescent="0.2"/>
    <row r="271" spans="1:44" hidden="1" x14ac:dyDescent="0.2"/>
    <row r="272" spans="1:44" hidden="1" x14ac:dyDescent="0.2"/>
    <row r="273" hidden="1" x14ac:dyDescent="0.2"/>
    <row r="274" hidden="1" x14ac:dyDescent="0.2"/>
    <row r="275" ht="3.6" hidden="1" customHeight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t="7.9" hidden="1" customHeight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t="1.1499999999999999" hidden="1" customHeight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t="9" hidden="1" customHeight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t="7.9" hidden="1" customHeight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t="12" hidden="1" customHeight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t="6.6" hidden="1" customHeight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t="13.15" hidden="1" customHeight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t="14.45" hidden="1" customHeight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t="9.6" hidden="1" customHeight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t="10.15" hidden="1" customHeight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t="6" hidden="1" customHeight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t="7.15" hidden="1" customHeight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t="15" hidden="1" customHeight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t="14.45" hidden="1" customHeight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t="14.45" hidden="1" customHeight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t="13.9" hidden="1" customHeight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t="1.9" hidden="1" customHeight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t="5.45" hidden="1" customHeight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t="6" hidden="1" customHeight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t="9.6" hidden="1" customHeight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t="3" hidden="1" customHeight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t="12" hidden="1" customHeight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t="7.9" hidden="1" customHeight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t="6" hidden="1" customHeight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t="13.9" hidden="1" customHeight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t="8.4499999999999993" hidden="1" customHeight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t="10.15" hidden="1" customHeight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t="12.6" hidden="1" customHeight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t="0.6" hidden="1" customHeight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t="0.6" hidden="1" customHeight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t="7.9" hidden="1" customHeight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t="1.1499999999999999" hidden="1" customHeight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t="0.6" hidden="1" customHeight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t="12.6" hidden="1" customHeight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t="1.9" hidden="1" customHeight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t="14.45" hidden="1" customHeight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t="1.9" hidden="1" customHeight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t="14.45" hidden="1" customHeight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t="1.9" hidden="1" customHeight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t="6.6" hidden="1" customHeight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t="13.15" hidden="1" customHeight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t="9" hidden="1" customHeight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</sheetData>
  <mergeCells count="12">
    <mergeCell ref="G25:G26"/>
    <mergeCell ref="H25:H26"/>
    <mergeCell ref="I25:I26"/>
    <mergeCell ref="J25:O25"/>
    <mergeCell ref="P25:U25"/>
    <mergeCell ref="V25:Z25"/>
    <mergeCell ref="A25:A27"/>
    <mergeCell ref="B25:B27"/>
    <mergeCell ref="C25:C26"/>
    <mergeCell ref="D25:D26"/>
    <mergeCell ref="E25:E27"/>
    <mergeCell ref="F25:F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09"/>
  <sheetViews>
    <sheetView tabSelected="1" topLeftCell="A14" zoomScale="50" zoomScaleNormal="50" workbookViewId="0">
      <pane xSplit="3" ySplit="11" topLeftCell="D25" activePane="bottomRight" state="frozen"/>
      <selection activeCell="H39" sqref="H39"/>
      <selection pane="topRight" activeCell="H39" sqref="H39"/>
      <selection pane="bottomLeft" activeCell="H39" sqref="H39"/>
      <selection pane="bottomRight" activeCell="G15" sqref="G15:V15"/>
    </sheetView>
  </sheetViews>
  <sheetFormatPr defaultRowHeight="12.75" outlineLevelRow="1" outlineLevelCol="1" x14ac:dyDescent="0.2"/>
  <cols>
    <col min="1" max="1" width="9.85546875" customWidth="1"/>
    <col min="2" max="2" width="46.85546875" customWidth="1"/>
    <col min="3" max="3" width="0.140625" hidden="1" customWidth="1" outlineLevel="1"/>
    <col min="4" max="4" width="15.28515625" customWidth="1" collapsed="1"/>
    <col min="5" max="8" width="15.28515625" customWidth="1"/>
    <col min="9" max="9" width="18.5703125" hidden="1" customWidth="1" outlineLevel="1"/>
    <col min="10" max="10" width="17.42578125" hidden="1" customWidth="1" outlineLevel="1"/>
    <col min="11" max="12" width="17" hidden="1" customWidth="1" outlineLevel="1"/>
    <col min="13" max="13" width="17.42578125" hidden="1" customWidth="1" outlineLevel="1"/>
    <col min="14" max="14" width="21.42578125" customWidth="1" collapsed="1"/>
    <col min="15" max="19" width="18.140625" customWidth="1"/>
    <col min="20" max="20" width="18.5703125" customWidth="1"/>
    <col min="21" max="21" width="19.140625" customWidth="1"/>
    <col min="22" max="22" width="15.7109375" customWidth="1"/>
    <col min="23" max="23" width="16" customWidth="1"/>
    <col min="24" max="24" width="23.28515625" customWidth="1"/>
  </cols>
  <sheetData>
    <row r="1" spans="2:23" ht="20.25" hidden="1" x14ac:dyDescent="0.3">
      <c r="B1" s="162"/>
      <c r="C1" s="165"/>
      <c r="D1" s="165"/>
      <c r="E1" s="165"/>
      <c r="F1" s="165"/>
      <c r="G1" s="165"/>
      <c r="H1" s="165"/>
      <c r="I1" s="164"/>
      <c r="J1" s="164"/>
      <c r="K1" s="164"/>
      <c r="L1" s="164"/>
      <c r="M1" s="164"/>
      <c r="N1" s="163"/>
      <c r="O1" s="162"/>
      <c r="P1" s="162"/>
      <c r="Q1" s="162"/>
      <c r="R1" s="162"/>
      <c r="S1" s="162"/>
      <c r="T1" s="162"/>
      <c r="U1" s="162"/>
      <c r="V1" s="162"/>
      <c r="W1" s="292"/>
    </row>
    <row r="2" spans="2:23" ht="20.25" hidden="1" x14ac:dyDescent="0.3">
      <c r="B2" s="162"/>
      <c r="C2" s="165"/>
      <c r="D2" s="165"/>
      <c r="E2" s="165"/>
      <c r="F2" s="165"/>
      <c r="G2" s="165"/>
      <c r="H2" s="165"/>
      <c r="I2" s="164"/>
      <c r="J2" s="164"/>
      <c r="K2" s="164"/>
      <c r="L2" s="164"/>
      <c r="M2" s="164"/>
      <c r="N2" s="163"/>
      <c r="O2" s="162"/>
      <c r="P2" s="162"/>
      <c r="Q2" s="162"/>
      <c r="R2" s="162"/>
      <c r="S2" s="162"/>
      <c r="T2" s="162"/>
      <c r="U2" s="162"/>
      <c r="V2" s="162"/>
      <c r="W2" s="292"/>
    </row>
    <row r="3" spans="2:23" ht="20.25" hidden="1" x14ac:dyDescent="0.3">
      <c r="B3" s="162"/>
      <c r="C3" s="293"/>
      <c r="D3" s="165"/>
      <c r="E3" s="165"/>
      <c r="F3" s="165"/>
      <c r="G3" s="165"/>
      <c r="H3" s="165"/>
      <c r="I3" s="164"/>
      <c r="J3" s="164"/>
      <c r="K3" s="164"/>
      <c r="L3" s="164"/>
      <c r="M3" s="164"/>
      <c r="N3" s="163"/>
      <c r="O3" s="162"/>
      <c r="P3" s="162"/>
      <c r="Q3" s="162"/>
      <c r="R3" s="162"/>
      <c r="S3" s="162"/>
      <c r="T3" s="162"/>
      <c r="U3" s="162"/>
      <c r="V3" s="162"/>
      <c r="W3" s="292"/>
    </row>
    <row r="4" spans="2:23" s="283" customFormat="1" ht="26.25" hidden="1" x14ac:dyDescent="0.4"/>
    <row r="5" spans="2:23" ht="31.5" hidden="1" customHeight="1" x14ac:dyDescent="0.25">
      <c r="B5" s="291" t="s">
        <v>355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162"/>
      <c r="P5" s="162"/>
      <c r="Q5" s="162"/>
      <c r="R5" s="162"/>
      <c r="S5" s="162"/>
      <c r="T5" s="162"/>
      <c r="U5" s="162"/>
      <c r="V5" s="162"/>
      <c r="W5" s="162"/>
    </row>
    <row r="6" spans="2:23" ht="31.5" hidden="1" customHeight="1" x14ac:dyDescent="0.45">
      <c r="B6" s="284"/>
      <c r="C6" s="283"/>
      <c r="D6" s="281"/>
      <c r="E6" s="281"/>
      <c r="F6" s="281"/>
      <c r="G6" s="281"/>
      <c r="H6" s="281"/>
      <c r="I6" s="281"/>
      <c r="J6" s="282"/>
      <c r="K6" s="281"/>
      <c r="L6" s="281"/>
      <c r="M6" s="280"/>
      <c r="N6" s="280"/>
      <c r="O6" s="162"/>
      <c r="P6" s="162"/>
      <c r="Q6" s="162"/>
      <c r="R6" s="162"/>
      <c r="S6" s="162"/>
      <c r="T6" s="162"/>
      <c r="U6" s="162"/>
      <c r="V6" s="162"/>
      <c r="W6" s="162"/>
    </row>
    <row r="7" spans="2:23" ht="31.5" hidden="1" customHeight="1" x14ac:dyDescent="0.45">
      <c r="B7" s="284"/>
      <c r="C7" s="283"/>
      <c r="D7" s="281"/>
      <c r="E7" s="281"/>
      <c r="F7" s="281"/>
      <c r="G7" s="281"/>
      <c r="H7" s="281"/>
      <c r="I7" s="281"/>
      <c r="J7" s="282"/>
      <c r="K7" s="281"/>
      <c r="L7" s="281"/>
      <c r="M7" s="280"/>
      <c r="N7" s="162"/>
      <c r="O7" s="162"/>
      <c r="P7" s="162"/>
      <c r="Q7" s="162"/>
      <c r="R7" s="162"/>
      <c r="S7" s="162"/>
      <c r="T7" s="162"/>
      <c r="U7" s="162"/>
      <c r="V7" s="162"/>
      <c r="W7" s="162"/>
    </row>
    <row r="8" spans="2:23" ht="15.75" hidden="1" x14ac:dyDescent="0.25">
      <c r="B8" s="162"/>
      <c r="C8" s="165"/>
      <c r="D8" s="164"/>
      <c r="E8" s="164"/>
      <c r="F8" s="164"/>
      <c r="G8" s="164"/>
      <c r="H8" s="164"/>
      <c r="I8" s="165"/>
      <c r="J8" s="165"/>
      <c r="K8" s="290"/>
      <c r="L8" s="290"/>
      <c r="M8" s="290"/>
      <c r="N8" s="162"/>
      <c r="O8" s="162"/>
      <c r="P8" s="162"/>
      <c r="Q8" s="162"/>
      <c r="R8" s="162"/>
      <c r="S8" s="162"/>
      <c r="T8" s="162"/>
      <c r="U8" s="162"/>
      <c r="V8" s="162"/>
      <c r="W8" s="162"/>
    </row>
    <row r="9" spans="2:23" ht="15.75" hidden="1" x14ac:dyDescent="0.25">
      <c r="B9" s="162"/>
      <c r="C9" s="165"/>
      <c r="D9" s="164"/>
      <c r="E9" s="164"/>
      <c r="F9" s="164"/>
      <c r="G9" s="164"/>
      <c r="H9" s="164"/>
      <c r="I9" s="164"/>
      <c r="J9" s="165"/>
      <c r="K9" s="290"/>
      <c r="L9" s="290"/>
      <c r="M9" s="290"/>
      <c r="N9" s="162"/>
      <c r="O9" s="162"/>
      <c r="P9" s="162"/>
      <c r="Q9" s="162"/>
      <c r="R9" s="162"/>
      <c r="S9" s="162"/>
      <c r="T9" s="162"/>
      <c r="U9" s="162"/>
      <c r="V9" s="162"/>
      <c r="W9" s="162"/>
    </row>
    <row r="10" spans="2:23" ht="31.9" hidden="1" customHeight="1" x14ac:dyDescent="0.25">
      <c r="B10" s="162"/>
      <c r="C10" s="165"/>
      <c r="D10" s="164"/>
      <c r="E10" s="164"/>
      <c r="F10" s="164"/>
      <c r="G10" s="164"/>
      <c r="H10" s="164"/>
      <c r="I10" s="165"/>
      <c r="J10" s="165"/>
      <c r="K10" s="290"/>
      <c r="L10" s="290"/>
      <c r="M10" s="290"/>
      <c r="N10" s="162"/>
      <c r="O10" s="162"/>
      <c r="P10" s="162"/>
      <c r="Q10" s="162"/>
      <c r="R10" s="162"/>
      <c r="S10" s="162"/>
      <c r="T10" s="162"/>
      <c r="U10" s="162"/>
      <c r="V10" s="162"/>
      <c r="W10" s="162"/>
    </row>
    <row r="11" spans="2:23" ht="37.15" hidden="1" customHeight="1" x14ac:dyDescent="0.25">
      <c r="B11" s="162"/>
      <c r="C11" s="165"/>
      <c r="D11" s="164"/>
      <c r="E11" s="164"/>
      <c r="F11" s="164"/>
      <c r="G11" s="164"/>
      <c r="H11" s="164"/>
      <c r="I11" s="164"/>
      <c r="J11" s="165"/>
      <c r="K11" s="290"/>
      <c r="L11" s="290"/>
      <c r="M11" s="290"/>
      <c r="N11" s="162"/>
      <c r="O11" s="162"/>
      <c r="P11" s="162"/>
      <c r="Q11" s="162"/>
      <c r="R11" s="162"/>
      <c r="S11" s="162"/>
      <c r="T11" s="162"/>
      <c r="U11" s="162"/>
      <c r="V11" s="162"/>
      <c r="W11" s="162"/>
    </row>
    <row r="12" spans="2:23" ht="38.450000000000003" hidden="1" customHeight="1" x14ac:dyDescent="0.25">
      <c r="B12" s="162"/>
      <c r="C12" s="165"/>
      <c r="D12" s="164"/>
      <c r="E12" s="164"/>
      <c r="F12" s="164"/>
      <c r="G12" s="164"/>
      <c r="H12" s="164"/>
      <c r="I12" s="165"/>
      <c r="J12" s="164"/>
      <c r="K12" s="290"/>
      <c r="L12" s="290"/>
      <c r="M12" s="290"/>
      <c r="N12" s="272"/>
      <c r="O12" s="162"/>
      <c r="P12" s="162"/>
      <c r="Q12" s="162"/>
      <c r="R12" s="162"/>
      <c r="S12" s="162"/>
      <c r="T12" s="162"/>
      <c r="U12" s="162"/>
      <c r="V12" s="162"/>
      <c r="W12" s="162"/>
    </row>
    <row r="13" spans="2:23" s="272" customFormat="1" ht="15.75" hidden="1" x14ac:dyDescent="0.25">
      <c r="B13" s="277"/>
      <c r="C13" s="287"/>
      <c r="D13" s="286"/>
      <c r="E13" s="286"/>
      <c r="F13" s="286"/>
      <c r="G13" s="286"/>
      <c r="H13" s="286"/>
      <c r="I13" s="287"/>
      <c r="J13" s="286"/>
      <c r="K13" s="276"/>
      <c r="L13" s="276"/>
      <c r="M13" s="276"/>
    </row>
    <row r="14" spans="2:23" s="272" customFormat="1" ht="20.25" x14ac:dyDescent="0.25">
      <c r="B14" s="277"/>
      <c r="C14" s="287"/>
      <c r="D14" s="286"/>
      <c r="E14" s="286"/>
      <c r="F14" s="286"/>
      <c r="G14" s="286"/>
      <c r="H14" s="286"/>
      <c r="I14" s="287"/>
      <c r="J14" s="286"/>
      <c r="K14" s="276"/>
      <c r="L14" s="276"/>
      <c r="M14" s="276"/>
      <c r="U14" s="289" t="s">
        <v>376</v>
      </c>
      <c r="V14" s="288"/>
    </row>
    <row r="15" spans="2:23" s="272" customFormat="1" ht="32.450000000000003" customHeight="1" x14ac:dyDescent="0.3">
      <c r="B15" s="277"/>
      <c r="C15" s="287"/>
      <c r="D15" s="286"/>
      <c r="E15" s="286"/>
      <c r="F15" s="286"/>
      <c r="G15" s="285" t="s">
        <v>375</v>
      </c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</row>
    <row r="16" spans="2:23" s="272" customFormat="1" ht="34.5" x14ac:dyDescent="0.45">
      <c r="B16" s="284"/>
      <c r="C16" s="283"/>
      <c r="D16" s="281"/>
      <c r="E16" s="281"/>
      <c r="F16" s="281"/>
      <c r="G16" s="281"/>
      <c r="H16" s="281"/>
      <c r="I16" s="281"/>
      <c r="J16" s="282"/>
      <c r="K16" s="281"/>
      <c r="L16" s="281"/>
      <c r="M16" s="280"/>
      <c r="N16" s="280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1:51" s="272" customFormat="1" ht="34.5" x14ac:dyDescent="0.45">
      <c r="B17" s="284"/>
      <c r="C17" s="283"/>
      <c r="D17" s="281"/>
      <c r="E17" s="281"/>
      <c r="F17" s="281"/>
      <c r="G17" s="281"/>
      <c r="H17" s="281"/>
      <c r="I17" s="281"/>
      <c r="J17" s="282"/>
      <c r="K17" s="281"/>
      <c r="L17" s="281"/>
      <c r="M17" s="280"/>
      <c r="N17" s="280"/>
      <c r="O17" s="162"/>
      <c r="P17" s="162"/>
      <c r="Q17" s="162"/>
      <c r="R17" s="162"/>
      <c r="S17" s="162"/>
      <c r="T17" s="162"/>
      <c r="U17" s="162"/>
      <c r="V17" s="162"/>
      <c r="W17" s="162"/>
    </row>
    <row r="18" spans="1:51" s="272" customFormat="1" ht="33" hidden="1" x14ac:dyDescent="0.45">
      <c r="B18" s="277"/>
      <c r="C18" s="276"/>
      <c r="D18" s="275"/>
      <c r="E18" s="275"/>
      <c r="F18" s="275"/>
      <c r="G18" s="275"/>
      <c r="H18" s="275"/>
      <c r="I18" s="273"/>
      <c r="J18" s="274"/>
      <c r="K18" s="273"/>
      <c r="L18" s="273"/>
      <c r="M18" s="273"/>
      <c r="O18" s="279"/>
      <c r="P18" s="279"/>
      <c r="Q18" s="279"/>
      <c r="R18" s="279"/>
      <c r="S18" s="279"/>
      <c r="T18" s="278"/>
      <c r="U18" s="278"/>
      <c r="V18" s="278"/>
      <c r="W18" s="278"/>
    </row>
    <row r="19" spans="1:51" s="272" customFormat="1" ht="15.75" hidden="1" x14ac:dyDescent="0.25">
      <c r="B19" s="277"/>
      <c r="C19" s="276"/>
      <c r="D19" s="275"/>
      <c r="E19" s="275"/>
      <c r="F19" s="275"/>
      <c r="G19" s="275"/>
      <c r="H19" s="275"/>
      <c r="I19" s="273"/>
      <c r="J19" s="274"/>
      <c r="K19" s="273"/>
      <c r="L19" s="273"/>
      <c r="M19" s="273"/>
    </row>
    <row r="20" spans="1:51" s="272" customFormat="1" ht="16.5" thickBot="1" x14ac:dyDescent="0.3">
      <c r="B20" s="277"/>
      <c r="C20" s="276"/>
      <c r="D20" s="275"/>
      <c r="E20" s="275"/>
      <c r="F20" s="275"/>
      <c r="G20" s="275"/>
      <c r="H20" s="275"/>
      <c r="I20" s="273"/>
      <c r="J20" s="274"/>
      <c r="K20" s="273"/>
      <c r="L20" s="273"/>
      <c r="M20" s="273"/>
    </row>
    <row r="21" spans="1:51" ht="48.75" customHeight="1" x14ac:dyDescent="0.25">
      <c r="A21" s="271"/>
      <c r="B21" s="270" t="s">
        <v>334</v>
      </c>
      <c r="C21" s="269" t="s">
        <v>333</v>
      </c>
      <c r="D21" s="268" t="s">
        <v>374</v>
      </c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6"/>
      <c r="X21" s="265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</row>
    <row r="22" spans="1:51" ht="48.75" customHeight="1" x14ac:dyDescent="0.3">
      <c r="A22" s="257"/>
      <c r="B22" s="256"/>
      <c r="C22" s="253"/>
      <c r="D22" s="254" t="s">
        <v>373</v>
      </c>
      <c r="E22" s="264" t="s">
        <v>372</v>
      </c>
      <c r="F22" s="264"/>
      <c r="G22" s="264"/>
      <c r="H22" s="264"/>
      <c r="I22" s="264"/>
      <c r="J22" s="259" t="s">
        <v>371</v>
      </c>
      <c r="K22" s="259" t="s">
        <v>370</v>
      </c>
      <c r="L22" s="259" t="s">
        <v>369</v>
      </c>
      <c r="M22" s="259" t="s">
        <v>368</v>
      </c>
      <c r="N22" s="262" t="s">
        <v>363</v>
      </c>
      <c r="O22" s="264" t="s">
        <v>372</v>
      </c>
      <c r="P22" s="264"/>
      <c r="Q22" s="264"/>
      <c r="R22" s="264"/>
      <c r="S22" s="264"/>
      <c r="T22" s="259" t="s">
        <v>371</v>
      </c>
      <c r="U22" s="259" t="s">
        <v>370</v>
      </c>
      <c r="V22" s="259" t="s">
        <v>369</v>
      </c>
      <c r="W22" s="259" t="s">
        <v>368</v>
      </c>
      <c r="X22" s="263" t="s">
        <v>363</v>
      </c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</row>
    <row r="23" spans="1:51" ht="74.45" customHeight="1" x14ac:dyDescent="0.25">
      <c r="A23" s="257"/>
      <c r="B23" s="256"/>
      <c r="C23" s="253"/>
      <c r="D23" s="254"/>
      <c r="E23" s="261" t="s">
        <v>367</v>
      </c>
      <c r="F23" s="261" t="s">
        <v>366</v>
      </c>
      <c r="G23" s="261" t="s">
        <v>365</v>
      </c>
      <c r="H23" s="261" t="s">
        <v>364</v>
      </c>
      <c r="I23" s="261" t="s">
        <v>363</v>
      </c>
      <c r="J23" s="259"/>
      <c r="K23" s="259"/>
      <c r="L23" s="259"/>
      <c r="M23" s="259"/>
      <c r="N23" s="262"/>
      <c r="O23" s="261" t="s">
        <v>367</v>
      </c>
      <c r="P23" s="261" t="s">
        <v>366</v>
      </c>
      <c r="Q23" s="261" t="s">
        <v>365</v>
      </c>
      <c r="R23" s="261" t="s">
        <v>364</v>
      </c>
      <c r="S23" s="260" t="s">
        <v>363</v>
      </c>
      <c r="T23" s="259"/>
      <c r="U23" s="259"/>
      <c r="V23" s="259"/>
      <c r="W23" s="259"/>
      <c r="X23" s="258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</row>
    <row r="24" spans="1:51" ht="56.25" customHeight="1" x14ac:dyDescent="0.25">
      <c r="A24" s="257"/>
      <c r="B24" s="256"/>
      <c r="C24" s="255" t="s">
        <v>315</v>
      </c>
      <c r="D24" s="254"/>
      <c r="E24" s="253" t="s">
        <v>313</v>
      </c>
      <c r="F24" s="253"/>
      <c r="G24" s="253"/>
      <c r="H24" s="253"/>
      <c r="I24" s="253"/>
      <c r="J24" s="253"/>
      <c r="K24" s="253"/>
      <c r="L24" s="253"/>
      <c r="M24" s="253"/>
      <c r="N24" s="253"/>
      <c r="O24" s="252" t="s">
        <v>312</v>
      </c>
      <c r="P24" s="251"/>
      <c r="Q24" s="251"/>
      <c r="R24" s="251"/>
      <c r="S24" s="251"/>
      <c r="T24" s="251"/>
      <c r="U24" s="251"/>
      <c r="V24" s="251"/>
      <c r="W24" s="251"/>
      <c r="X24" s="250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</row>
    <row r="25" spans="1:51" s="206" customFormat="1" ht="46.9" customHeight="1" x14ac:dyDescent="0.25">
      <c r="A25" s="248"/>
      <c r="B25" s="247" t="s">
        <v>307</v>
      </c>
      <c r="C25" s="246"/>
      <c r="D25" s="244" t="s">
        <v>314</v>
      </c>
      <c r="E25" s="221"/>
      <c r="F25" s="244"/>
      <c r="G25" s="244"/>
      <c r="H25" s="222" t="s">
        <v>362</v>
      </c>
      <c r="I25" s="222" t="s">
        <v>362</v>
      </c>
      <c r="J25" s="243" t="s">
        <v>361</v>
      </c>
      <c r="K25" s="243" t="s">
        <v>300</v>
      </c>
      <c r="L25" s="243" t="s">
        <v>299</v>
      </c>
      <c r="M25" s="243" t="s">
        <v>298</v>
      </c>
      <c r="N25" s="198" t="s">
        <v>297</v>
      </c>
      <c r="O25" s="245">
        <f>O29</f>
        <v>192.911</v>
      </c>
      <c r="P25" s="245">
        <f>P29</f>
        <v>31.085999999999999</v>
      </c>
      <c r="Q25" s="245">
        <f>Q29</f>
        <v>33.576000000000001</v>
      </c>
      <c r="R25" s="245">
        <f>R29</f>
        <v>362.75</v>
      </c>
      <c r="S25" s="245">
        <f>S29</f>
        <v>620.32299999999987</v>
      </c>
      <c r="T25" s="245">
        <f>T29</f>
        <v>859.28899999999999</v>
      </c>
      <c r="U25" s="245">
        <f>U29</f>
        <v>1165.3904186440677</v>
      </c>
      <c r="V25" s="245">
        <f>V29</f>
        <v>1348.4102372881357</v>
      </c>
      <c r="W25" s="245">
        <f>W29</f>
        <v>1428.1649491525422</v>
      </c>
      <c r="X25" s="182">
        <f>S25+T25+U25+V25+W25</f>
        <v>5421.5776050847453</v>
      </c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</row>
    <row r="26" spans="1:51" s="206" customFormat="1" ht="22.5" x14ac:dyDescent="0.3">
      <c r="A26" s="248"/>
      <c r="B26" s="249"/>
      <c r="C26" s="246"/>
      <c r="D26" s="244"/>
      <c r="E26" s="244"/>
      <c r="F26" s="244"/>
      <c r="G26" s="244"/>
      <c r="H26" s="208" t="s">
        <v>2</v>
      </c>
      <c r="I26" s="208" t="s">
        <v>2</v>
      </c>
      <c r="J26" s="243" t="s">
        <v>2</v>
      </c>
      <c r="K26" s="243" t="s">
        <v>2</v>
      </c>
      <c r="L26" s="243" t="s">
        <v>2</v>
      </c>
      <c r="M26" s="243" t="s">
        <v>2</v>
      </c>
      <c r="N26" s="198" t="s">
        <v>2</v>
      </c>
      <c r="O26" s="245"/>
      <c r="P26" s="245"/>
      <c r="Q26" s="245"/>
      <c r="R26" s="245"/>
      <c r="S26" s="245"/>
      <c r="T26" s="245"/>
      <c r="U26" s="245"/>
      <c r="V26" s="245"/>
      <c r="W26" s="245"/>
      <c r="X26" s="182">
        <f>S26+T26+U26+V26+W26</f>
        <v>0</v>
      </c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</row>
    <row r="27" spans="1:51" s="206" customFormat="1" ht="61.9" customHeight="1" x14ac:dyDescent="0.25">
      <c r="A27" s="248"/>
      <c r="B27" s="247" t="s">
        <v>305</v>
      </c>
      <c r="C27" s="246"/>
      <c r="D27" s="244" t="s">
        <v>314</v>
      </c>
      <c r="E27" s="221"/>
      <c r="F27" s="244"/>
      <c r="G27" s="244"/>
      <c r="H27" s="208" t="s">
        <v>63</v>
      </c>
      <c r="I27" s="208" t="s">
        <v>63</v>
      </c>
      <c r="J27" s="208" t="s">
        <v>62</v>
      </c>
      <c r="K27" s="208" t="s">
        <v>62</v>
      </c>
      <c r="L27" s="208" t="s">
        <v>62</v>
      </c>
      <c r="M27" s="208" t="s">
        <v>62</v>
      </c>
      <c r="N27" s="198" t="s">
        <v>61</v>
      </c>
      <c r="O27" s="245">
        <f>O125+O201</f>
        <v>0</v>
      </c>
      <c r="P27" s="245">
        <f>P125+P201</f>
        <v>0</v>
      </c>
      <c r="Q27" s="245">
        <f>Q125+Q201</f>
        <v>0</v>
      </c>
      <c r="R27" s="245">
        <f>R125+R201</f>
        <v>51.245999999999995</v>
      </c>
      <c r="S27" s="245">
        <f>S125+S201</f>
        <v>51.245999999999995</v>
      </c>
      <c r="T27" s="245">
        <f>T125+T201</f>
        <v>137.77000000000001</v>
      </c>
      <c r="U27" s="245">
        <f>U125+U201</f>
        <v>130.578</v>
      </c>
      <c r="V27" s="245">
        <f>V125+V201</f>
        <v>137.23699999999999</v>
      </c>
      <c r="W27" s="245">
        <f>W125+W201</f>
        <v>144.23599999999999</v>
      </c>
      <c r="X27" s="182">
        <f>S27+T27+U27+V27+W27</f>
        <v>601.06700000000001</v>
      </c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</row>
    <row r="28" spans="1:51" s="206" customFormat="1" ht="17.25" customHeight="1" x14ac:dyDescent="0.25">
      <c r="A28" s="248"/>
      <c r="B28" s="247"/>
      <c r="C28" s="246"/>
      <c r="D28" s="244"/>
      <c r="E28" s="244"/>
      <c r="F28" s="244"/>
      <c r="G28" s="244"/>
      <c r="H28" s="208" t="s">
        <v>2</v>
      </c>
      <c r="I28" s="208" t="s">
        <v>2</v>
      </c>
      <c r="J28" s="208" t="s">
        <v>2</v>
      </c>
      <c r="K28" s="208" t="s">
        <v>2</v>
      </c>
      <c r="L28" s="208" t="s">
        <v>2</v>
      </c>
      <c r="M28" s="208" t="s">
        <v>2</v>
      </c>
      <c r="N28" s="198" t="s">
        <v>2</v>
      </c>
      <c r="O28" s="245"/>
      <c r="P28" s="245"/>
      <c r="Q28" s="245"/>
      <c r="R28" s="245"/>
      <c r="S28" s="245"/>
      <c r="T28" s="245"/>
      <c r="U28" s="245"/>
      <c r="V28" s="245"/>
      <c r="W28" s="245"/>
      <c r="X28" s="182">
        <f>S28+T28+U28+V28+W28</f>
        <v>0</v>
      </c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</row>
    <row r="29" spans="1:51" s="206" customFormat="1" ht="39.6" customHeight="1" x14ac:dyDescent="0.25">
      <c r="A29" s="202">
        <v>1</v>
      </c>
      <c r="B29" s="242" t="s">
        <v>304</v>
      </c>
      <c r="C29" s="241"/>
      <c r="D29" s="244" t="s">
        <v>314</v>
      </c>
      <c r="E29" s="221"/>
      <c r="F29" s="200"/>
      <c r="G29" s="200"/>
      <c r="H29" s="222" t="s">
        <v>362</v>
      </c>
      <c r="I29" s="222" t="s">
        <v>362</v>
      </c>
      <c r="J29" s="243" t="s">
        <v>361</v>
      </c>
      <c r="K29" s="243" t="s">
        <v>300</v>
      </c>
      <c r="L29" s="243" t="s">
        <v>299</v>
      </c>
      <c r="M29" s="243" t="s">
        <v>298</v>
      </c>
      <c r="N29" s="198" t="s">
        <v>297</v>
      </c>
      <c r="O29" s="197">
        <f>O31+O242</f>
        <v>192.911</v>
      </c>
      <c r="P29" s="197">
        <f>P31+P242</f>
        <v>31.085999999999999</v>
      </c>
      <c r="Q29" s="197">
        <f>Q31+Q242</f>
        <v>33.576000000000001</v>
      </c>
      <c r="R29" s="197">
        <f>R31+R242</f>
        <v>362.75</v>
      </c>
      <c r="S29" s="197">
        <f>S31+S242</f>
        <v>620.32299999999987</v>
      </c>
      <c r="T29" s="197">
        <f>T31+T242</f>
        <v>859.28899999999999</v>
      </c>
      <c r="U29" s="197">
        <f>U31+U242</f>
        <v>1165.3904186440677</v>
      </c>
      <c r="V29" s="197">
        <f>V31+V242</f>
        <v>1348.4102372881357</v>
      </c>
      <c r="W29" s="197">
        <f>W31+W242</f>
        <v>1428.1649491525422</v>
      </c>
      <c r="X29" s="182">
        <f>S29+T29+U29+V29+W29</f>
        <v>5421.5776050847453</v>
      </c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</row>
    <row r="30" spans="1:51" s="206" customFormat="1" ht="22.5" x14ac:dyDescent="0.25">
      <c r="A30" s="202"/>
      <c r="B30" s="242"/>
      <c r="C30" s="241"/>
      <c r="D30" s="209"/>
      <c r="E30" s="209"/>
      <c r="F30" s="209"/>
      <c r="G30" s="209"/>
      <c r="H30" s="208" t="s">
        <v>2</v>
      </c>
      <c r="I30" s="208" t="s">
        <v>2</v>
      </c>
      <c r="J30" s="243" t="s">
        <v>2</v>
      </c>
      <c r="K30" s="208" t="s">
        <v>2</v>
      </c>
      <c r="L30" s="208" t="s">
        <v>2</v>
      </c>
      <c r="M30" s="208" t="s">
        <v>2</v>
      </c>
      <c r="N30" s="198" t="s">
        <v>2</v>
      </c>
      <c r="O30" s="232"/>
      <c r="P30" s="232"/>
      <c r="Q30" s="232"/>
      <c r="R30" s="232"/>
      <c r="S30" s="232"/>
      <c r="T30" s="232"/>
      <c r="U30" s="232"/>
      <c r="V30" s="232"/>
      <c r="W30" s="232"/>
      <c r="X30" s="182">
        <f>S30+T30+U30+V30+W30</f>
        <v>0</v>
      </c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</row>
    <row r="31" spans="1:51" s="206" customFormat="1" ht="59.45" customHeight="1" x14ac:dyDescent="0.25">
      <c r="A31" s="202" t="s">
        <v>303</v>
      </c>
      <c r="B31" s="242" t="s">
        <v>302</v>
      </c>
      <c r="C31" s="241"/>
      <c r="D31" s="244" t="s">
        <v>314</v>
      </c>
      <c r="E31" s="221"/>
      <c r="F31" s="200"/>
      <c r="G31" s="200"/>
      <c r="H31" s="222" t="s">
        <v>362</v>
      </c>
      <c r="I31" s="222" t="s">
        <v>362</v>
      </c>
      <c r="J31" s="243" t="s">
        <v>361</v>
      </c>
      <c r="K31" s="243" t="s">
        <v>300</v>
      </c>
      <c r="L31" s="243" t="s">
        <v>299</v>
      </c>
      <c r="M31" s="243" t="s">
        <v>298</v>
      </c>
      <c r="N31" s="198" t="s">
        <v>297</v>
      </c>
      <c r="O31" s="197">
        <f>O33+O174</f>
        <v>11.666</v>
      </c>
      <c r="P31" s="197">
        <f>P33+P174</f>
        <v>31.085999999999999</v>
      </c>
      <c r="Q31" s="197">
        <f>Q33+Q174</f>
        <v>33.576000000000001</v>
      </c>
      <c r="R31" s="197">
        <f>R33+R174</f>
        <v>362.75</v>
      </c>
      <c r="S31" s="197">
        <f>S33+S174</f>
        <v>439.07799999999992</v>
      </c>
      <c r="T31" s="197">
        <f>T33+T174</f>
        <v>853.98900000000003</v>
      </c>
      <c r="U31" s="197">
        <f>U33+U174</f>
        <v>1165.3904186440677</v>
      </c>
      <c r="V31" s="197">
        <f>V33+V174</f>
        <v>1348.4102372881357</v>
      </c>
      <c r="W31" s="197">
        <f>W33+W174</f>
        <v>1428.1649491525422</v>
      </c>
      <c r="X31" s="182">
        <f>S31+T31+U31+V31+W31</f>
        <v>5235.0326050847452</v>
      </c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</row>
    <row r="32" spans="1:51" s="206" customFormat="1" ht="22.5" x14ac:dyDescent="0.25">
      <c r="A32" s="202"/>
      <c r="B32" s="242"/>
      <c r="C32" s="241"/>
      <c r="D32" s="209"/>
      <c r="E32" s="209"/>
      <c r="F32" s="209"/>
      <c r="G32" s="209"/>
      <c r="H32" s="209" t="s">
        <v>2</v>
      </c>
      <c r="I32" s="208" t="s">
        <v>2</v>
      </c>
      <c r="J32" s="208" t="s">
        <v>2</v>
      </c>
      <c r="K32" s="208" t="s">
        <v>2</v>
      </c>
      <c r="L32" s="208" t="s">
        <v>2</v>
      </c>
      <c r="M32" s="208" t="s">
        <v>2</v>
      </c>
      <c r="N32" s="198" t="s">
        <v>2</v>
      </c>
      <c r="O32" s="232"/>
      <c r="P32" s="232"/>
      <c r="Q32" s="232"/>
      <c r="R32" s="232"/>
      <c r="S32" s="232"/>
      <c r="T32" s="232"/>
      <c r="U32" s="232"/>
      <c r="V32" s="232"/>
      <c r="W32" s="232"/>
      <c r="X32" s="182">
        <f>S32+T32+U32+V32+W32</f>
        <v>0</v>
      </c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</row>
    <row r="33" spans="1:51" s="206" customFormat="1" ht="39.6" customHeight="1" x14ac:dyDescent="0.25">
      <c r="A33" s="202" t="s">
        <v>296</v>
      </c>
      <c r="B33" s="242" t="s">
        <v>295</v>
      </c>
      <c r="C33" s="241"/>
      <c r="D33" s="200" t="s">
        <v>360</v>
      </c>
      <c r="E33" s="200"/>
      <c r="F33" s="200"/>
      <c r="G33" s="200"/>
      <c r="H33" s="208"/>
      <c r="I33" s="208"/>
      <c r="J33" s="208" t="s">
        <v>199</v>
      </c>
      <c r="K33" s="208" t="s">
        <v>222</v>
      </c>
      <c r="L33" s="208" t="s">
        <v>226</v>
      </c>
      <c r="M33" s="208" t="s">
        <v>225</v>
      </c>
      <c r="N33" s="198" t="s">
        <v>224</v>
      </c>
      <c r="O33" s="197">
        <f>O35+O111+O113+O119+O121+O125+O142+O147+O151</f>
        <v>11.666</v>
      </c>
      <c r="P33" s="197">
        <f>P35+P111+P113+P119+P121+P125+P142+P147+P151</f>
        <v>31.085999999999999</v>
      </c>
      <c r="Q33" s="197">
        <f>Q35+Q111+Q113+Q119+Q121+Q125+Q142+Q147+Q151</f>
        <v>33.576000000000001</v>
      </c>
      <c r="R33" s="197">
        <f>R35+R111+R113+R119+R121+R125+R142+R147+R151</f>
        <v>255.05199999999999</v>
      </c>
      <c r="S33" s="197">
        <f>S35+S111+S113+S119+S121+S125+S142+S147+S151</f>
        <v>331.37999999999994</v>
      </c>
      <c r="T33" s="197">
        <f>T35+T111+T113+T119+T121+T125+T142+T147+T151</f>
        <v>692.55600000000004</v>
      </c>
      <c r="U33" s="197">
        <f>U35+U111+U113+U119+U121+U125+U142+U147+U151</f>
        <v>953.88141864406782</v>
      </c>
      <c r="V33" s="197">
        <f>V35+V111+V113+V119+V121+V125+V142+V147+V151</f>
        <v>1109.2492372881356</v>
      </c>
      <c r="W33" s="197">
        <f>W35+W111+W113+W119+W121+W125+W142+W147+W151</f>
        <v>1095.3539491525423</v>
      </c>
      <c r="X33" s="182">
        <f>S33+T33+U33+V33+W33</f>
        <v>4182.4206050847461</v>
      </c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</row>
    <row r="34" spans="1:51" s="206" customFormat="1" ht="11.45" customHeight="1" x14ac:dyDescent="0.25">
      <c r="A34" s="202"/>
      <c r="B34" s="242"/>
      <c r="C34" s="241"/>
      <c r="D34" s="209"/>
      <c r="E34" s="209"/>
      <c r="F34" s="209"/>
      <c r="G34" s="209"/>
      <c r="H34" s="208"/>
      <c r="I34" s="208"/>
      <c r="J34" s="208" t="s">
        <v>2</v>
      </c>
      <c r="K34" s="208" t="s">
        <v>2</v>
      </c>
      <c r="L34" s="208" t="s">
        <v>2</v>
      </c>
      <c r="M34" s="208" t="s">
        <v>2</v>
      </c>
      <c r="N34" s="198" t="s">
        <v>2</v>
      </c>
      <c r="O34" s="232"/>
      <c r="P34" s="232"/>
      <c r="Q34" s="232"/>
      <c r="R34" s="232"/>
      <c r="S34" s="232"/>
      <c r="T34" s="232"/>
      <c r="U34" s="232"/>
      <c r="V34" s="232"/>
      <c r="W34" s="232"/>
      <c r="X34" s="182">
        <f>S34+T34+U34+V34+W34</f>
        <v>0</v>
      </c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</row>
    <row r="35" spans="1:51" s="206" customFormat="1" ht="67.150000000000006" customHeight="1" x14ac:dyDescent="0.25">
      <c r="A35" s="202" t="s">
        <v>294</v>
      </c>
      <c r="B35" s="242" t="s">
        <v>96</v>
      </c>
      <c r="C35" s="241"/>
      <c r="D35" s="200" t="s">
        <v>360</v>
      </c>
      <c r="E35" s="200"/>
      <c r="F35" s="200"/>
      <c r="G35" s="200"/>
      <c r="H35" s="208"/>
      <c r="I35" s="208"/>
      <c r="J35" s="208" t="s">
        <v>199</v>
      </c>
      <c r="K35" s="208" t="s">
        <v>222</v>
      </c>
      <c r="L35" s="208" t="s">
        <v>226</v>
      </c>
      <c r="M35" s="208" t="s">
        <v>225</v>
      </c>
      <c r="N35" s="198" t="s">
        <v>224</v>
      </c>
      <c r="O35" s="197">
        <f>O36+O77</f>
        <v>0</v>
      </c>
      <c r="P35" s="197">
        <f>P36+P77</f>
        <v>0</v>
      </c>
      <c r="Q35" s="197">
        <f>Q36+Q77</f>
        <v>0</v>
      </c>
      <c r="R35" s="197">
        <f>R36+R77</f>
        <v>206.84100000000001</v>
      </c>
      <c r="S35" s="197">
        <f>S36+S77</f>
        <v>206.84100000000001</v>
      </c>
      <c r="T35" s="197">
        <f>T36+T77</f>
        <v>462.17800000000005</v>
      </c>
      <c r="U35" s="197">
        <f>U36+U77</f>
        <v>670.19072881355942</v>
      </c>
      <c r="V35" s="197">
        <f>V36+V77</f>
        <v>846.59657627118645</v>
      </c>
      <c r="W35" s="197">
        <f>W36+W77</f>
        <v>831.50194915254224</v>
      </c>
      <c r="X35" s="182">
        <f>S35+T35+U35+V35+W35</f>
        <v>3017.3082542372881</v>
      </c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</row>
    <row r="36" spans="1:51" s="206" customFormat="1" ht="69.599999999999994" customHeight="1" x14ac:dyDescent="0.25">
      <c r="A36" s="202"/>
      <c r="B36" s="242" t="s">
        <v>68</v>
      </c>
      <c r="C36" s="241"/>
      <c r="D36" s="200" t="s">
        <v>360</v>
      </c>
      <c r="E36" s="200"/>
      <c r="F36" s="200"/>
      <c r="G36" s="200"/>
      <c r="H36" s="208"/>
      <c r="I36" s="208"/>
      <c r="J36" s="208"/>
      <c r="K36" s="208"/>
      <c r="L36" s="208"/>
      <c r="M36" s="208"/>
      <c r="N36" s="198"/>
      <c r="O36" s="197">
        <f>O37+O72</f>
        <v>0</v>
      </c>
      <c r="P36" s="197">
        <f>P37+P72</f>
        <v>0</v>
      </c>
      <c r="Q36" s="197">
        <f>Q37+Q72</f>
        <v>0</v>
      </c>
      <c r="R36" s="197">
        <f>R37+R72</f>
        <v>88.421999999999997</v>
      </c>
      <c r="S36" s="197">
        <f>S37+S72</f>
        <v>88.421999999999997</v>
      </c>
      <c r="T36" s="197">
        <f>T37+T72</f>
        <v>183.29500000000002</v>
      </c>
      <c r="U36" s="197">
        <f>U37+U72</f>
        <v>283.23</v>
      </c>
      <c r="V36" s="197">
        <f>V37+V72</f>
        <v>433.68399999999997</v>
      </c>
      <c r="W36" s="197">
        <f>W37+W72</f>
        <v>614.39799999999991</v>
      </c>
      <c r="X36" s="182">
        <f>S36+T36+U36+V36+W36</f>
        <v>1603.029</v>
      </c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</row>
    <row r="37" spans="1:51" s="206" customFormat="1" ht="52.9" customHeight="1" x14ac:dyDescent="0.25">
      <c r="A37" s="202"/>
      <c r="B37" s="233" t="s">
        <v>140</v>
      </c>
      <c r="C37" s="241"/>
      <c r="D37" s="200" t="s">
        <v>360</v>
      </c>
      <c r="E37" s="200"/>
      <c r="F37" s="200"/>
      <c r="G37" s="200"/>
      <c r="H37" s="208"/>
      <c r="I37" s="208"/>
      <c r="J37" s="208"/>
      <c r="K37" s="208"/>
      <c r="L37" s="208"/>
      <c r="M37" s="208"/>
      <c r="N37" s="198"/>
      <c r="O37" s="197">
        <f>O38+O39+O47</f>
        <v>0</v>
      </c>
      <c r="P37" s="197">
        <f>P38+P39+P47</f>
        <v>0</v>
      </c>
      <c r="Q37" s="197">
        <f>Q38+Q39+Q47</f>
        <v>0</v>
      </c>
      <c r="R37" s="197">
        <f>R38+R39+R47</f>
        <v>88.421999999999997</v>
      </c>
      <c r="S37" s="197">
        <f>S38+S39+S47</f>
        <v>88.421999999999997</v>
      </c>
      <c r="T37" s="197">
        <f>T38+T39+T47</f>
        <v>183.29500000000002</v>
      </c>
      <c r="U37" s="197">
        <f>U38+U39+U47</f>
        <v>283.23</v>
      </c>
      <c r="V37" s="197">
        <f>V38+V39+V47</f>
        <v>433.68399999999997</v>
      </c>
      <c r="W37" s="197">
        <f>W38+W39+W47</f>
        <v>614.39799999999991</v>
      </c>
      <c r="X37" s="182">
        <f>S37+T37+U37+V37+W37</f>
        <v>1603.029</v>
      </c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</row>
    <row r="38" spans="1:51" s="206" customFormat="1" ht="30" customHeight="1" x14ac:dyDescent="0.25">
      <c r="A38" s="202"/>
      <c r="B38" s="239" t="s">
        <v>291</v>
      </c>
      <c r="C38" s="241"/>
      <c r="D38" s="200"/>
      <c r="E38" s="200"/>
      <c r="F38" s="200"/>
      <c r="G38" s="200"/>
      <c r="H38" s="200" t="s">
        <v>2</v>
      </c>
      <c r="I38" s="200" t="s">
        <v>2</v>
      </c>
      <c r="J38" s="200" t="s">
        <v>2</v>
      </c>
      <c r="K38" s="200" t="s">
        <v>2</v>
      </c>
      <c r="L38" s="200" t="s">
        <v>2</v>
      </c>
      <c r="M38" s="200" t="s">
        <v>2</v>
      </c>
      <c r="N38" s="200" t="s">
        <v>2</v>
      </c>
      <c r="O38" s="197"/>
      <c r="P38" s="197"/>
      <c r="Q38" s="197"/>
      <c r="R38" s="197"/>
      <c r="S38" s="197"/>
      <c r="T38" s="197"/>
      <c r="U38" s="197"/>
      <c r="V38" s="197"/>
      <c r="W38" s="197"/>
      <c r="X38" s="182">
        <f>S38+T38+U38+V38+W38</f>
        <v>0</v>
      </c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</row>
    <row r="39" spans="1:51" s="206" customFormat="1" ht="25.15" customHeight="1" x14ac:dyDescent="0.25">
      <c r="A39" s="202"/>
      <c r="B39" s="239" t="s">
        <v>65</v>
      </c>
      <c r="C39" s="199"/>
      <c r="D39" s="200"/>
      <c r="E39" s="200"/>
      <c r="F39" s="200"/>
      <c r="G39" s="200"/>
      <c r="H39" s="200" t="s">
        <v>2</v>
      </c>
      <c r="I39" s="199" t="s">
        <v>2</v>
      </c>
      <c r="J39" s="199" t="s">
        <v>2</v>
      </c>
      <c r="K39" s="199" t="s">
        <v>2</v>
      </c>
      <c r="L39" s="199" t="s">
        <v>2</v>
      </c>
      <c r="M39" s="199" t="s">
        <v>2</v>
      </c>
      <c r="N39" s="198" t="s">
        <v>2</v>
      </c>
      <c r="O39" s="197">
        <f>SUM(O40:O46)</f>
        <v>0</v>
      </c>
      <c r="P39" s="197">
        <f>SUM(P40:P46)</f>
        <v>0</v>
      </c>
      <c r="Q39" s="197">
        <f>SUM(Q40:Q46)</f>
        <v>0</v>
      </c>
      <c r="R39" s="197">
        <f>SUM(R40:R46)</f>
        <v>0</v>
      </c>
      <c r="S39" s="197">
        <f>SUM(S40:S46)</f>
        <v>0</v>
      </c>
      <c r="T39" s="197">
        <f>SUM(T40:T46)</f>
        <v>0</v>
      </c>
      <c r="U39" s="197">
        <f>SUM(U40:U46)</f>
        <v>0</v>
      </c>
      <c r="V39" s="197">
        <f>SUM(V40:V46)</f>
        <v>121.59399999999999</v>
      </c>
      <c r="W39" s="197">
        <f>SUM(W40:W46)</f>
        <v>328.22699999999998</v>
      </c>
      <c r="X39" s="182">
        <f>S39+T39+U39+V39+W39</f>
        <v>449.82099999999997</v>
      </c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</row>
    <row r="40" spans="1:51" s="205" customFormat="1" ht="111" customHeight="1" x14ac:dyDescent="0.25">
      <c r="A40" s="189">
        <v>1</v>
      </c>
      <c r="B40" s="224" t="s">
        <v>289</v>
      </c>
      <c r="C40" s="186" t="s">
        <v>32</v>
      </c>
      <c r="D40" s="187"/>
      <c r="E40" s="187"/>
      <c r="F40" s="187"/>
      <c r="G40" s="187"/>
      <c r="H40" s="187" t="s">
        <v>2</v>
      </c>
      <c r="I40" s="186" t="s">
        <v>2</v>
      </c>
      <c r="J40" s="186" t="s">
        <v>2</v>
      </c>
      <c r="K40" s="186" t="s">
        <v>2</v>
      </c>
      <c r="L40" s="186" t="s">
        <v>2</v>
      </c>
      <c r="M40" s="186" t="s">
        <v>2</v>
      </c>
      <c r="N40" s="185" t="s">
        <v>2</v>
      </c>
      <c r="O40" s="203"/>
      <c r="P40" s="203"/>
      <c r="Q40" s="203"/>
      <c r="R40" s="203"/>
      <c r="S40" s="203"/>
      <c r="T40" s="203"/>
      <c r="U40" s="203"/>
      <c r="V40" s="203"/>
      <c r="W40" s="203">
        <v>120</v>
      </c>
      <c r="X40" s="182">
        <f>S40+T40+U40+V40+W40</f>
        <v>120</v>
      </c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</row>
    <row r="41" spans="1:51" s="205" customFormat="1" ht="48.6" customHeight="1" x14ac:dyDescent="0.25">
      <c r="A41" s="189">
        <f>A40+1</f>
        <v>2</v>
      </c>
      <c r="B41" s="190" t="s">
        <v>287</v>
      </c>
      <c r="C41" s="186" t="s">
        <v>32</v>
      </c>
      <c r="D41" s="187"/>
      <c r="E41" s="187"/>
      <c r="F41" s="187"/>
      <c r="G41" s="187"/>
      <c r="H41" s="187" t="s">
        <v>2</v>
      </c>
      <c r="I41" s="186" t="s">
        <v>2</v>
      </c>
      <c r="J41" s="186" t="s">
        <v>2</v>
      </c>
      <c r="K41" s="186" t="s">
        <v>2</v>
      </c>
      <c r="L41" s="186" t="s">
        <v>2</v>
      </c>
      <c r="M41" s="186" t="s">
        <v>2</v>
      </c>
      <c r="N41" s="185" t="s">
        <v>2</v>
      </c>
      <c r="O41" s="203"/>
      <c r="P41" s="203"/>
      <c r="Q41" s="203"/>
      <c r="R41" s="203"/>
      <c r="S41" s="203"/>
      <c r="T41" s="203"/>
      <c r="U41" s="203"/>
      <c r="V41" s="203"/>
      <c r="W41" s="203">
        <v>120</v>
      </c>
      <c r="X41" s="182">
        <f>S41+T41+U41+V41+W41</f>
        <v>120</v>
      </c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</row>
    <row r="42" spans="1:51" s="205" customFormat="1" ht="42" customHeight="1" x14ac:dyDescent="0.25">
      <c r="A42" s="189">
        <f>A41+1</f>
        <v>3</v>
      </c>
      <c r="B42" s="190" t="s">
        <v>285</v>
      </c>
      <c r="C42" s="186" t="s">
        <v>32</v>
      </c>
      <c r="D42" s="187"/>
      <c r="E42" s="187"/>
      <c r="F42" s="187"/>
      <c r="G42" s="187"/>
      <c r="H42" s="187" t="s">
        <v>2</v>
      </c>
      <c r="I42" s="186" t="s">
        <v>2</v>
      </c>
      <c r="J42" s="186" t="s">
        <v>2</v>
      </c>
      <c r="K42" s="186" t="s">
        <v>2</v>
      </c>
      <c r="L42" s="186" t="s">
        <v>2</v>
      </c>
      <c r="M42" s="186" t="s">
        <v>2</v>
      </c>
      <c r="N42" s="185" t="s">
        <v>2</v>
      </c>
      <c r="O42" s="203"/>
      <c r="P42" s="203"/>
      <c r="Q42" s="203"/>
      <c r="R42" s="203"/>
      <c r="S42" s="203"/>
      <c r="T42" s="203"/>
      <c r="U42" s="203"/>
      <c r="V42" s="203"/>
      <c r="W42" s="203">
        <v>70</v>
      </c>
      <c r="X42" s="182">
        <f>S42+T42+U42+V42+W42</f>
        <v>70</v>
      </c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</row>
    <row r="43" spans="1:51" s="205" customFormat="1" ht="82.15" customHeight="1" x14ac:dyDescent="0.25">
      <c r="A43" s="189">
        <f>A42+1</f>
        <v>4</v>
      </c>
      <c r="B43" s="190" t="s">
        <v>283</v>
      </c>
      <c r="C43" s="186" t="s">
        <v>32</v>
      </c>
      <c r="D43" s="187"/>
      <c r="E43" s="187"/>
      <c r="F43" s="187"/>
      <c r="G43" s="187"/>
      <c r="H43" s="187" t="s">
        <v>2</v>
      </c>
      <c r="I43" s="186" t="s">
        <v>2</v>
      </c>
      <c r="J43" s="186" t="s">
        <v>2</v>
      </c>
      <c r="K43" s="186" t="s">
        <v>2</v>
      </c>
      <c r="L43" s="186" t="s">
        <v>2</v>
      </c>
      <c r="M43" s="186" t="s">
        <v>2</v>
      </c>
      <c r="N43" s="185" t="s">
        <v>2</v>
      </c>
      <c r="O43" s="203"/>
      <c r="P43" s="203"/>
      <c r="Q43" s="203"/>
      <c r="R43" s="203"/>
      <c r="S43" s="203"/>
      <c r="T43" s="203"/>
      <c r="U43" s="203"/>
      <c r="V43" s="203">
        <v>37.505000000000003</v>
      </c>
      <c r="W43" s="203"/>
      <c r="X43" s="182">
        <f>S43+T43+U43+V43+W43</f>
        <v>37.505000000000003</v>
      </c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</row>
    <row r="44" spans="1:51" s="205" customFormat="1" ht="69" customHeight="1" x14ac:dyDescent="0.25">
      <c r="A44" s="189">
        <f>A43+1</f>
        <v>5</v>
      </c>
      <c r="B44" s="190" t="s">
        <v>281</v>
      </c>
      <c r="C44" s="186" t="s">
        <v>32</v>
      </c>
      <c r="D44" s="187"/>
      <c r="E44" s="187"/>
      <c r="F44" s="187"/>
      <c r="G44" s="187"/>
      <c r="H44" s="187" t="s">
        <v>2</v>
      </c>
      <c r="I44" s="186" t="s">
        <v>2</v>
      </c>
      <c r="J44" s="186" t="s">
        <v>2</v>
      </c>
      <c r="K44" s="186" t="s">
        <v>2</v>
      </c>
      <c r="L44" s="186" t="s">
        <v>2</v>
      </c>
      <c r="M44" s="186" t="s">
        <v>2</v>
      </c>
      <c r="N44" s="185" t="s">
        <v>2</v>
      </c>
      <c r="O44" s="203"/>
      <c r="P44" s="203"/>
      <c r="Q44" s="203"/>
      <c r="R44" s="203"/>
      <c r="S44" s="203"/>
      <c r="T44" s="203"/>
      <c r="U44" s="203"/>
      <c r="V44" s="203">
        <v>72.647999999999996</v>
      </c>
      <c r="W44" s="203"/>
      <c r="X44" s="182">
        <f>S44+T44+U44+V44+W44</f>
        <v>72.647999999999996</v>
      </c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</row>
    <row r="45" spans="1:51" s="205" customFormat="1" ht="46.15" customHeight="1" x14ac:dyDescent="0.25">
      <c r="A45" s="189">
        <v>6</v>
      </c>
      <c r="B45" s="240" t="s">
        <v>279</v>
      </c>
      <c r="C45" s="186"/>
      <c r="D45" s="187"/>
      <c r="E45" s="187"/>
      <c r="F45" s="187"/>
      <c r="G45" s="187"/>
      <c r="H45" s="187" t="s">
        <v>2</v>
      </c>
      <c r="I45" s="186" t="s">
        <v>2</v>
      </c>
      <c r="J45" s="186" t="s">
        <v>2</v>
      </c>
      <c r="K45" s="186" t="s">
        <v>2</v>
      </c>
      <c r="L45" s="186" t="s">
        <v>2</v>
      </c>
      <c r="M45" s="186" t="s">
        <v>2</v>
      </c>
      <c r="N45" s="185" t="s">
        <v>2</v>
      </c>
      <c r="O45" s="203"/>
      <c r="P45" s="203"/>
      <c r="Q45" s="203"/>
      <c r="R45" s="203"/>
      <c r="S45" s="203"/>
      <c r="T45" s="203"/>
      <c r="U45" s="203"/>
      <c r="V45" s="203"/>
      <c r="W45" s="203">
        <v>18.227</v>
      </c>
      <c r="X45" s="182">
        <f>S45+T45+U45+V45+W45</f>
        <v>18.227</v>
      </c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</row>
    <row r="46" spans="1:51" s="205" customFormat="1" ht="48" customHeight="1" x14ac:dyDescent="0.25">
      <c r="A46" s="189">
        <v>7</v>
      </c>
      <c r="B46" s="190" t="s">
        <v>277</v>
      </c>
      <c r="C46" s="186" t="s">
        <v>32</v>
      </c>
      <c r="D46" s="187"/>
      <c r="E46" s="187"/>
      <c r="F46" s="187"/>
      <c r="G46" s="187"/>
      <c r="H46" s="187" t="s">
        <v>2</v>
      </c>
      <c r="I46" s="186" t="s">
        <v>2</v>
      </c>
      <c r="J46" s="186" t="s">
        <v>2</v>
      </c>
      <c r="K46" s="186" t="s">
        <v>2</v>
      </c>
      <c r="L46" s="186" t="s">
        <v>2</v>
      </c>
      <c r="M46" s="186" t="s">
        <v>2</v>
      </c>
      <c r="N46" s="185" t="s">
        <v>2</v>
      </c>
      <c r="O46" s="203"/>
      <c r="P46" s="203"/>
      <c r="Q46" s="203"/>
      <c r="R46" s="203"/>
      <c r="S46" s="203"/>
      <c r="T46" s="203"/>
      <c r="U46" s="203"/>
      <c r="V46" s="203">
        <v>11.441000000000001</v>
      </c>
      <c r="W46" s="203"/>
      <c r="X46" s="182">
        <f>S46+T46+U46+V46+W46</f>
        <v>11.441000000000001</v>
      </c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</row>
    <row r="47" spans="1:51" s="206" customFormat="1" ht="55.15" customHeight="1" x14ac:dyDescent="0.25">
      <c r="A47" s="202"/>
      <c r="B47" s="239" t="s">
        <v>64</v>
      </c>
      <c r="C47" s="199"/>
      <c r="D47" s="200" t="s">
        <v>360</v>
      </c>
      <c r="E47" s="200"/>
      <c r="F47" s="200"/>
      <c r="G47" s="200"/>
      <c r="H47" s="208"/>
      <c r="I47" s="208"/>
      <c r="J47" s="208"/>
      <c r="K47" s="208"/>
      <c r="L47" s="208"/>
      <c r="M47" s="208"/>
      <c r="N47" s="198"/>
      <c r="O47" s="197">
        <f>SUM(O48:O71)</f>
        <v>0</v>
      </c>
      <c r="P47" s="197">
        <f>SUM(P48:P71)</f>
        <v>0</v>
      </c>
      <c r="Q47" s="197">
        <f>SUM(Q48:Q71)</f>
        <v>0</v>
      </c>
      <c r="R47" s="197">
        <f>SUM(R48:R71)</f>
        <v>88.421999999999997</v>
      </c>
      <c r="S47" s="197">
        <f>SUM(S48:S71)</f>
        <v>88.421999999999997</v>
      </c>
      <c r="T47" s="197">
        <f>SUM(T48:T71)</f>
        <v>183.29500000000002</v>
      </c>
      <c r="U47" s="197">
        <f>SUM(U48:U71)</f>
        <v>283.23</v>
      </c>
      <c r="V47" s="197">
        <f>SUM(V48:V71)</f>
        <v>312.08999999999997</v>
      </c>
      <c r="W47" s="197">
        <f>SUM(W48:W71)</f>
        <v>286.17099999999994</v>
      </c>
      <c r="X47" s="182">
        <f>S47+T47+U47+V47+W47</f>
        <v>1153.2080000000001</v>
      </c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</row>
    <row r="48" spans="1:51" s="205" customFormat="1" ht="70.900000000000006" customHeight="1" x14ac:dyDescent="0.25">
      <c r="A48" s="189">
        <v>8</v>
      </c>
      <c r="B48" s="191" t="s">
        <v>274</v>
      </c>
      <c r="C48" s="186" t="s">
        <v>32</v>
      </c>
      <c r="D48" s="187"/>
      <c r="E48" s="187"/>
      <c r="F48" s="187"/>
      <c r="G48" s="187"/>
      <c r="H48" s="187" t="s">
        <v>2</v>
      </c>
      <c r="I48" s="186" t="s">
        <v>2</v>
      </c>
      <c r="J48" s="186" t="s">
        <v>2</v>
      </c>
      <c r="K48" s="186" t="s">
        <v>2</v>
      </c>
      <c r="L48" s="186" t="s">
        <v>2</v>
      </c>
      <c r="M48" s="186" t="s">
        <v>2</v>
      </c>
      <c r="N48" s="185" t="s">
        <v>2</v>
      </c>
      <c r="O48" s="203"/>
      <c r="P48" s="203"/>
      <c r="Q48" s="203"/>
      <c r="R48" s="203"/>
      <c r="S48" s="203"/>
      <c r="T48" s="203"/>
      <c r="U48" s="203"/>
      <c r="V48" s="203"/>
      <c r="W48" s="203">
        <v>20</v>
      </c>
      <c r="X48" s="182">
        <f>S48+T48+U48+V48+W48</f>
        <v>20</v>
      </c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</row>
    <row r="49" spans="1:51" s="205" customFormat="1" ht="55.15" customHeight="1" x14ac:dyDescent="0.25">
      <c r="A49" s="189">
        <f>A48+1</f>
        <v>9</v>
      </c>
      <c r="B49" s="238" t="s">
        <v>272</v>
      </c>
      <c r="C49" s="186" t="s">
        <v>32</v>
      </c>
      <c r="D49" s="187"/>
      <c r="E49" s="187"/>
      <c r="F49" s="187"/>
      <c r="G49" s="187"/>
      <c r="H49" s="187" t="s">
        <v>2</v>
      </c>
      <c r="I49" s="186" t="s">
        <v>2</v>
      </c>
      <c r="J49" s="186" t="s">
        <v>2</v>
      </c>
      <c r="K49" s="186" t="s">
        <v>2</v>
      </c>
      <c r="L49" s="186" t="s">
        <v>2</v>
      </c>
      <c r="M49" s="186" t="s">
        <v>2</v>
      </c>
      <c r="N49" s="185" t="s">
        <v>2</v>
      </c>
      <c r="O49" s="203"/>
      <c r="P49" s="203"/>
      <c r="Q49" s="203"/>
      <c r="R49" s="203"/>
      <c r="S49" s="203"/>
      <c r="T49" s="203"/>
      <c r="U49" s="203"/>
      <c r="V49" s="203"/>
      <c r="W49" s="203">
        <v>0</v>
      </c>
      <c r="X49" s="182">
        <f>S49+T49+U49+V49+W49</f>
        <v>0</v>
      </c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</row>
    <row r="50" spans="1:51" s="205" customFormat="1" ht="65.45" customHeight="1" x14ac:dyDescent="0.25">
      <c r="A50" s="189">
        <f>A49+1</f>
        <v>10</v>
      </c>
      <c r="B50" s="191" t="s">
        <v>270</v>
      </c>
      <c r="C50" s="186" t="s">
        <v>32</v>
      </c>
      <c r="D50" s="187"/>
      <c r="E50" s="187"/>
      <c r="F50" s="187"/>
      <c r="G50" s="187"/>
      <c r="H50" s="187" t="s">
        <v>2</v>
      </c>
      <c r="I50" s="186" t="s">
        <v>2</v>
      </c>
      <c r="J50" s="186" t="s">
        <v>2</v>
      </c>
      <c r="K50" s="186" t="s">
        <v>2</v>
      </c>
      <c r="L50" s="186" t="s">
        <v>2</v>
      </c>
      <c r="M50" s="186" t="s">
        <v>2</v>
      </c>
      <c r="N50" s="185" t="s">
        <v>2</v>
      </c>
      <c r="O50" s="203"/>
      <c r="P50" s="203"/>
      <c r="Q50" s="203"/>
      <c r="R50" s="203"/>
      <c r="S50" s="203"/>
      <c r="T50" s="203"/>
      <c r="U50" s="203">
        <v>20.242000000000001</v>
      </c>
      <c r="V50" s="203"/>
      <c r="W50" s="203">
        <v>0</v>
      </c>
      <c r="X50" s="182">
        <f>S50+T50+U50+V50+W50</f>
        <v>20.242000000000001</v>
      </c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</row>
    <row r="51" spans="1:51" s="205" customFormat="1" ht="81" x14ac:dyDescent="0.25">
      <c r="A51" s="189">
        <f>A50+1</f>
        <v>11</v>
      </c>
      <c r="B51" s="191" t="s">
        <v>268</v>
      </c>
      <c r="C51" s="186" t="s">
        <v>32</v>
      </c>
      <c r="D51" s="187"/>
      <c r="E51" s="187"/>
      <c r="F51" s="187"/>
      <c r="G51" s="187"/>
      <c r="H51" s="187" t="s">
        <v>2</v>
      </c>
      <c r="I51" s="186" t="s">
        <v>2</v>
      </c>
      <c r="J51" s="186" t="s">
        <v>2</v>
      </c>
      <c r="K51" s="186" t="s">
        <v>2</v>
      </c>
      <c r="L51" s="186" t="s">
        <v>2</v>
      </c>
      <c r="M51" s="186" t="s">
        <v>2</v>
      </c>
      <c r="N51" s="185" t="s">
        <v>2</v>
      </c>
      <c r="O51" s="203"/>
      <c r="P51" s="203"/>
      <c r="Q51" s="203"/>
      <c r="R51" s="203">
        <v>11.211</v>
      </c>
      <c r="S51" s="203">
        <v>11.211</v>
      </c>
      <c r="T51" s="203"/>
      <c r="U51" s="203">
        <v>12.881</v>
      </c>
      <c r="V51" s="203">
        <v>16.542000000000002</v>
      </c>
      <c r="W51" s="203">
        <v>15.5</v>
      </c>
      <c r="X51" s="182">
        <f>S51+T51+U51+V51+W51</f>
        <v>56.134</v>
      </c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</row>
    <row r="52" spans="1:51" s="205" customFormat="1" ht="67.150000000000006" customHeight="1" x14ac:dyDescent="0.25">
      <c r="A52" s="189">
        <f>A51+1</f>
        <v>12</v>
      </c>
      <c r="B52" s="191" t="s">
        <v>266</v>
      </c>
      <c r="C52" s="186" t="s">
        <v>32</v>
      </c>
      <c r="D52" s="187"/>
      <c r="E52" s="187"/>
      <c r="F52" s="187"/>
      <c r="G52" s="187"/>
      <c r="H52" s="187" t="s">
        <v>2</v>
      </c>
      <c r="I52" s="186" t="s">
        <v>2</v>
      </c>
      <c r="J52" s="186" t="s">
        <v>2</v>
      </c>
      <c r="K52" s="186" t="s">
        <v>2</v>
      </c>
      <c r="L52" s="186" t="s">
        <v>2</v>
      </c>
      <c r="M52" s="186" t="s">
        <v>2</v>
      </c>
      <c r="N52" s="185" t="s">
        <v>2</v>
      </c>
      <c r="O52" s="203"/>
      <c r="P52" s="203"/>
      <c r="Q52" s="203"/>
      <c r="R52" s="203"/>
      <c r="S52" s="203"/>
      <c r="T52" s="203"/>
      <c r="U52" s="203">
        <v>21.186</v>
      </c>
      <c r="V52" s="203">
        <v>21</v>
      </c>
      <c r="W52" s="203">
        <v>19.792000000000002</v>
      </c>
      <c r="X52" s="182">
        <f>S52+T52+U52+V52+W52</f>
        <v>61.978000000000002</v>
      </c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</row>
    <row r="53" spans="1:51" s="205" customFormat="1" ht="100.15" customHeight="1" x14ac:dyDescent="0.25">
      <c r="A53" s="189">
        <f>A52+1</f>
        <v>13</v>
      </c>
      <c r="B53" s="191" t="s">
        <v>264</v>
      </c>
      <c r="C53" s="186" t="s">
        <v>32</v>
      </c>
      <c r="D53" s="187"/>
      <c r="E53" s="187"/>
      <c r="F53" s="187"/>
      <c r="G53" s="187"/>
      <c r="H53" s="187" t="s">
        <v>2</v>
      </c>
      <c r="I53" s="186" t="s">
        <v>2</v>
      </c>
      <c r="J53" s="186" t="s">
        <v>2</v>
      </c>
      <c r="K53" s="186" t="s">
        <v>2</v>
      </c>
      <c r="L53" s="186" t="s">
        <v>2</v>
      </c>
      <c r="M53" s="186" t="s">
        <v>2</v>
      </c>
      <c r="N53" s="185" t="s">
        <v>2</v>
      </c>
      <c r="O53" s="203"/>
      <c r="P53" s="203"/>
      <c r="Q53" s="203"/>
      <c r="R53" s="203">
        <v>20.716000000000001</v>
      </c>
      <c r="S53" s="203">
        <v>20.716000000000001</v>
      </c>
      <c r="T53" s="203"/>
      <c r="U53" s="203">
        <v>20.763000000000002</v>
      </c>
      <c r="V53" s="203">
        <v>21.321999999999999</v>
      </c>
      <c r="W53" s="203">
        <v>0</v>
      </c>
      <c r="X53" s="182">
        <f>S53+T53+U53+V53+W53</f>
        <v>62.801000000000002</v>
      </c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</row>
    <row r="54" spans="1:51" s="205" customFormat="1" ht="69.599999999999994" customHeight="1" x14ac:dyDescent="0.25">
      <c r="A54" s="189">
        <f>A53+1</f>
        <v>14</v>
      </c>
      <c r="B54" s="191" t="s">
        <v>262</v>
      </c>
      <c r="C54" s="186" t="s">
        <v>32</v>
      </c>
      <c r="D54" s="187"/>
      <c r="E54" s="187"/>
      <c r="F54" s="187"/>
      <c r="G54" s="187"/>
      <c r="H54" s="187" t="s">
        <v>2</v>
      </c>
      <c r="I54" s="186" t="s">
        <v>2</v>
      </c>
      <c r="J54" s="186" t="s">
        <v>2</v>
      </c>
      <c r="K54" s="186" t="s">
        <v>2</v>
      </c>
      <c r="L54" s="186" t="s">
        <v>2</v>
      </c>
      <c r="M54" s="186" t="s">
        <v>2</v>
      </c>
      <c r="N54" s="185" t="s">
        <v>2</v>
      </c>
      <c r="O54" s="203"/>
      <c r="P54" s="203"/>
      <c r="Q54" s="203"/>
      <c r="R54" s="203"/>
      <c r="S54" s="203"/>
      <c r="T54" s="203"/>
      <c r="U54" s="203"/>
      <c r="V54" s="203">
        <v>32.25</v>
      </c>
      <c r="W54" s="203"/>
      <c r="X54" s="182">
        <f>S54+T54+U54+V54+W54</f>
        <v>32.25</v>
      </c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</row>
    <row r="55" spans="1:51" s="205" customFormat="1" ht="91.9" customHeight="1" x14ac:dyDescent="0.25">
      <c r="A55" s="189">
        <f>A54+1</f>
        <v>15</v>
      </c>
      <c r="B55" s="191" t="s">
        <v>260</v>
      </c>
      <c r="C55" s="186" t="s">
        <v>32</v>
      </c>
      <c r="D55" s="187"/>
      <c r="E55" s="187"/>
      <c r="F55" s="187"/>
      <c r="G55" s="187"/>
      <c r="H55" s="187" t="s">
        <v>2</v>
      </c>
      <c r="I55" s="186" t="s">
        <v>2</v>
      </c>
      <c r="J55" s="186" t="s">
        <v>2</v>
      </c>
      <c r="K55" s="186" t="s">
        <v>2</v>
      </c>
      <c r="L55" s="186" t="s">
        <v>2</v>
      </c>
      <c r="M55" s="186" t="s">
        <v>2</v>
      </c>
      <c r="N55" s="185" t="s">
        <v>2</v>
      </c>
      <c r="O55" s="203"/>
      <c r="P55" s="203"/>
      <c r="Q55" s="203"/>
      <c r="R55" s="203"/>
      <c r="S55" s="203"/>
      <c r="T55" s="203">
        <v>30</v>
      </c>
      <c r="U55" s="203">
        <v>26.92</v>
      </c>
      <c r="V55" s="203">
        <v>20</v>
      </c>
      <c r="W55" s="203">
        <v>16.949000000000002</v>
      </c>
      <c r="X55" s="182">
        <f>S55+T55+U55+V55+W55</f>
        <v>93.869</v>
      </c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</row>
    <row r="56" spans="1:51" s="205" customFormat="1" ht="40.5" x14ac:dyDescent="0.25">
      <c r="A56" s="189">
        <f>A55+1</f>
        <v>16</v>
      </c>
      <c r="B56" s="191" t="s">
        <v>258</v>
      </c>
      <c r="C56" s="186" t="s">
        <v>32</v>
      </c>
      <c r="D56" s="187"/>
      <c r="E56" s="187"/>
      <c r="F56" s="187"/>
      <c r="G56" s="187"/>
      <c r="H56" s="187" t="s">
        <v>2</v>
      </c>
      <c r="I56" s="186" t="s">
        <v>2</v>
      </c>
      <c r="J56" s="186" t="s">
        <v>2</v>
      </c>
      <c r="K56" s="186" t="s">
        <v>2</v>
      </c>
      <c r="L56" s="186" t="s">
        <v>2</v>
      </c>
      <c r="M56" s="186" t="s">
        <v>2</v>
      </c>
      <c r="N56" s="185" t="s">
        <v>2</v>
      </c>
      <c r="O56" s="203"/>
      <c r="P56" s="203"/>
      <c r="Q56" s="203"/>
      <c r="R56" s="203"/>
      <c r="S56" s="203"/>
      <c r="T56" s="203"/>
      <c r="U56" s="203">
        <v>0</v>
      </c>
      <c r="V56" s="203">
        <v>0</v>
      </c>
      <c r="W56" s="203">
        <v>0</v>
      </c>
      <c r="X56" s="182">
        <f>S56+T56+U56+V56+W56</f>
        <v>0</v>
      </c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</row>
    <row r="57" spans="1:51" s="205" customFormat="1" ht="60.75" x14ac:dyDescent="0.25">
      <c r="A57" s="189">
        <f>A56+1</f>
        <v>17</v>
      </c>
      <c r="B57" s="191" t="s">
        <v>257</v>
      </c>
      <c r="C57" s="186" t="s">
        <v>32</v>
      </c>
      <c r="D57" s="187"/>
      <c r="E57" s="187"/>
      <c r="F57" s="187"/>
      <c r="G57" s="187"/>
      <c r="H57" s="187" t="s">
        <v>2</v>
      </c>
      <c r="I57" s="186" t="s">
        <v>2</v>
      </c>
      <c r="J57" s="186" t="s">
        <v>2</v>
      </c>
      <c r="K57" s="186" t="s">
        <v>2</v>
      </c>
      <c r="L57" s="186" t="s">
        <v>2</v>
      </c>
      <c r="M57" s="186" t="s">
        <v>2</v>
      </c>
      <c r="N57" s="185" t="s">
        <v>2</v>
      </c>
      <c r="O57" s="203"/>
      <c r="P57" s="203"/>
      <c r="Q57" s="203"/>
      <c r="R57" s="203"/>
      <c r="S57" s="203"/>
      <c r="T57" s="203">
        <v>10</v>
      </c>
      <c r="U57" s="203">
        <v>0</v>
      </c>
      <c r="V57" s="203">
        <v>0</v>
      </c>
      <c r="W57" s="203">
        <v>0</v>
      </c>
      <c r="X57" s="182">
        <f>S57+T57+U57+V57+W57</f>
        <v>10</v>
      </c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</row>
    <row r="58" spans="1:51" s="205" customFormat="1" ht="40.5" x14ac:dyDescent="0.25">
      <c r="A58" s="189">
        <f>A57+1</f>
        <v>18</v>
      </c>
      <c r="B58" s="191" t="s">
        <v>255</v>
      </c>
      <c r="C58" s="186" t="s">
        <v>32</v>
      </c>
      <c r="D58" s="187"/>
      <c r="E58" s="187"/>
      <c r="F58" s="187"/>
      <c r="G58" s="187"/>
      <c r="H58" s="187" t="s">
        <v>2</v>
      </c>
      <c r="I58" s="186" t="s">
        <v>2</v>
      </c>
      <c r="J58" s="186" t="s">
        <v>2</v>
      </c>
      <c r="K58" s="186" t="s">
        <v>2</v>
      </c>
      <c r="L58" s="186" t="s">
        <v>2</v>
      </c>
      <c r="M58" s="186" t="s">
        <v>2</v>
      </c>
      <c r="N58" s="185" t="s">
        <v>2</v>
      </c>
      <c r="O58" s="203"/>
      <c r="P58" s="203"/>
      <c r="Q58" s="203"/>
      <c r="R58" s="203"/>
      <c r="S58" s="203"/>
      <c r="T58" s="203">
        <v>21.803999999999998</v>
      </c>
      <c r="U58" s="203">
        <v>21.864000000000001</v>
      </c>
      <c r="V58" s="203">
        <v>29.113</v>
      </c>
      <c r="W58" s="203">
        <v>13.722</v>
      </c>
      <c r="X58" s="182">
        <f>S58+T58+U58+V58+W58</f>
        <v>86.503</v>
      </c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</row>
    <row r="59" spans="1:51" s="205" customFormat="1" ht="65.45" customHeight="1" x14ac:dyDescent="0.25">
      <c r="A59" s="189">
        <f>A58+1</f>
        <v>19</v>
      </c>
      <c r="B59" s="190" t="s">
        <v>253</v>
      </c>
      <c r="C59" s="186" t="s">
        <v>32</v>
      </c>
      <c r="D59" s="187"/>
      <c r="E59" s="187"/>
      <c r="F59" s="187"/>
      <c r="G59" s="187"/>
      <c r="H59" s="187" t="s">
        <v>2</v>
      </c>
      <c r="I59" s="186" t="s">
        <v>2</v>
      </c>
      <c r="J59" s="186" t="s">
        <v>2</v>
      </c>
      <c r="K59" s="186" t="s">
        <v>2</v>
      </c>
      <c r="L59" s="186" t="s">
        <v>2</v>
      </c>
      <c r="M59" s="186" t="s">
        <v>2</v>
      </c>
      <c r="N59" s="185" t="s">
        <v>2</v>
      </c>
      <c r="O59" s="203"/>
      <c r="P59" s="203"/>
      <c r="Q59" s="203"/>
      <c r="R59" s="203"/>
      <c r="S59" s="203"/>
      <c r="T59" s="203">
        <v>21.186</v>
      </c>
      <c r="U59" s="203">
        <v>24.065999999999999</v>
      </c>
      <c r="V59" s="203">
        <v>24.065999999999999</v>
      </c>
      <c r="W59" s="203">
        <v>24.065999999999999</v>
      </c>
      <c r="X59" s="182">
        <f>S59+T59+U59+V59+W59</f>
        <v>93.384</v>
      </c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</row>
    <row r="60" spans="1:51" s="205" customFormat="1" ht="60.75" x14ac:dyDescent="0.25">
      <c r="A60" s="189">
        <f>A59+1</f>
        <v>20</v>
      </c>
      <c r="B60" s="191" t="s">
        <v>251</v>
      </c>
      <c r="C60" s="186" t="s">
        <v>32</v>
      </c>
      <c r="D60" s="187"/>
      <c r="E60" s="187"/>
      <c r="F60" s="187"/>
      <c r="G60" s="187"/>
      <c r="H60" s="187" t="s">
        <v>2</v>
      </c>
      <c r="I60" s="186" t="s">
        <v>2</v>
      </c>
      <c r="J60" s="186" t="s">
        <v>2</v>
      </c>
      <c r="K60" s="186" t="s">
        <v>2</v>
      </c>
      <c r="L60" s="186" t="s">
        <v>2</v>
      </c>
      <c r="M60" s="186" t="s">
        <v>2</v>
      </c>
      <c r="N60" s="185" t="s">
        <v>2</v>
      </c>
      <c r="O60" s="203"/>
      <c r="P60" s="203"/>
      <c r="Q60" s="203"/>
      <c r="R60" s="203"/>
      <c r="S60" s="203"/>
      <c r="T60" s="203">
        <v>17.25</v>
      </c>
      <c r="U60" s="203">
        <v>30</v>
      </c>
      <c r="V60" s="203">
        <f>38.305-10.169</f>
        <v>28.135999999999999</v>
      </c>
      <c r="W60" s="203">
        <f>42.055-3.599-8.919</f>
        <v>29.537000000000003</v>
      </c>
      <c r="X60" s="182">
        <f>S60+T60+U60+V60+W60</f>
        <v>104.923</v>
      </c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</row>
    <row r="61" spans="1:51" s="205" customFormat="1" ht="58.15" customHeight="1" x14ac:dyDescent="0.25">
      <c r="A61" s="189">
        <f>A60+1</f>
        <v>21</v>
      </c>
      <c r="B61" s="191" t="s">
        <v>249</v>
      </c>
      <c r="C61" s="186" t="s">
        <v>32</v>
      </c>
      <c r="D61" s="187"/>
      <c r="E61" s="187"/>
      <c r="F61" s="187"/>
      <c r="G61" s="187"/>
      <c r="H61" s="187" t="s">
        <v>2</v>
      </c>
      <c r="I61" s="186" t="s">
        <v>2</v>
      </c>
      <c r="J61" s="186" t="s">
        <v>2</v>
      </c>
      <c r="K61" s="186" t="s">
        <v>2</v>
      </c>
      <c r="L61" s="186" t="s">
        <v>2</v>
      </c>
      <c r="M61" s="186" t="s">
        <v>2</v>
      </c>
      <c r="N61" s="185" t="s">
        <v>2</v>
      </c>
      <c r="O61" s="203"/>
      <c r="P61" s="203"/>
      <c r="Q61" s="203"/>
      <c r="R61" s="203"/>
      <c r="S61" s="203"/>
      <c r="T61" s="203"/>
      <c r="U61" s="203"/>
      <c r="V61" s="203"/>
      <c r="W61" s="203">
        <v>29.4</v>
      </c>
      <c r="X61" s="182">
        <f>S61+T61+U61+V61+W61</f>
        <v>29.4</v>
      </c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</row>
    <row r="62" spans="1:51" s="205" customFormat="1" ht="81" x14ac:dyDescent="0.25">
      <c r="A62" s="189">
        <f>A61+1</f>
        <v>22</v>
      </c>
      <c r="B62" s="191" t="s">
        <v>247</v>
      </c>
      <c r="C62" s="186" t="s">
        <v>32</v>
      </c>
      <c r="D62" s="187"/>
      <c r="E62" s="187"/>
      <c r="F62" s="187"/>
      <c r="G62" s="187"/>
      <c r="H62" s="187" t="s">
        <v>2</v>
      </c>
      <c r="I62" s="186" t="s">
        <v>2</v>
      </c>
      <c r="J62" s="186" t="s">
        <v>2</v>
      </c>
      <c r="K62" s="186" t="s">
        <v>2</v>
      </c>
      <c r="L62" s="186" t="s">
        <v>2</v>
      </c>
      <c r="M62" s="186" t="s">
        <v>2</v>
      </c>
      <c r="N62" s="185" t="s">
        <v>2</v>
      </c>
      <c r="O62" s="203"/>
      <c r="P62" s="203"/>
      <c r="Q62" s="203"/>
      <c r="R62" s="203"/>
      <c r="S62" s="203"/>
      <c r="T62" s="203"/>
      <c r="U62" s="203">
        <v>28.937999999999999</v>
      </c>
      <c r="V62" s="203">
        <v>38</v>
      </c>
      <c r="W62" s="203">
        <v>37.555999999999997</v>
      </c>
      <c r="X62" s="182">
        <f>S62+T62+U62+V62+W62</f>
        <v>104.494</v>
      </c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</row>
    <row r="63" spans="1:51" s="205" customFormat="1" ht="81" x14ac:dyDescent="0.25">
      <c r="A63" s="189">
        <f>A62+1</f>
        <v>23</v>
      </c>
      <c r="B63" s="191" t="s">
        <v>245</v>
      </c>
      <c r="C63" s="186" t="s">
        <v>32</v>
      </c>
      <c r="D63" s="187"/>
      <c r="E63" s="187"/>
      <c r="F63" s="187"/>
      <c r="G63" s="187"/>
      <c r="H63" s="187" t="s">
        <v>2</v>
      </c>
      <c r="I63" s="186" t="s">
        <v>2</v>
      </c>
      <c r="J63" s="186" t="s">
        <v>2</v>
      </c>
      <c r="K63" s="186" t="s">
        <v>2</v>
      </c>
      <c r="L63" s="186" t="s">
        <v>2</v>
      </c>
      <c r="M63" s="186" t="s">
        <v>2</v>
      </c>
      <c r="N63" s="185" t="s">
        <v>2</v>
      </c>
      <c r="O63" s="203"/>
      <c r="P63" s="203"/>
      <c r="Q63" s="203"/>
      <c r="R63" s="203">
        <v>24.454000000000001</v>
      </c>
      <c r="S63" s="203">
        <v>24.454000000000001</v>
      </c>
      <c r="T63" s="203">
        <v>31.007000000000001</v>
      </c>
      <c r="U63" s="203">
        <v>26</v>
      </c>
      <c r="V63" s="203">
        <v>32</v>
      </c>
      <c r="W63" s="203">
        <v>19.053999999999998</v>
      </c>
      <c r="X63" s="182">
        <f>S63+T63+U63+V63+W63</f>
        <v>132.51499999999999</v>
      </c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</row>
    <row r="64" spans="1:51" s="205" customFormat="1" ht="60.75" x14ac:dyDescent="0.25">
      <c r="A64" s="189">
        <f>A63+1</f>
        <v>24</v>
      </c>
      <c r="B64" s="191" t="s">
        <v>243</v>
      </c>
      <c r="C64" s="186" t="s">
        <v>32</v>
      </c>
      <c r="D64" s="187"/>
      <c r="E64" s="187"/>
      <c r="F64" s="187"/>
      <c r="G64" s="187"/>
      <c r="H64" s="187" t="s">
        <v>2</v>
      </c>
      <c r="I64" s="186" t="s">
        <v>2</v>
      </c>
      <c r="J64" s="186" t="s">
        <v>2</v>
      </c>
      <c r="K64" s="186" t="s">
        <v>2</v>
      </c>
      <c r="L64" s="186" t="s">
        <v>2</v>
      </c>
      <c r="M64" s="186" t="s">
        <v>2</v>
      </c>
      <c r="N64" s="185" t="s">
        <v>2</v>
      </c>
      <c r="O64" s="203"/>
      <c r="P64" s="203"/>
      <c r="Q64" s="203"/>
      <c r="R64" s="203"/>
      <c r="S64" s="203"/>
      <c r="T64" s="203">
        <v>30</v>
      </c>
      <c r="U64" s="203">
        <v>22</v>
      </c>
      <c r="V64" s="203">
        <v>24.890999999999998</v>
      </c>
      <c r="W64" s="203">
        <v>34.338999999999999</v>
      </c>
      <c r="X64" s="182">
        <f>S64+T64+U64+V64+W64</f>
        <v>111.22999999999999</v>
      </c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</row>
    <row r="65" spans="1:51" s="205" customFormat="1" ht="44.45" customHeight="1" x14ac:dyDescent="0.25">
      <c r="A65" s="189">
        <v>25</v>
      </c>
      <c r="B65" s="190" t="s">
        <v>241</v>
      </c>
      <c r="C65" s="186" t="s">
        <v>32</v>
      </c>
      <c r="D65" s="187"/>
      <c r="E65" s="187"/>
      <c r="F65" s="187"/>
      <c r="G65" s="187"/>
      <c r="H65" s="187" t="s">
        <v>2</v>
      </c>
      <c r="I65" s="186" t="s">
        <v>2</v>
      </c>
      <c r="J65" s="186" t="s">
        <v>2</v>
      </c>
      <c r="K65" s="186" t="s">
        <v>2</v>
      </c>
      <c r="L65" s="186" t="s">
        <v>2</v>
      </c>
      <c r="M65" s="186" t="s">
        <v>2</v>
      </c>
      <c r="N65" s="185" t="s">
        <v>2</v>
      </c>
      <c r="O65" s="203"/>
      <c r="P65" s="203"/>
      <c r="Q65" s="203"/>
      <c r="R65" s="203"/>
      <c r="S65" s="203"/>
      <c r="T65" s="203"/>
      <c r="U65" s="203">
        <v>5</v>
      </c>
      <c r="V65" s="203">
        <v>0</v>
      </c>
      <c r="W65" s="203">
        <v>0</v>
      </c>
      <c r="X65" s="182">
        <f>S65+T65+U65+V65+W65</f>
        <v>5</v>
      </c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Y65" s="173"/>
    </row>
    <row r="66" spans="1:51" s="173" customFormat="1" ht="44.45" customHeight="1" x14ac:dyDescent="0.25">
      <c r="A66" s="189">
        <f>A65+1</f>
        <v>26</v>
      </c>
      <c r="B66" s="190" t="s">
        <v>240</v>
      </c>
      <c r="C66" s="186" t="s">
        <v>32</v>
      </c>
      <c r="D66" s="187"/>
      <c r="E66" s="187"/>
      <c r="F66" s="187"/>
      <c r="G66" s="187"/>
      <c r="H66" s="187" t="s">
        <v>2</v>
      </c>
      <c r="I66" s="186" t="s">
        <v>2</v>
      </c>
      <c r="J66" s="186" t="s">
        <v>2</v>
      </c>
      <c r="K66" s="186" t="s">
        <v>2</v>
      </c>
      <c r="L66" s="186" t="s">
        <v>2</v>
      </c>
      <c r="M66" s="186" t="s">
        <v>2</v>
      </c>
      <c r="N66" s="185" t="s">
        <v>2</v>
      </c>
      <c r="O66" s="203"/>
      <c r="P66" s="203"/>
      <c r="Q66" s="203"/>
      <c r="R66" s="203"/>
      <c r="S66" s="203"/>
      <c r="T66" s="203"/>
      <c r="U66" s="203"/>
      <c r="V66" s="203"/>
      <c r="W66" s="203"/>
      <c r="X66" s="182">
        <f>S66+T66+U66+V66+W66</f>
        <v>0</v>
      </c>
    </row>
    <row r="67" spans="1:51" s="173" customFormat="1" ht="44.45" customHeight="1" x14ac:dyDescent="0.25">
      <c r="A67" s="189">
        <f>A66+1</f>
        <v>27</v>
      </c>
      <c r="B67" s="190" t="s">
        <v>238</v>
      </c>
      <c r="C67" s="186" t="s">
        <v>32</v>
      </c>
      <c r="D67" s="187"/>
      <c r="E67" s="187"/>
      <c r="F67" s="187"/>
      <c r="G67" s="187"/>
      <c r="H67" s="187" t="s">
        <v>2</v>
      </c>
      <c r="I67" s="186" t="s">
        <v>2</v>
      </c>
      <c r="J67" s="186" t="s">
        <v>2</v>
      </c>
      <c r="K67" s="186" t="s">
        <v>2</v>
      </c>
      <c r="L67" s="186" t="s">
        <v>2</v>
      </c>
      <c r="M67" s="186" t="s">
        <v>2</v>
      </c>
      <c r="N67" s="185" t="s">
        <v>2</v>
      </c>
      <c r="O67" s="203"/>
      <c r="P67" s="203"/>
      <c r="Q67" s="203"/>
      <c r="R67" s="203"/>
      <c r="S67" s="203"/>
      <c r="T67" s="203"/>
      <c r="U67" s="203"/>
      <c r="V67" s="203"/>
      <c r="W67" s="203"/>
      <c r="X67" s="182">
        <f>S67+T67+U67+V67+W67</f>
        <v>0</v>
      </c>
    </row>
    <row r="68" spans="1:51" s="173" customFormat="1" ht="44.45" customHeight="1" x14ac:dyDescent="0.25">
      <c r="A68" s="189">
        <f>A67+1</f>
        <v>28</v>
      </c>
      <c r="B68" s="190" t="s">
        <v>236</v>
      </c>
      <c r="C68" s="186" t="s">
        <v>32</v>
      </c>
      <c r="D68" s="187"/>
      <c r="E68" s="187"/>
      <c r="F68" s="187"/>
      <c r="G68" s="187"/>
      <c r="H68" s="187" t="s">
        <v>2</v>
      </c>
      <c r="I68" s="186" t="s">
        <v>2</v>
      </c>
      <c r="J68" s="186" t="s">
        <v>2</v>
      </c>
      <c r="K68" s="186" t="s">
        <v>2</v>
      </c>
      <c r="L68" s="186" t="s">
        <v>2</v>
      </c>
      <c r="M68" s="186" t="s">
        <v>2</v>
      </c>
      <c r="N68" s="185" t="s">
        <v>2</v>
      </c>
      <c r="O68" s="203"/>
      <c r="P68" s="203"/>
      <c r="Q68" s="203"/>
      <c r="R68" s="203"/>
      <c r="S68" s="203"/>
      <c r="T68" s="203"/>
      <c r="U68" s="203"/>
      <c r="V68" s="203"/>
      <c r="W68" s="203"/>
      <c r="X68" s="182">
        <f>S68+T68+U68+V68+W68</f>
        <v>0</v>
      </c>
    </row>
    <row r="69" spans="1:51" s="173" customFormat="1" ht="44.45" customHeight="1" x14ac:dyDescent="0.25">
      <c r="A69" s="189">
        <f>A68+1</f>
        <v>29</v>
      </c>
      <c r="B69" s="190" t="s">
        <v>235</v>
      </c>
      <c r="C69" s="186" t="s">
        <v>32</v>
      </c>
      <c r="D69" s="187"/>
      <c r="E69" s="187"/>
      <c r="F69" s="187"/>
      <c r="G69" s="187"/>
      <c r="H69" s="187" t="s">
        <v>2</v>
      </c>
      <c r="I69" s="186" t="s">
        <v>2</v>
      </c>
      <c r="J69" s="186" t="s">
        <v>2</v>
      </c>
      <c r="K69" s="186" t="s">
        <v>2</v>
      </c>
      <c r="L69" s="186" t="s">
        <v>2</v>
      </c>
      <c r="M69" s="186" t="s">
        <v>2</v>
      </c>
      <c r="N69" s="185" t="s">
        <v>2</v>
      </c>
      <c r="O69" s="203"/>
      <c r="P69" s="203"/>
      <c r="Q69" s="203"/>
      <c r="R69" s="203">
        <v>18.858000000000001</v>
      </c>
      <c r="S69" s="203">
        <v>18.858000000000001</v>
      </c>
      <c r="T69" s="203"/>
      <c r="U69" s="203"/>
      <c r="V69" s="203"/>
      <c r="W69" s="203"/>
      <c r="X69" s="182">
        <f>S69+T69+U69+V69+W69</f>
        <v>18.858000000000001</v>
      </c>
    </row>
    <row r="70" spans="1:51" s="173" customFormat="1" ht="65.45" customHeight="1" x14ac:dyDescent="0.25">
      <c r="A70" s="189">
        <f>A69+1</f>
        <v>30</v>
      </c>
      <c r="B70" s="190" t="s">
        <v>233</v>
      </c>
      <c r="C70" s="186" t="s">
        <v>32</v>
      </c>
      <c r="D70" s="187"/>
      <c r="E70" s="187"/>
      <c r="F70" s="187"/>
      <c r="G70" s="187"/>
      <c r="H70" s="187" t="s">
        <v>2</v>
      </c>
      <c r="I70" s="186" t="s">
        <v>2</v>
      </c>
      <c r="J70" s="186" t="s">
        <v>2</v>
      </c>
      <c r="K70" s="186" t="s">
        <v>2</v>
      </c>
      <c r="L70" s="186" t="s">
        <v>2</v>
      </c>
      <c r="M70" s="186" t="s">
        <v>2</v>
      </c>
      <c r="N70" s="185" t="s">
        <v>2</v>
      </c>
      <c r="O70" s="203"/>
      <c r="P70" s="203"/>
      <c r="Q70" s="203"/>
      <c r="R70" s="203"/>
      <c r="S70" s="203"/>
      <c r="T70" s="203"/>
      <c r="U70" s="203"/>
      <c r="V70" s="203"/>
      <c r="W70" s="203"/>
      <c r="X70" s="182">
        <f>S70+T70+U70+V70+W70</f>
        <v>0</v>
      </c>
    </row>
    <row r="71" spans="1:51" s="173" customFormat="1" ht="44.45" customHeight="1" x14ac:dyDescent="0.25">
      <c r="A71" s="189">
        <f>A70+1</f>
        <v>31</v>
      </c>
      <c r="B71" s="190" t="s">
        <v>232</v>
      </c>
      <c r="C71" s="186" t="s">
        <v>32</v>
      </c>
      <c r="D71" s="187" t="s">
        <v>360</v>
      </c>
      <c r="E71" s="187"/>
      <c r="F71" s="187"/>
      <c r="G71" s="187"/>
      <c r="H71" s="186"/>
      <c r="I71" s="186"/>
      <c r="J71" s="186"/>
      <c r="K71" s="186"/>
      <c r="L71" s="186"/>
      <c r="M71" s="186"/>
      <c r="N71" s="185"/>
      <c r="O71" s="203"/>
      <c r="P71" s="203"/>
      <c r="Q71" s="203"/>
      <c r="R71" s="203">
        <v>13.183</v>
      </c>
      <c r="S71" s="203">
        <v>13.183</v>
      </c>
      <c r="T71" s="203">
        <v>22.047999999999998</v>
      </c>
      <c r="U71" s="203">
        <v>23.37</v>
      </c>
      <c r="V71" s="203">
        <v>24.77</v>
      </c>
      <c r="W71" s="203">
        <v>26.256</v>
      </c>
      <c r="X71" s="182">
        <f>S71+T71+U71+V71+W71</f>
        <v>109.627</v>
      </c>
    </row>
    <row r="72" spans="1:51" s="196" customFormat="1" ht="22.5" customHeight="1" x14ac:dyDescent="0.25">
      <c r="A72" s="202"/>
      <c r="B72" s="201" t="s">
        <v>78</v>
      </c>
      <c r="C72" s="213"/>
      <c r="D72" s="209"/>
      <c r="E72" s="209"/>
      <c r="F72" s="209"/>
      <c r="G72" s="209"/>
      <c r="H72" s="209" t="s">
        <v>2</v>
      </c>
      <c r="I72" s="222" t="s">
        <v>2</v>
      </c>
      <c r="J72" s="222" t="s">
        <v>2</v>
      </c>
      <c r="K72" s="222" t="s">
        <v>2</v>
      </c>
      <c r="L72" s="222" t="s">
        <v>2</v>
      </c>
      <c r="M72" s="213" t="s">
        <v>2</v>
      </c>
      <c r="N72" s="198" t="s">
        <v>2</v>
      </c>
      <c r="O72" s="212"/>
      <c r="P72" s="212"/>
      <c r="Q72" s="212"/>
      <c r="R72" s="212"/>
      <c r="S72" s="212"/>
      <c r="T72" s="212"/>
      <c r="U72" s="212"/>
      <c r="V72" s="212"/>
      <c r="W72" s="212"/>
      <c r="X72" s="182">
        <f>S72+T72+U72+V72+W72</f>
        <v>0</v>
      </c>
    </row>
    <row r="73" spans="1:51" s="206" customFormat="1" ht="24.75" customHeight="1" x14ac:dyDescent="0.25">
      <c r="A73" s="202"/>
      <c r="B73" s="201" t="s">
        <v>231</v>
      </c>
      <c r="C73" s="208"/>
      <c r="D73" s="209"/>
      <c r="E73" s="209"/>
      <c r="F73" s="209"/>
      <c r="G73" s="209"/>
      <c r="H73" s="209" t="s">
        <v>2</v>
      </c>
      <c r="I73" s="208" t="s">
        <v>2</v>
      </c>
      <c r="J73" s="208" t="s">
        <v>2</v>
      </c>
      <c r="K73" s="208" t="s">
        <v>2</v>
      </c>
      <c r="L73" s="208" t="s">
        <v>2</v>
      </c>
      <c r="M73" s="208" t="s">
        <v>2</v>
      </c>
      <c r="N73" s="198" t="s">
        <v>2</v>
      </c>
      <c r="O73" s="207"/>
      <c r="P73" s="207"/>
      <c r="Q73" s="207"/>
      <c r="R73" s="207"/>
      <c r="S73" s="207"/>
      <c r="T73" s="207"/>
      <c r="U73" s="207"/>
      <c r="V73" s="207"/>
      <c r="W73" s="207"/>
      <c r="X73" s="182">
        <f>S73+T73+U73+V73+W73</f>
        <v>0</v>
      </c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6"/>
      <c r="AL73" s="196"/>
      <c r="AM73" s="196"/>
      <c r="AN73" s="196"/>
      <c r="AO73" s="196"/>
      <c r="AP73" s="196"/>
      <c r="AQ73" s="196"/>
      <c r="AR73" s="196"/>
      <c r="AS73" s="196"/>
      <c r="AT73" s="196"/>
      <c r="AU73" s="196"/>
      <c r="AV73" s="196"/>
      <c r="AW73" s="196"/>
      <c r="AX73" s="196"/>
      <c r="AY73" s="196"/>
    </row>
    <row r="74" spans="1:51" s="206" customFormat="1" ht="23.25" customHeight="1" x14ac:dyDescent="0.25">
      <c r="A74" s="202"/>
      <c r="B74" s="201" t="s">
        <v>230</v>
      </c>
      <c r="C74" s="208"/>
      <c r="D74" s="209"/>
      <c r="E74" s="209"/>
      <c r="F74" s="209"/>
      <c r="G74" s="209"/>
      <c r="H74" s="209" t="s">
        <v>2</v>
      </c>
      <c r="I74" s="208" t="s">
        <v>2</v>
      </c>
      <c r="J74" s="208" t="s">
        <v>2</v>
      </c>
      <c r="K74" s="208" t="s">
        <v>2</v>
      </c>
      <c r="L74" s="208" t="s">
        <v>2</v>
      </c>
      <c r="M74" s="208" t="s">
        <v>2</v>
      </c>
      <c r="N74" s="198" t="s">
        <v>2</v>
      </c>
      <c r="O74" s="207"/>
      <c r="P74" s="207"/>
      <c r="Q74" s="207"/>
      <c r="R74" s="207"/>
      <c r="S74" s="207"/>
      <c r="T74" s="207"/>
      <c r="U74" s="207"/>
      <c r="V74" s="207"/>
      <c r="W74" s="207"/>
      <c r="X74" s="182">
        <f>S74+T74+U74+V74+W74</f>
        <v>0</v>
      </c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</row>
    <row r="75" spans="1:51" s="206" customFormat="1" ht="22.5" x14ac:dyDescent="0.25">
      <c r="A75" s="202"/>
      <c r="B75" s="201" t="s">
        <v>229</v>
      </c>
      <c r="C75" s="213"/>
      <c r="D75" s="209"/>
      <c r="E75" s="209"/>
      <c r="F75" s="209"/>
      <c r="G75" s="209"/>
      <c r="H75" s="209" t="s">
        <v>2</v>
      </c>
      <c r="I75" s="222" t="s">
        <v>2</v>
      </c>
      <c r="J75" s="222" t="s">
        <v>2</v>
      </c>
      <c r="K75" s="222" t="s">
        <v>2</v>
      </c>
      <c r="L75" s="222" t="s">
        <v>2</v>
      </c>
      <c r="M75" s="213" t="s">
        <v>2</v>
      </c>
      <c r="N75" s="198" t="s">
        <v>2</v>
      </c>
      <c r="O75" s="212"/>
      <c r="P75" s="212"/>
      <c r="Q75" s="212"/>
      <c r="R75" s="212"/>
      <c r="S75" s="212"/>
      <c r="T75" s="212"/>
      <c r="U75" s="212"/>
      <c r="V75" s="212"/>
      <c r="W75" s="212"/>
      <c r="X75" s="182">
        <f>S75+T75+U75+V75+W75</f>
        <v>0</v>
      </c>
      <c r="Y75" s="196"/>
      <c r="Z75" s="196"/>
      <c r="AA75" s="196"/>
      <c r="AB75" s="196"/>
      <c r="AC75" s="196"/>
      <c r="AD75" s="196"/>
      <c r="AE75" s="196"/>
      <c r="AF75" s="196"/>
      <c r="AG75" s="196"/>
      <c r="AH75" s="196"/>
      <c r="AI75" s="196"/>
      <c r="AJ75" s="196"/>
      <c r="AK75" s="196"/>
      <c r="AL75" s="196"/>
      <c r="AM75" s="196"/>
      <c r="AN75" s="196"/>
      <c r="AO75" s="196"/>
      <c r="AP75" s="196"/>
      <c r="AQ75" s="196"/>
      <c r="AR75" s="196"/>
      <c r="AS75" s="196"/>
      <c r="AT75" s="196"/>
      <c r="AU75" s="196"/>
      <c r="AV75" s="196"/>
      <c r="AW75" s="196"/>
      <c r="AX75" s="196"/>
      <c r="AY75" s="196"/>
    </row>
    <row r="76" spans="1:51" s="206" customFormat="1" ht="22.5" x14ac:dyDescent="0.25">
      <c r="A76" s="202"/>
      <c r="B76" s="201" t="s">
        <v>228</v>
      </c>
      <c r="C76" s="208"/>
      <c r="D76" s="209"/>
      <c r="E76" s="209"/>
      <c r="F76" s="209"/>
      <c r="G76" s="209"/>
      <c r="H76" s="209" t="s">
        <v>2</v>
      </c>
      <c r="I76" s="208" t="s">
        <v>2</v>
      </c>
      <c r="J76" s="208" t="s">
        <v>2</v>
      </c>
      <c r="K76" s="208" t="s">
        <v>2</v>
      </c>
      <c r="L76" s="208" t="s">
        <v>2</v>
      </c>
      <c r="M76" s="208" t="s">
        <v>2</v>
      </c>
      <c r="N76" s="198" t="s">
        <v>2</v>
      </c>
      <c r="O76" s="207"/>
      <c r="P76" s="207"/>
      <c r="Q76" s="207"/>
      <c r="R76" s="207"/>
      <c r="S76" s="207"/>
      <c r="T76" s="207"/>
      <c r="U76" s="207"/>
      <c r="V76" s="207"/>
      <c r="W76" s="207"/>
      <c r="X76" s="182">
        <f>S76+T76+U76+V76+W76</f>
        <v>0</v>
      </c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196"/>
      <c r="AR76" s="196"/>
      <c r="AS76" s="196"/>
      <c r="AT76" s="196"/>
      <c r="AU76" s="196"/>
      <c r="AV76" s="196"/>
      <c r="AW76" s="196"/>
      <c r="AX76" s="196"/>
      <c r="AY76" s="196"/>
    </row>
    <row r="77" spans="1:51" s="206" customFormat="1" ht="48.6" customHeight="1" x14ac:dyDescent="0.25">
      <c r="A77" s="202"/>
      <c r="B77" s="201" t="s">
        <v>77</v>
      </c>
      <c r="C77" s="199"/>
      <c r="D77" s="200" t="s">
        <v>359</v>
      </c>
      <c r="E77" s="200"/>
      <c r="F77" s="200"/>
      <c r="G77" s="200"/>
      <c r="H77" s="200" t="s">
        <v>2</v>
      </c>
      <c r="I77" s="208" t="s">
        <v>2</v>
      </c>
      <c r="J77" s="208" t="s">
        <v>199</v>
      </c>
      <c r="K77" s="208" t="s">
        <v>222</v>
      </c>
      <c r="L77" s="208" t="s">
        <v>226</v>
      </c>
      <c r="M77" s="199" t="s">
        <v>225</v>
      </c>
      <c r="N77" s="198" t="s">
        <v>224</v>
      </c>
      <c r="O77" s="197">
        <f>O78+O95+O110</f>
        <v>0</v>
      </c>
      <c r="P77" s="197">
        <f>P78+P95+P110</f>
        <v>0</v>
      </c>
      <c r="Q77" s="197">
        <f>Q78+Q95+Q110</f>
        <v>0</v>
      </c>
      <c r="R77" s="197">
        <f>R78+R95+R110</f>
        <v>118.419</v>
      </c>
      <c r="S77" s="197">
        <f>S78+S95+S110</f>
        <v>118.419</v>
      </c>
      <c r="T77" s="197">
        <f>T78+T95+T110</f>
        <v>278.88300000000004</v>
      </c>
      <c r="U77" s="197">
        <f>U78+U95+U110</f>
        <v>386.96072881355934</v>
      </c>
      <c r="V77" s="197">
        <f>V78+V95+V110</f>
        <v>412.91257627118648</v>
      </c>
      <c r="W77" s="197">
        <f>W78+W95+W110</f>
        <v>217.10394915254238</v>
      </c>
      <c r="X77" s="182">
        <f>S77+T77+U77+V77+W77</f>
        <v>1414.2792542372881</v>
      </c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6"/>
      <c r="AK77" s="196"/>
      <c r="AL77" s="196"/>
      <c r="AM77" s="196"/>
      <c r="AN77" s="196"/>
      <c r="AO77" s="196"/>
      <c r="AP77" s="196"/>
      <c r="AQ77" s="196"/>
      <c r="AR77" s="196"/>
      <c r="AS77" s="196"/>
      <c r="AT77" s="196"/>
      <c r="AU77" s="196"/>
      <c r="AV77" s="196"/>
      <c r="AW77" s="196"/>
      <c r="AX77" s="196"/>
      <c r="AY77" s="196"/>
    </row>
    <row r="78" spans="1:51" s="206" customFormat="1" ht="39" customHeight="1" x14ac:dyDescent="0.25">
      <c r="A78" s="202"/>
      <c r="B78" s="201" t="s">
        <v>358</v>
      </c>
      <c r="C78" s="199"/>
      <c r="D78" s="200" t="s">
        <v>359</v>
      </c>
      <c r="E78" s="200"/>
      <c r="F78" s="200"/>
      <c r="G78" s="200"/>
      <c r="H78" s="200" t="s">
        <v>2</v>
      </c>
      <c r="I78" s="208" t="s">
        <v>2</v>
      </c>
      <c r="J78" s="208" t="s">
        <v>199</v>
      </c>
      <c r="K78" s="208" t="s">
        <v>222</v>
      </c>
      <c r="L78" s="208" t="s">
        <v>221</v>
      </c>
      <c r="M78" s="199" t="s">
        <v>212</v>
      </c>
      <c r="N78" s="198" t="s">
        <v>220</v>
      </c>
      <c r="O78" s="197">
        <f>SUM(O79:O94)</f>
        <v>0</v>
      </c>
      <c r="P78" s="197">
        <f>SUM(P79:P94)</f>
        <v>0</v>
      </c>
      <c r="Q78" s="197">
        <f>SUM(Q79:Q94)</f>
        <v>0</v>
      </c>
      <c r="R78" s="197">
        <f>SUM(R79:R94)</f>
        <v>118.419</v>
      </c>
      <c r="S78" s="197">
        <f>SUM(S79:S94)</f>
        <v>118.419</v>
      </c>
      <c r="T78" s="197">
        <f>SUM(T79:T94)</f>
        <v>212.43700000000001</v>
      </c>
      <c r="U78" s="197">
        <f>SUM(U79:U94)</f>
        <v>285.97837288135594</v>
      </c>
      <c r="V78" s="197">
        <f>SUM(V79:V94)</f>
        <v>207.92457627118645</v>
      </c>
      <c r="W78" s="197">
        <f>SUM(W79:W94)</f>
        <v>75.10394915254237</v>
      </c>
      <c r="X78" s="182">
        <f>S78+T78+U78+V78+W78</f>
        <v>899.86289830508463</v>
      </c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6"/>
      <c r="AK78" s="196"/>
      <c r="AL78" s="196"/>
      <c r="AM78" s="196"/>
      <c r="AN78" s="196"/>
      <c r="AO78" s="196"/>
      <c r="AP78" s="196"/>
      <c r="AQ78" s="196"/>
      <c r="AR78" s="196"/>
      <c r="AS78" s="196"/>
      <c r="AT78" s="196"/>
      <c r="AU78" s="196"/>
      <c r="AV78" s="196"/>
      <c r="AW78" s="196"/>
      <c r="AX78" s="196"/>
      <c r="AY78" s="196"/>
    </row>
    <row r="79" spans="1:51" s="205" customFormat="1" ht="70.150000000000006" customHeight="1" x14ac:dyDescent="0.25">
      <c r="A79" s="189">
        <v>32</v>
      </c>
      <c r="B79" s="191" t="s">
        <v>219</v>
      </c>
      <c r="C79" s="186" t="s">
        <v>32</v>
      </c>
      <c r="D79" s="187"/>
      <c r="E79" s="187"/>
      <c r="F79" s="187"/>
      <c r="G79" s="187"/>
      <c r="H79" s="187" t="s">
        <v>2</v>
      </c>
      <c r="I79" s="186" t="s">
        <v>2</v>
      </c>
      <c r="J79" s="186" t="s">
        <v>2</v>
      </c>
      <c r="K79" s="186" t="s">
        <v>2</v>
      </c>
      <c r="L79" s="186" t="s">
        <v>2</v>
      </c>
      <c r="M79" s="186" t="s">
        <v>2</v>
      </c>
      <c r="N79" s="185" t="s">
        <v>2</v>
      </c>
      <c r="O79" s="203"/>
      <c r="P79" s="203"/>
      <c r="Q79" s="203"/>
      <c r="R79" s="203">
        <v>39.027999999999999</v>
      </c>
      <c r="S79" s="203">
        <v>39.027999999999999</v>
      </c>
      <c r="T79" s="203"/>
      <c r="U79" s="203"/>
      <c r="V79" s="203"/>
      <c r="W79" s="203"/>
      <c r="X79" s="182">
        <f>S79+T79+U79+V79+W79</f>
        <v>39.027999999999999</v>
      </c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  <c r="AY79" s="173"/>
    </row>
    <row r="80" spans="1:51" s="205" customFormat="1" ht="73.150000000000006" customHeight="1" x14ac:dyDescent="0.25">
      <c r="A80" s="189">
        <f>A79+1</f>
        <v>33</v>
      </c>
      <c r="B80" s="191" t="s">
        <v>218</v>
      </c>
      <c r="C80" s="186" t="s">
        <v>32</v>
      </c>
      <c r="D80" s="187"/>
      <c r="E80" s="187"/>
      <c r="F80" s="187"/>
      <c r="G80" s="187"/>
      <c r="H80" s="187" t="s">
        <v>2</v>
      </c>
      <c r="I80" s="186" t="s">
        <v>2</v>
      </c>
      <c r="J80" s="186" t="s">
        <v>2</v>
      </c>
      <c r="K80" s="186" t="s">
        <v>2</v>
      </c>
      <c r="L80" s="186" t="s">
        <v>2</v>
      </c>
      <c r="M80" s="186" t="s">
        <v>2</v>
      </c>
      <c r="N80" s="185" t="s">
        <v>2</v>
      </c>
      <c r="O80" s="203"/>
      <c r="P80" s="203"/>
      <c r="Q80" s="203"/>
      <c r="R80" s="203">
        <v>47.752000000000002</v>
      </c>
      <c r="S80" s="203">
        <v>47.752000000000002</v>
      </c>
      <c r="T80" s="203"/>
      <c r="U80" s="203"/>
      <c r="V80" s="203"/>
      <c r="W80" s="203"/>
      <c r="X80" s="182">
        <f>S80+T80+U80+V80+W80</f>
        <v>47.752000000000002</v>
      </c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</row>
    <row r="81" spans="1:51" s="205" customFormat="1" ht="81" x14ac:dyDescent="0.25">
      <c r="A81" s="189">
        <f>A80+1</f>
        <v>34</v>
      </c>
      <c r="B81" s="190" t="s">
        <v>216</v>
      </c>
      <c r="C81" s="186" t="s">
        <v>32</v>
      </c>
      <c r="D81" s="187"/>
      <c r="E81" s="187"/>
      <c r="F81" s="187"/>
      <c r="G81" s="187"/>
      <c r="H81" s="187" t="s">
        <v>2</v>
      </c>
      <c r="I81" s="186" t="s">
        <v>2</v>
      </c>
      <c r="J81" s="186" t="s">
        <v>2</v>
      </c>
      <c r="K81" s="186" t="s">
        <v>186</v>
      </c>
      <c r="L81" s="186" t="s">
        <v>2</v>
      </c>
      <c r="M81" s="186" t="s">
        <v>2</v>
      </c>
      <c r="N81" s="185" t="s">
        <v>186</v>
      </c>
      <c r="O81" s="203"/>
      <c r="P81" s="203"/>
      <c r="Q81" s="203"/>
      <c r="R81" s="203"/>
      <c r="S81" s="203"/>
      <c r="T81" s="203"/>
      <c r="U81" s="203">
        <v>55.356000000000002</v>
      </c>
      <c r="V81" s="203"/>
      <c r="W81" s="203"/>
      <c r="X81" s="182">
        <f>S81+T81+U81+V81+W81</f>
        <v>55.356000000000002</v>
      </c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3"/>
      <c r="AX81" s="173"/>
      <c r="AY81" s="173"/>
    </row>
    <row r="82" spans="1:51" s="205" customFormat="1" ht="87.6" customHeight="1" x14ac:dyDescent="0.25">
      <c r="A82" s="189">
        <f>A81+1</f>
        <v>35</v>
      </c>
      <c r="B82" s="190" t="s">
        <v>215</v>
      </c>
      <c r="C82" s="186" t="s">
        <v>32</v>
      </c>
      <c r="D82" s="187" t="s">
        <v>359</v>
      </c>
      <c r="E82" s="187"/>
      <c r="F82" s="187"/>
      <c r="G82" s="187"/>
      <c r="H82" s="187" t="s">
        <v>2</v>
      </c>
      <c r="I82" s="186" t="s">
        <v>2</v>
      </c>
      <c r="J82" s="186" t="s">
        <v>199</v>
      </c>
      <c r="K82" s="186" t="s">
        <v>2</v>
      </c>
      <c r="L82" s="186" t="s">
        <v>2</v>
      </c>
      <c r="M82" s="186" t="s">
        <v>2</v>
      </c>
      <c r="N82" s="185" t="s">
        <v>199</v>
      </c>
      <c r="O82" s="203"/>
      <c r="P82" s="203"/>
      <c r="Q82" s="203"/>
      <c r="R82" s="203"/>
      <c r="S82" s="203"/>
      <c r="T82" s="203">
        <v>64.5</v>
      </c>
      <c r="U82" s="203"/>
      <c r="V82" s="203"/>
      <c r="W82" s="203"/>
      <c r="X82" s="182">
        <f>S82+T82+U82+V82+W82</f>
        <v>64.5</v>
      </c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3"/>
      <c r="AK82" s="173"/>
      <c r="AL82" s="173"/>
      <c r="AM82" s="173"/>
      <c r="AN82" s="173"/>
      <c r="AO82" s="173"/>
      <c r="AP82" s="173"/>
      <c r="AQ82" s="173"/>
      <c r="AR82" s="173"/>
      <c r="AS82" s="173"/>
      <c r="AT82" s="173"/>
      <c r="AU82" s="173"/>
      <c r="AV82" s="173"/>
      <c r="AW82" s="173"/>
      <c r="AX82" s="173"/>
      <c r="AY82" s="173"/>
    </row>
    <row r="83" spans="1:51" s="205" customFormat="1" ht="81" x14ac:dyDescent="0.25">
      <c r="A83" s="189">
        <f>A82+1</f>
        <v>36</v>
      </c>
      <c r="B83" s="190" t="s">
        <v>214</v>
      </c>
      <c r="C83" s="186" t="s">
        <v>32</v>
      </c>
      <c r="D83" s="187"/>
      <c r="E83" s="187"/>
      <c r="F83" s="187"/>
      <c r="G83" s="187"/>
      <c r="H83" s="187" t="s">
        <v>2</v>
      </c>
      <c r="I83" s="186" t="s">
        <v>2</v>
      </c>
      <c r="J83" s="186" t="s">
        <v>2</v>
      </c>
      <c r="K83" s="186" t="s">
        <v>2</v>
      </c>
      <c r="L83" s="186" t="s">
        <v>2</v>
      </c>
      <c r="M83" s="186" t="s">
        <v>212</v>
      </c>
      <c r="N83" s="186" t="s">
        <v>212</v>
      </c>
      <c r="O83" s="203"/>
      <c r="P83" s="203"/>
      <c r="Q83" s="203"/>
      <c r="R83" s="203"/>
      <c r="S83" s="203"/>
      <c r="T83" s="203">
        <v>100</v>
      </c>
      <c r="U83" s="203">
        <v>52.237000000000002</v>
      </c>
      <c r="V83" s="203"/>
      <c r="W83" s="203">
        <v>24.818000000000001</v>
      </c>
      <c r="X83" s="182">
        <f>S83+T83+U83+V83+W83</f>
        <v>177.05500000000001</v>
      </c>
      <c r="Y83" s="173"/>
      <c r="Z83" s="173"/>
      <c r="AA83" s="173"/>
      <c r="AB83" s="173"/>
      <c r="AC83" s="173"/>
      <c r="AD83" s="173"/>
      <c r="AE83" s="173"/>
      <c r="AF83" s="173"/>
      <c r="AG83" s="173"/>
      <c r="AH83" s="173"/>
      <c r="AI83" s="173"/>
      <c r="AJ83" s="173"/>
      <c r="AK83" s="173"/>
      <c r="AL83" s="173"/>
      <c r="AM83" s="173"/>
      <c r="AN83" s="173"/>
      <c r="AO83" s="173"/>
      <c r="AP83" s="173"/>
      <c r="AQ83" s="173"/>
      <c r="AR83" s="173"/>
      <c r="AS83" s="173"/>
      <c r="AT83" s="173"/>
      <c r="AU83" s="173"/>
      <c r="AV83" s="173"/>
      <c r="AW83" s="173"/>
      <c r="AX83" s="173"/>
      <c r="AY83" s="173"/>
    </row>
    <row r="84" spans="1:51" s="205" customFormat="1" ht="67.150000000000006" customHeight="1" x14ac:dyDescent="0.25">
      <c r="A84" s="189">
        <f>A83+1</f>
        <v>37</v>
      </c>
      <c r="B84" s="191" t="s">
        <v>211</v>
      </c>
      <c r="C84" s="186" t="s">
        <v>32</v>
      </c>
      <c r="D84" s="187"/>
      <c r="E84" s="187"/>
      <c r="F84" s="187"/>
      <c r="G84" s="187"/>
      <c r="H84" s="187" t="s">
        <v>2</v>
      </c>
      <c r="I84" s="186" t="s">
        <v>2</v>
      </c>
      <c r="J84" s="186" t="s">
        <v>2</v>
      </c>
      <c r="K84" s="186" t="s">
        <v>2</v>
      </c>
      <c r="L84" s="186" t="s">
        <v>2</v>
      </c>
      <c r="M84" s="186" t="s">
        <v>2</v>
      </c>
      <c r="N84" s="185" t="s">
        <v>2</v>
      </c>
      <c r="O84" s="203"/>
      <c r="P84" s="203"/>
      <c r="Q84" s="203"/>
      <c r="R84" s="203"/>
      <c r="S84" s="203"/>
      <c r="T84" s="203">
        <v>25.181000000000001</v>
      </c>
      <c r="U84" s="203">
        <v>45.15</v>
      </c>
      <c r="V84" s="203"/>
      <c r="W84" s="203"/>
      <c r="X84" s="182">
        <f>S84+T84+U84+V84+W84</f>
        <v>70.331000000000003</v>
      </c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</row>
    <row r="85" spans="1:51" s="205" customFormat="1" ht="69" customHeight="1" x14ac:dyDescent="0.25">
      <c r="A85" s="189">
        <f>A84+1</f>
        <v>38</v>
      </c>
      <c r="B85" s="190" t="s">
        <v>209</v>
      </c>
      <c r="C85" s="186" t="s">
        <v>32</v>
      </c>
      <c r="D85" s="187"/>
      <c r="E85" s="187"/>
      <c r="F85" s="187"/>
      <c r="G85" s="187"/>
      <c r="H85" s="187" t="s">
        <v>2</v>
      </c>
      <c r="I85" s="186" t="s">
        <v>2</v>
      </c>
      <c r="J85" s="186" t="s">
        <v>2</v>
      </c>
      <c r="K85" s="186" t="s">
        <v>162</v>
      </c>
      <c r="L85" s="186" t="s">
        <v>2</v>
      </c>
      <c r="M85" s="186" t="s">
        <v>2</v>
      </c>
      <c r="N85" s="185" t="s">
        <v>162</v>
      </c>
      <c r="O85" s="203"/>
      <c r="P85" s="203"/>
      <c r="Q85" s="203"/>
      <c r="R85" s="203"/>
      <c r="S85" s="203"/>
      <c r="T85" s="203"/>
      <c r="U85" s="203">
        <v>55.593000000000004</v>
      </c>
      <c r="V85" s="203"/>
      <c r="W85" s="203"/>
      <c r="X85" s="182">
        <f>S85+T85+U85+V85+W85</f>
        <v>55.593000000000004</v>
      </c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</row>
    <row r="86" spans="1:51" s="205" customFormat="1" ht="95.25" customHeight="1" x14ac:dyDescent="0.25">
      <c r="A86" s="189">
        <f>A85+1</f>
        <v>39</v>
      </c>
      <c r="B86" s="190" t="s">
        <v>208</v>
      </c>
      <c r="C86" s="186" t="s">
        <v>32</v>
      </c>
      <c r="D86" s="187"/>
      <c r="E86" s="187"/>
      <c r="F86" s="187"/>
      <c r="G86" s="187"/>
      <c r="H86" s="187" t="s">
        <v>2</v>
      </c>
      <c r="I86" s="186" t="s">
        <v>2</v>
      </c>
      <c r="J86" s="186" t="s">
        <v>2</v>
      </c>
      <c r="K86" s="186" t="s">
        <v>2</v>
      </c>
      <c r="L86" s="186" t="s">
        <v>162</v>
      </c>
      <c r="M86" s="186" t="s">
        <v>2</v>
      </c>
      <c r="N86" s="186" t="s">
        <v>162</v>
      </c>
      <c r="O86" s="203"/>
      <c r="P86" s="203"/>
      <c r="Q86" s="203"/>
      <c r="R86" s="203"/>
      <c r="S86" s="203"/>
      <c r="T86" s="203"/>
      <c r="U86" s="203"/>
      <c r="V86" s="203">
        <v>60</v>
      </c>
      <c r="W86" s="203"/>
      <c r="X86" s="182">
        <f>S86+T86+U86+V86+W86</f>
        <v>60</v>
      </c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/>
      <c r="AS86" s="173"/>
      <c r="AT86" s="173"/>
      <c r="AU86" s="173"/>
      <c r="AV86" s="173"/>
      <c r="AW86" s="173"/>
      <c r="AX86" s="173"/>
      <c r="AY86" s="173"/>
    </row>
    <row r="87" spans="1:51" s="205" customFormat="1" ht="109.15" customHeight="1" x14ac:dyDescent="0.25">
      <c r="A87" s="189">
        <f>A86+1</f>
        <v>40</v>
      </c>
      <c r="B87" s="190" t="s">
        <v>207</v>
      </c>
      <c r="C87" s="186" t="s">
        <v>32</v>
      </c>
      <c r="D87" s="187"/>
      <c r="E87" s="187"/>
      <c r="F87" s="187"/>
      <c r="G87" s="187"/>
      <c r="H87" s="187" t="s">
        <v>2</v>
      </c>
      <c r="I87" s="186" t="s">
        <v>2</v>
      </c>
      <c r="J87" s="186" t="s">
        <v>2</v>
      </c>
      <c r="K87" s="186" t="s">
        <v>205</v>
      </c>
      <c r="L87" s="186" t="s">
        <v>2</v>
      </c>
      <c r="M87" s="186" t="s">
        <v>2</v>
      </c>
      <c r="N87" s="186" t="s">
        <v>205</v>
      </c>
      <c r="O87" s="203"/>
      <c r="P87" s="203"/>
      <c r="Q87" s="203"/>
      <c r="R87" s="203">
        <v>31.638999999999999</v>
      </c>
      <c r="S87" s="203">
        <v>31.638999999999999</v>
      </c>
      <c r="T87" s="203"/>
      <c r="U87" s="203">
        <v>30.1</v>
      </c>
      <c r="V87" s="203">
        <v>0</v>
      </c>
      <c r="W87" s="203"/>
      <c r="X87" s="182">
        <f>S87+T87+U87+V87+W87</f>
        <v>61.739000000000004</v>
      </c>
      <c r="Y87" s="173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3"/>
      <c r="AY87" s="173"/>
    </row>
    <row r="88" spans="1:51" s="205" customFormat="1" ht="42.6" customHeight="1" x14ac:dyDescent="0.25">
      <c r="A88" s="189">
        <f>A87+1</f>
        <v>41</v>
      </c>
      <c r="B88" s="190" t="s">
        <v>204</v>
      </c>
      <c r="C88" s="186"/>
      <c r="D88" s="187"/>
      <c r="E88" s="187"/>
      <c r="F88" s="187"/>
      <c r="G88" s="187"/>
      <c r="H88" s="187" t="s">
        <v>2</v>
      </c>
      <c r="I88" s="186" t="s">
        <v>2</v>
      </c>
      <c r="J88" s="186" t="s">
        <v>2</v>
      </c>
      <c r="K88" s="186" t="s">
        <v>2</v>
      </c>
      <c r="L88" s="186" t="s">
        <v>202</v>
      </c>
      <c r="M88" s="186" t="s">
        <v>2</v>
      </c>
      <c r="N88" s="186" t="s">
        <v>202</v>
      </c>
      <c r="O88" s="203"/>
      <c r="P88" s="203"/>
      <c r="Q88" s="203"/>
      <c r="R88" s="203"/>
      <c r="S88" s="203"/>
      <c r="T88" s="203"/>
      <c r="U88" s="203"/>
      <c r="V88" s="203">
        <v>83</v>
      </c>
      <c r="W88" s="203"/>
      <c r="X88" s="182">
        <f>S88+T88+U88+V88+W88</f>
        <v>83</v>
      </c>
      <c r="Y88" s="173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73"/>
      <c r="AO88" s="173"/>
      <c r="AP88" s="173"/>
      <c r="AQ88" s="173"/>
      <c r="AR88" s="173"/>
      <c r="AS88" s="173"/>
      <c r="AT88" s="173"/>
      <c r="AU88" s="173"/>
      <c r="AV88" s="173"/>
      <c r="AW88" s="173"/>
      <c r="AX88" s="173"/>
      <c r="AY88" s="173"/>
    </row>
    <row r="89" spans="1:51" s="205" customFormat="1" ht="65.45" customHeight="1" x14ac:dyDescent="0.25">
      <c r="A89" s="189">
        <f>A88+1</f>
        <v>42</v>
      </c>
      <c r="B89" s="190" t="s">
        <v>201</v>
      </c>
      <c r="C89" s="186" t="s">
        <v>32</v>
      </c>
      <c r="D89" s="187"/>
      <c r="E89" s="187"/>
      <c r="F89" s="187"/>
      <c r="G89" s="187"/>
      <c r="H89" s="187" t="s">
        <v>2</v>
      </c>
      <c r="I89" s="186" t="s">
        <v>2</v>
      </c>
      <c r="J89" s="186" t="s">
        <v>2</v>
      </c>
      <c r="K89" s="186" t="s">
        <v>2</v>
      </c>
      <c r="L89" s="186" t="s">
        <v>2</v>
      </c>
      <c r="M89" s="186" t="s">
        <v>2</v>
      </c>
      <c r="N89" s="185" t="s">
        <v>2</v>
      </c>
      <c r="O89" s="203"/>
      <c r="P89" s="203"/>
      <c r="Q89" s="203"/>
      <c r="R89" s="203"/>
      <c r="S89" s="203"/>
      <c r="T89" s="203"/>
      <c r="U89" s="203"/>
      <c r="V89" s="203"/>
      <c r="W89" s="203">
        <v>20</v>
      </c>
      <c r="X89" s="182">
        <f>S89+T89+U89+V89+W89</f>
        <v>20</v>
      </c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3"/>
      <c r="AY89" s="173"/>
    </row>
    <row r="90" spans="1:51" s="205" customFormat="1" ht="113.45" customHeight="1" x14ac:dyDescent="0.25">
      <c r="A90" s="189">
        <f>A89+1</f>
        <v>43</v>
      </c>
      <c r="B90" s="190" t="s">
        <v>200</v>
      </c>
      <c r="C90" s="186" t="s">
        <v>32</v>
      </c>
      <c r="D90" s="187"/>
      <c r="E90" s="187"/>
      <c r="F90" s="187"/>
      <c r="G90" s="187"/>
      <c r="H90" s="187" t="s">
        <v>2</v>
      </c>
      <c r="I90" s="186" t="s">
        <v>2</v>
      </c>
      <c r="J90" s="186" t="s">
        <v>2</v>
      </c>
      <c r="K90" s="186" t="s">
        <v>2</v>
      </c>
      <c r="L90" s="186" t="s">
        <v>199</v>
      </c>
      <c r="M90" s="186" t="s">
        <v>2</v>
      </c>
      <c r="N90" s="186" t="s">
        <v>199</v>
      </c>
      <c r="O90" s="203"/>
      <c r="P90" s="203"/>
      <c r="Q90" s="203"/>
      <c r="R90" s="203"/>
      <c r="S90" s="203"/>
      <c r="T90" s="203"/>
      <c r="U90" s="203">
        <v>45</v>
      </c>
      <c r="V90" s="203">
        <v>60</v>
      </c>
      <c r="W90" s="203"/>
      <c r="X90" s="182">
        <f>S90+T90+U90+V90+W90</f>
        <v>105</v>
      </c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</row>
    <row r="91" spans="1:51" s="205" customFormat="1" ht="121.5" x14ac:dyDescent="0.25">
      <c r="A91" s="189">
        <f>A90+1</f>
        <v>44</v>
      </c>
      <c r="B91" s="190" t="s">
        <v>198</v>
      </c>
      <c r="C91" s="186" t="s">
        <v>32</v>
      </c>
      <c r="D91" s="187"/>
      <c r="E91" s="187"/>
      <c r="F91" s="187"/>
      <c r="G91" s="187"/>
      <c r="H91" s="187" t="s">
        <v>2</v>
      </c>
      <c r="I91" s="186" t="s">
        <v>2</v>
      </c>
      <c r="J91" s="186" t="s">
        <v>2</v>
      </c>
      <c r="K91" s="186" t="s">
        <v>2</v>
      </c>
      <c r="L91" s="186" t="s">
        <v>2</v>
      </c>
      <c r="M91" s="186" t="s">
        <v>2</v>
      </c>
      <c r="N91" s="185" t="s">
        <v>2</v>
      </c>
      <c r="O91" s="203"/>
      <c r="P91" s="203"/>
      <c r="Q91" s="203"/>
      <c r="R91" s="203"/>
      <c r="S91" s="203"/>
      <c r="T91" s="203">
        <v>20.213999999999999</v>
      </c>
      <c r="U91" s="203"/>
      <c r="V91" s="203"/>
      <c r="W91" s="203"/>
      <c r="X91" s="182">
        <f>S91+T91+U91+V91+W91</f>
        <v>20.213999999999999</v>
      </c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</row>
    <row r="92" spans="1:51" s="205" customFormat="1" ht="53.45" customHeight="1" x14ac:dyDescent="0.25">
      <c r="A92" s="189">
        <f>A91+1</f>
        <v>45</v>
      </c>
      <c r="B92" s="190" t="s">
        <v>197</v>
      </c>
      <c r="C92" s="186" t="s">
        <v>32</v>
      </c>
      <c r="D92" s="187"/>
      <c r="E92" s="187"/>
      <c r="F92" s="187"/>
      <c r="G92" s="187"/>
      <c r="H92" s="187" t="s">
        <v>2</v>
      </c>
      <c r="I92" s="186" t="s">
        <v>2</v>
      </c>
      <c r="J92" s="186" t="s">
        <v>2</v>
      </c>
      <c r="K92" s="186" t="s">
        <v>2</v>
      </c>
      <c r="L92" s="186" t="s">
        <v>2</v>
      </c>
      <c r="M92" s="186" t="s">
        <v>2</v>
      </c>
      <c r="N92" s="185" t="s">
        <v>2</v>
      </c>
      <c r="O92" s="203"/>
      <c r="P92" s="203"/>
      <c r="Q92" s="203"/>
      <c r="R92" s="203"/>
      <c r="S92" s="203"/>
      <c r="T92" s="203">
        <v>2.5419999999999998</v>
      </c>
      <c r="U92" s="203">
        <v>2.5423728813559299</v>
      </c>
      <c r="V92" s="203">
        <v>4.9245762711864396</v>
      </c>
      <c r="W92" s="203">
        <v>5.4169491525423696</v>
      </c>
      <c r="X92" s="182">
        <f>S92+T92+U92+V92+W92</f>
        <v>15.42589830508474</v>
      </c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</row>
    <row r="93" spans="1:51" s="205" customFormat="1" ht="53.45" customHeight="1" x14ac:dyDescent="0.25">
      <c r="A93" s="189">
        <v>46</v>
      </c>
      <c r="B93" s="190" t="s">
        <v>196</v>
      </c>
      <c r="C93" s="186"/>
      <c r="D93" s="187"/>
      <c r="E93" s="187"/>
      <c r="F93" s="187"/>
      <c r="G93" s="187"/>
      <c r="H93" s="187"/>
      <c r="I93" s="186"/>
      <c r="J93" s="186"/>
      <c r="K93" s="186"/>
      <c r="L93" s="186"/>
      <c r="M93" s="186"/>
      <c r="N93" s="185"/>
      <c r="O93" s="203"/>
      <c r="P93" s="203"/>
      <c r="Q93" s="203"/>
      <c r="R93" s="203"/>
      <c r="S93" s="203"/>
      <c r="T93" s="203"/>
      <c r="U93" s="203"/>
      <c r="V93" s="203"/>
      <c r="W93" s="203">
        <v>24.869</v>
      </c>
      <c r="X93" s="182">
        <f>W93</f>
        <v>24.869</v>
      </c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/>
    </row>
    <row r="94" spans="1:51" s="205" customFormat="1" ht="94.15" customHeight="1" outlineLevel="1" x14ac:dyDescent="0.25">
      <c r="A94" s="189">
        <v>47</v>
      </c>
      <c r="B94" s="237" t="s">
        <v>194</v>
      </c>
      <c r="C94" s="186" t="s">
        <v>32</v>
      </c>
      <c r="D94" s="187"/>
      <c r="E94" s="187"/>
      <c r="F94" s="187"/>
      <c r="G94" s="187"/>
      <c r="H94" s="187" t="s">
        <v>2</v>
      </c>
      <c r="I94" s="186" t="s">
        <v>2</v>
      </c>
      <c r="J94" s="186" t="s">
        <v>2</v>
      </c>
      <c r="K94" s="186" t="s">
        <v>2</v>
      </c>
      <c r="L94" s="186" t="s">
        <v>2</v>
      </c>
      <c r="M94" s="186" t="s">
        <v>2</v>
      </c>
      <c r="N94" s="185" t="s">
        <v>2</v>
      </c>
      <c r="O94" s="203"/>
      <c r="P94" s="203"/>
      <c r="Q94" s="203"/>
      <c r="R94" s="203"/>
      <c r="S94" s="203"/>
      <c r="T94" s="203"/>
      <c r="U94" s="203"/>
      <c r="V94" s="203">
        <v>0</v>
      </c>
      <c r="W94" s="203"/>
      <c r="X94" s="182">
        <f>S94+T94+U94+V94+W94</f>
        <v>0</v>
      </c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/>
    </row>
    <row r="95" spans="1:51" s="206" customFormat="1" ht="53.45" customHeight="1" outlineLevel="1" x14ac:dyDescent="0.25">
      <c r="A95" s="202"/>
      <c r="B95" s="201" t="s">
        <v>357</v>
      </c>
      <c r="C95" s="199"/>
      <c r="D95" s="200"/>
      <c r="E95" s="200"/>
      <c r="F95" s="200"/>
      <c r="G95" s="200"/>
      <c r="H95" s="200" t="s">
        <v>2</v>
      </c>
      <c r="I95" s="208" t="s">
        <v>2</v>
      </c>
      <c r="J95" s="208" t="s">
        <v>2</v>
      </c>
      <c r="K95" s="208" t="s">
        <v>2</v>
      </c>
      <c r="L95" s="208" t="s">
        <v>191</v>
      </c>
      <c r="M95" s="208" t="s">
        <v>190</v>
      </c>
      <c r="N95" s="198" t="s">
        <v>189</v>
      </c>
      <c r="O95" s="197">
        <f>SUM(O96:O109)</f>
        <v>0</v>
      </c>
      <c r="P95" s="197">
        <f>SUM(P96:P109)</f>
        <v>0</v>
      </c>
      <c r="Q95" s="197">
        <f>SUM(Q96:Q109)</f>
        <v>0</v>
      </c>
      <c r="R95" s="197">
        <f>SUM(R96:R109)</f>
        <v>0</v>
      </c>
      <c r="S95" s="197">
        <f>SUM(S96:S109)</f>
        <v>0</v>
      </c>
      <c r="T95" s="197">
        <f>SUM(T96:T109)</f>
        <v>66.445999999999998</v>
      </c>
      <c r="U95" s="197">
        <f>SUM(U96:U109)</f>
        <v>100.98235593220339</v>
      </c>
      <c r="V95" s="197">
        <f>SUM(V96:V109)</f>
        <v>204.988</v>
      </c>
      <c r="W95" s="197">
        <f>SUM(W96:W109)</f>
        <v>142</v>
      </c>
      <c r="X95" s="182">
        <f>S95+T95+U95+V95+W95</f>
        <v>514.41635593220337</v>
      </c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6"/>
      <c r="AN95" s="196"/>
      <c r="AO95" s="196"/>
      <c r="AP95" s="196"/>
      <c r="AQ95" s="196"/>
      <c r="AR95" s="196"/>
      <c r="AS95" s="196"/>
      <c r="AT95" s="196"/>
      <c r="AU95" s="196"/>
      <c r="AV95" s="196"/>
      <c r="AW95" s="196"/>
      <c r="AX95" s="196"/>
      <c r="AY95" s="196"/>
    </row>
    <row r="96" spans="1:51" s="205" customFormat="1" ht="171" customHeight="1" outlineLevel="1" x14ac:dyDescent="0.25">
      <c r="A96" s="189">
        <v>48</v>
      </c>
      <c r="B96" s="190" t="s">
        <v>188</v>
      </c>
      <c r="C96" s="186" t="s">
        <v>32</v>
      </c>
      <c r="D96" s="187"/>
      <c r="E96" s="187"/>
      <c r="F96" s="187"/>
      <c r="G96" s="187"/>
      <c r="H96" s="187" t="s">
        <v>2</v>
      </c>
      <c r="I96" s="186" t="s">
        <v>2</v>
      </c>
      <c r="J96" s="186" t="s">
        <v>2</v>
      </c>
      <c r="K96" s="186" t="s">
        <v>2</v>
      </c>
      <c r="L96" s="186" t="s">
        <v>186</v>
      </c>
      <c r="M96" s="186" t="s">
        <v>2</v>
      </c>
      <c r="N96" s="186" t="s">
        <v>186</v>
      </c>
      <c r="O96" s="203"/>
      <c r="P96" s="203"/>
      <c r="Q96" s="203"/>
      <c r="R96" s="203"/>
      <c r="S96" s="203"/>
      <c r="T96" s="203"/>
      <c r="U96" s="203">
        <v>40</v>
      </c>
      <c r="V96" s="203">
        <v>35.792000000000002</v>
      </c>
      <c r="W96" s="203"/>
      <c r="X96" s="182">
        <f>S96+T96+U96+V96+W96</f>
        <v>75.792000000000002</v>
      </c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</row>
    <row r="97" spans="1:51" s="205" customFormat="1" ht="51.75" customHeight="1" outlineLevel="1" x14ac:dyDescent="0.25">
      <c r="A97" s="189">
        <f>A96+1</f>
        <v>49</v>
      </c>
      <c r="B97" s="190" t="s">
        <v>185</v>
      </c>
      <c r="C97" s="186" t="s">
        <v>32</v>
      </c>
      <c r="D97" s="187"/>
      <c r="E97" s="187"/>
      <c r="F97" s="187"/>
      <c r="G97" s="187"/>
      <c r="H97" s="187" t="s">
        <v>2</v>
      </c>
      <c r="I97" s="186" t="s">
        <v>2</v>
      </c>
      <c r="J97" s="186" t="s">
        <v>2</v>
      </c>
      <c r="K97" s="186" t="s">
        <v>2</v>
      </c>
      <c r="L97" s="186" t="s">
        <v>2</v>
      </c>
      <c r="M97" s="186" t="s">
        <v>183</v>
      </c>
      <c r="N97" s="186" t="s">
        <v>183</v>
      </c>
      <c r="O97" s="203"/>
      <c r="P97" s="203"/>
      <c r="Q97" s="203"/>
      <c r="R97" s="203"/>
      <c r="S97" s="203"/>
      <c r="T97" s="203"/>
      <c r="U97" s="203"/>
      <c r="V97" s="203"/>
      <c r="W97" s="203">
        <v>45</v>
      </c>
      <c r="X97" s="182">
        <f>S97+T97+U97+V97+W97</f>
        <v>45</v>
      </c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</row>
    <row r="98" spans="1:51" s="205" customFormat="1" ht="113.45" customHeight="1" outlineLevel="1" x14ac:dyDescent="0.25">
      <c r="A98" s="189">
        <f>A97+1</f>
        <v>50</v>
      </c>
      <c r="B98" s="190" t="s">
        <v>182</v>
      </c>
      <c r="C98" s="186" t="s">
        <v>32</v>
      </c>
      <c r="D98" s="187"/>
      <c r="E98" s="187"/>
      <c r="F98" s="187"/>
      <c r="G98" s="187"/>
      <c r="H98" s="187" t="s">
        <v>2</v>
      </c>
      <c r="I98" s="186" t="s">
        <v>2</v>
      </c>
      <c r="J98" s="186" t="s">
        <v>2</v>
      </c>
      <c r="K98" s="186" t="s">
        <v>2</v>
      </c>
      <c r="L98" s="186" t="s">
        <v>2</v>
      </c>
      <c r="M98" s="186" t="s">
        <v>2</v>
      </c>
      <c r="N98" s="185" t="s">
        <v>2</v>
      </c>
      <c r="O98" s="203"/>
      <c r="P98" s="203"/>
      <c r="Q98" s="203"/>
      <c r="R98" s="203"/>
      <c r="S98" s="203"/>
      <c r="T98" s="203"/>
      <c r="U98" s="203"/>
      <c r="V98" s="203"/>
      <c r="W98" s="203">
        <v>17</v>
      </c>
      <c r="X98" s="182">
        <f>S98+T98+U98+V98+W98</f>
        <v>17</v>
      </c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3"/>
      <c r="AY98" s="173"/>
    </row>
    <row r="99" spans="1:51" s="205" customFormat="1" ht="108.75" customHeight="1" outlineLevel="1" x14ac:dyDescent="0.25">
      <c r="A99" s="189">
        <f>A98+1</f>
        <v>51</v>
      </c>
      <c r="B99" s="190" t="s">
        <v>181</v>
      </c>
      <c r="C99" s="186" t="s">
        <v>32</v>
      </c>
      <c r="D99" s="187"/>
      <c r="E99" s="187"/>
      <c r="F99" s="187"/>
      <c r="G99" s="187"/>
      <c r="H99" s="187" t="s">
        <v>2</v>
      </c>
      <c r="I99" s="186" t="s">
        <v>2</v>
      </c>
      <c r="J99" s="186" t="s">
        <v>2</v>
      </c>
      <c r="K99" s="186" t="s">
        <v>2</v>
      </c>
      <c r="L99" s="186" t="s">
        <v>2</v>
      </c>
      <c r="M99" s="186" t="s">
        <v>179</v>
      </c>
      <c r="N99" s="185" t="s">
        <v>179</v>
      </c>
      <c r="O99" s="203"/>
      <c r="P99" s="203"/>
      <c r="Q99" s="203"/>
      <c r="R99" s="203"/>
      <c r="S99" s="203"/>
      <c r="T99" s="203"/>
      <c r="U99" s="203"/>
      <c r="V99" s="203"/>
      <c r="W99" s="203">
        <v>80</v>
      </c>
      <c r="X99" s="182">
        <f>S99+T99+U99+V99+W99</f>
        <v>80</v>
      </c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3"/>
      <c r="AK99" s="173"/>
      <c r="AL99" s="173"/>
      <c r="AM99" s="173"/>
      <c r="AN99" s="173"/>
      <c r="AO99" s="173"/>
      <c r="AP99" s="173"/>
      <c r="AQ99" s="173"/>
      <c r="AR99" s="173"/>
      <c r="AS99" s="173"/>
      <c r="AT99" s="173"/>
      <c r="AU99" s="173"/>
      <c r="AV99" s="173"/>
      <c r="AW99" s="173"/>
      <c r="AX99" s="173"/>
      <c r="AY99" s="173"/>
    </row>
    <row r="100" spans="1:51" s="205" customFormat="1" ht="108.75" customHeight="1" outlineLevel="1" x14ac:dyDescent="0.25">
      <c r="A100" s="189">
        <v>52</v>
      </c>
      <c r="B100" s="190" t="s">
        <v>178</v>
      </c>
      <c r="C100" s="186"/>
      <c r="D100" s="187"/>
      <c r="E100" s="187"/>
      <c r="F100" s="187"/>
      <c r="G100" s="187"/>
      <c r="H100" s="187" t="s">
        <v>2</v>
      </c>
      <c r="I100" s="186" t="s">
        <v>2</v>
      </c>
      <c r="J100" s="186" t="s">
        <v>2</v>
      </c>
      <c r="K100" s="186" t="s">
        <v>2</v>
      </c>
      <c r="L100" s="186" t="s">
        <v>176</v>
      </c>
      <c r="M100" s="186" t="s">
        <v>2</v>
      </c>
      <c r="N100" s="185" t="s">
        <v>176</v>
      </c>
      <c r="O100" s="203"/>
      <c r="P100" s="203"/>
      <c r="Q100" s="203"/>
      <c r="R100" s="203"/>
      <c r="S100" s="203"/>
      <c r="T100" s="203"/>
      <c r="U100" s="203"/>
      <c r="V100" s="203">
        <v>48.308999999999997</v>
      </c>
      <c r="W100" s="203"/>
      <c r="X100" s="182">
        <f>S100+T100+U100+V100+W100</f>
        <v>48.308999999999997</v>
      </c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3"/>
      <c r="AX100" s="173"/>
      <c r="AY100" s="173"/>
    </row>
    <row r="101" spans="1:51" s="205" customFormat="1" ht="41.25" customHeight="1" outlineLevel="1" x14ac:dyDescent="0.25">
      <c r="A101" s="189">
        <v>53</v>
      </c>
      <c r="B101" s="216" t="s">
        <v>175</v>
      </c>
      <c r="C101" s="186" t="s">
        <v>32</v>
      </c>
      <c r="D101" s="187"/>
      <c r="E101" s="187"/>
      <c r="F101" s="187"/>
      <c r="G101" s="187"/>
      <c r="H101" s="187" t="s">
        <v>2</v>
      </c>
      <c r="I101" s="186" t="s">
        <v>2</v>
      </c>
      <c r="J101" s="186" t="s">
        <v>2</v>
      </c>
      <c r="K101" s="186" t="s">
        <v>2</v>
      </c>
      <c r="L101" s="186" t="s">
        <v>2</v>
      </c>
      <c r="M101" s="186" t="s">
        <v>2</v>
      </c>
      <c r="N101" s="185" t="s">
        <v>2</v>
      </c>
      <c r="O101" s="203"/>
      <c r="P101" s="203"/>
      <c r="Q101" s="203"/>
      <c r="R101" s="203"/>
      <c r="S101" s="203"/>
      <c r="T101" s="203"/>
      <c r="U101" s="203">
        <v>13.489830508474601</v>
      </c>
      <c r="V101" s="203"/>
      <c r="W101" s="203"/>
      <c r="X101" s="182">
        <f>S101+T101+U101+V101+W101</f>
        <v>13.489830508474601</v>
      </c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  <c r="AK101" s="173"/>
      <c r="AL101" s="173"/>
      <c r="AM101" s="173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3"/>
      <c r="AY101" s="173"/>
    </row>
    <row r="102" spans="1:51" s="205" customFormat="1" ht="141" customHeight="1" outlineLevel="1" x14ac:dyDescent="0.25">
      <c r="A102" s="189">
        <f>A101+1</f>
        <v>54</v>
      </c>
      <c r="B102" s="216" t="s">
        <v>173</v>
      </c>
      <c r="C102" s="186" t="s">
        <v>32</v>
      </c>
      <c r="D102" s="187"/>
      <c r="E102" s="187"/>
      <c r="F102" s="187"/>
      <c r="G102" s="187"/>
      <c r="H102" s="187" t="s">
        <v>2</v>
      </c>
      <c r="I102" s="186" t="s">
        <v>2</v>
      </c>
      <c r="J102" s="186" t="s">
        <v>2</v>
      </c>
      <c r="K102" s="186" t="s">
        <v>2</v>
      </c>
      <c r="L102" s="186" t="s">
        <v>2</v>
      </c>
      <c r="M102" s="186" t="s">
        <v>2</v>
      </c>
      <c r="N102" s="185" t="s">
        <v>2</v>
      </c>
      <c r="O102" s="203"/>
      <c r="P102" s="203"/>
      <c r="Q102" s="203"/>
      <c r="R102" s="203"/>
      <c r="S102" s="203"/>
      <c r="T102" s="203"/>
      <c r="U102" s="203"/>
      <c r="V102" s="203"/>
      <c r="W102" s="203"/>
      <c r="X102" s="182">
        <f>S102+T102+U102+V102+W102</f>
        <v>0</v>
      </c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3"/>
      <c r="AY102" s="173"/>
    </row>
    <row r="103" spans="1:51" s="205" customFormat="1" ht="41.25" customHeight="1" outlineLevel="1" x14ac:dyDescent="0.25">
      <c r="A103" s="189">
        <f>A102+1</f>
        <v>55</v>
      </c>
      <c r="B103" s="190" t="s">
        <v>172</v>
      </c>
      <c r="C103" s="186" t="s">
        <v>32</v>
      </c>
      <c r="D103" s="187"/>
      <c r="E103" s="187"/>
      <c r="F103" s="187"/>
      <c r="G103" s="187"/>
      <c r="H103" s="187" t="s">
        <v>2</v>
      </c>
      <c r="I103" s="186" t="s">
        <v>2</v>
      </c>
      <c r="J103" s="186" t="s">
        <v>2</v>
      </c>
      <c r="K103" s="186" t="s">
        <v>2</v>
      </c>
      <c r="L103" s="186" t="s">
        <v>2</v>
      </c>
      <c r="M103" s="186" t="s">
        <v>2</v>
      </c>
      <c r="N103" s="185" t="s">
        <v>2</v>
      </c>
      <c r="O103" s="203"/>
      <c r="P103" s="203"/>
      <c r="Q103" s="203"/>
      <c r="R103" s="203"/>
      <c r="S103" s="203"/>
      <c r="T103" s="203"/>
      <c r="U103" s="203">
        <f>51.0915254237288-3.599</f>
        <v>47.492525423728793</v>
      </c>
      <c r="V103" s="203"/>
      <c r="W103" s="203"/>
      <c r="X103" s="182">
        <f>S103+T103+U103+V103+W103</f>
        <v>47.492525423728793</v>
      </c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3"/>
      <c r="AY103" s="173"/>
    </row>
    <row r="104" spans="1:51" s="205" customFormat="1" ht="41.25" customHeight="1" outlineLevel="1" x14ac:dyDescent="0.25">
      <c r="A104" s="189">
        <f>A103+1</f>
        <v>56</v>
      </c>
      <c r="B104" s="190" t="s">
        <v>170</v>
      </c>
      <c r="C104" s="186" t="s">
        <v>32</v>
      </c>
      <c r="D104" s="187"/>
      <c r="E104" s="187"/>
      <c r="F104" s="187"/>
      <c r="G104" s="187"/>
      <c r="H104" s="187" t="s">
        <v>2</v>
      </c>
      <c r="I104" s="186" t="s">
        <v>2</v>
      </c>
      <c r="J104" s="186" t="s">
        <v>2</v>
      </c>
      <c r="K104" s="186" t="s">
        <v>2</v>
      </c>
      <c r="L104" s="186" t="s">
        <v>2</v>
      </c>
      <c r="M104" s="186" t="s">
        <v>2</v>
      </c>
      <c r="N104" s="185" t="s">
        <v>2</v>
      </c>
      <c r="O104" s="203"/>
      <c r="P104" s="203"/>
      <c r="Q104" s="203"/>
      <c r="R104" s="203"/>
      <c r="S104" s="203"/>
      <c r="T104" s="203"/>
      <c r="U104" s="203"/>
      <c r="V104" s="203">
        <v>60</v>
      </c>
      <c r="W104" s="203"/>
      <c r="X104" s="182">
        <f>S104+T104+U104+V104+W104</f>
        <v>60</v>
      </c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</row>
    <row r="105" spans="1:51" s="205" customFormat="1" ht="49.9" customHeight="1" outlineLevel="1" x14ac:dyDescent="0.25">
      <c r="A105" s="189">
        <f>A104+1</f>
        <v>57</v>
      </c>
      <c r="B105" s="190" t="s">
        <v>168</v>
      </c>
      <c r="C105" s="186" t="s">
        <v>32</v>
      </c>
      <c r="D105" s="187"/>
      <c r="E105" s="187"/>
      <c r="F105" s="187"/>
      <c r="G105" s="187"/>
      <c r="H105" s="187" t="s">
        <v>2</v>
      </c>
      <c r="I105" s="186" t="s">
        <v>2</v>
      </c>
      <c r="J105" s="186" t="s">
        <v>2</v>
      </c>
      <c r="K105" s="186" t="s">
        <v>2</v>
      </c>
      <c r="L105" s="186" t="s">
        <v>2</v>
      </c>
      <c r="M105" s="186" t="s">
        <v>2</v>
      </c>
      <c r="N105" s="185" t="s">
        <v>2</v>
      </c>
      <c r="O105" s="203"/>
      <c r="P105" s="203"/>
      <c r="Q105" s="203"/>
      <c r="R105" s="203"/>
      <c r="S105" s="203"/>
      <c r="T105" s="203"/>
      <c r="U105" s="203"/>
      <c r="V105" s="203"/>
      <c r="W105" s="203"/>
      <c r="X105" s="182">
        <f>S105+T105+U105+V105+W105</f>
        <v>0</v>
      </c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</row>
    <row r="106" spans="1:51" s="205" customFormat="1" ht="49.9" customHeight="1" outlineLevel="1" x14ac:dyDescent="0.25">
      <c r="A106" s="189">
        <f>A105+1</f>
        <v>58</v>
      </c>
      <c r="B106" s="190" t="s">
        <v>167</v>
      </c>
      <c r="C106" s="186" t="s">
        <v>32</v>
      </c>
      <c r="D106" s="187"/>
      <c r="E106" s="187"/>
      <c r="F106" s="187"/>
      <c r="G106" s="187"/>
      <c r="H106" s="187" t="s">
        <v>2</v>
      </c>
      <c r="I106" s="186" t="s">
        <v>2</v>
      </c>
      <c r="J106" s="186" t="s">
        <v>2</v>
      </c>
      <c r="K106" s="186" t="s">
        <v>2</v>
      </c>
      <c r="L106" s="186" t="s">
        <v>2</v>
      </c>
      <c r="M106" s="186" t="s">
        <v>2</v>
      </c>
      <c r="N106" s="185" t="s">
        <v>2</v>
      </c>
      <c r="O106" s="203"/>
      <c r="P106" s="203"/>
      <c r="Q106" s="203"/>
      <c r="R106" s="203"/>
      <c r="S106" s="203"/>
      <c r="T106" s="203"/>
      <c r="U106" s="203"/>
      <c r="V106" s="203"/>
      <c r="W106" s="203"/>
      <c r="X106" s="182">
        <f>S106+T106+U106+V106+W106</f>
        <v>0</v>
      </c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3"/>
      <c r="AY106" s="173"/>
    </row>
    <row r="107" spans="1:51" s="205" customFormat="1" ht="49.9" customHeight="1" outlineLevel="1" x14ac:dyDescent="0.25">
      <c r="A107" s="189">
        <f>A106+1</f>
        <v>59</v>
      </c>
      <c r="B107" s="190" t="s">
        <v>166</v>
      </c>
      <c r="C107" s="186" t="s">
        <v>32</v>
      </c>
      <c r="D107" s="187"/>
      <c r="E107" s="187"/>
      <c r="F107" s="187"/>
      <c r="G107" s="187"/>
      <c r="H107" s="187" t="s">
        <v>2</v>
      </c>
      <c r="I107" s="186" t="s">
        <v>2</v>
      </c>
      <c r="J107" s="186" t="s">
        <v>2</v>
      </c>
      <c r="K107" s="186" t="s">
        <v>2</v>
      </c>
      <c r="L107" s="186" t="s">
        <v>2</v>
      </c>
      <c r="M107" s="186" t="s">
        <v>2</v>
      </c>
      <c r="N107" s="185" t="s">
        <v>2</v>
      </c>
      <c r="O107" s="203"/>
      <c r="P107" s="203"/>
      <c r="Q107" s="203"/>
      <c r="R107" s="203"/>
      <c r="S107" s="203"/>
      <c r="T107" s="203"/>
      <c r="U107" s="203"/>
      <c r="V107" s="203"/>
      <c r="W107" s="203"/>
      <c r="X107" s="182">
        <f>S107+T107+U107+V107+W107</f>
        <v>0</v>
      </c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</row>
    <row r="108" spans="1:51" s="205" customFormat="1" ht="49.9" customHeight="1" outlineLevel="1" x14ac:dyDescent="0.25">
      <c r="A108" s="189">
        <f>A107+1</f>
        <v>60</v>
      </c>
      <c r="B108" s="190" t="s">
        <v>165</v>
      </c>
      <c r="C108" s="186" t="s">
        <v>32</v>
      </c>
      <c r="D108" s="187"/>
      <c r="E108" s="187"/>
      <c r="F108" s="187"/>
      <c r="G108" s="187"/>
      <c r="H108" s="187" t="s">
        <v>2</v>
      </c>
      <c r="I108" s="186" t="s">
        <v>2</v>
      </c>
      <c r="J108" s="186" t="s">
        <v>2</v>
      </c>
      <c r="K108" s="186" t="s">
        <v>2</v>
      </c>
      <c r="L108" s="186" t="s">
        <v>2</v>
      </c>
      <c r="M108" s="186" t="s">
        <v>2</v>
      </c>
      <c r="N108" s="185" t="s">
        <v>2</v>
      </c>
      <c r="O108" s="203"/>
      <c r="P108" s="203"/>
      <c r="Q108" s="203"/>
      <c r="R108" s="203"/>
      <c r="S108" s="203"/>
      <c r="T108" s="203"/>
      <c r="U108" s="203"/>
      <c r="V108" s="203"/>
      <c r="W108" s="203"/>
      <c r="X108" s="182">
        <f>S108+T108+U108+V108+W108</f>
        <v>0</v>
      </c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3"/>
      <c r="AT108" s="173"/>
      <c r="AU108" s="173"/>
      <c r="AV108" s="173"/>
      <c r="AW108" s="173"/>
      <c r="AX108" s="173"/>
      <c r="AY108" s="173"/>
    </row>
    <row r="109" spans="1:51" s="205" customFormat="1" ht="60.6" customHeight="1" outlineLevel="1" x14ac:dyDescent="0.25">
      <c r="A109" s="189">
        <f>A108+1</f>
        <v>61</v>
      </c>
      <c r="B109" s="190" t="s">
        <v>164</v>
      </c>
      <c r="C109" s="186" t="s">
        <v>32</v>
      </c>
      <c r="D109" s="187"/>
      <c r="E109" s="187"/>
      <c r="F109" s="187"/>
      <c r="G109" s="187"/>
      <c r="H109" s="187" t="s">
        <v>2</v>
      </c>
      <c r="I109" s="186" t="s">
        <v>2</v>
      </c>
      <c r="J109" s="186" t="s">
        <v>2</v>
      </c>
      <c r="K109" s="186" t="s">
        <v>2</v>
      </c>
      <c r="L109" s="186" t="s">
        <v>162</v>
      </c>
      <c r="M109" s="186" t="s">
        <v>2</v>
      </c>
      <c r="N109" s="186" t="s">
        <v>162</v>
      </c>
      <c r="O109" s="203"/>
      <c r="P109" s="203"/>
      <c r="Q109" s="203"/>
      <c r="R109" s="203"/>
      <c r="S109" s="203"/>
      <c r="T109" s="203">
        <f>62.847+3.599</f>
        <v>66.445999999999998</v>
      </c>
      <c r="U109" s="203"/>
      <c r="V109" s="203">
        <v>60.887</v>
      </c>
      <c r="W109" s="203"/>
      <c r="X109" s="182">
        <f>S109+T109+U109+V109+W109</f>
        <v>127.333</v>
      </c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3"/>
      <c r="AK109" s="173"/>
      <c r="AL109" s="173"/>
      <c r="AM109" s="173"/>
      <c r="AN109" s="173"/>
      <c r="AO109" s="173"/>
      <c r="AP109" s="173"/>
      <c r="AQ109" s="173"/>
      <c r="AR109" s="173"/>
      <c r="AS109" s="173"/>
      <c r="AT109" s="173"/>
      <c r="AU109" s="173"/>
      <c r="AV109" s="173"/>
      <c r="AW109" s="173"/>
      <c r="AX109" s="173"/>
      <c r="AY109" s="173"/>
    </row>
    <row r="110" spans="1:51" s="206" customFormat="1" ht="49.15" customHeight="1" outlineLevel="1" x14ac:dyDescent="0.25">
      <c r="A110" s="202"/>
      <c r="B110" s="201" t="s">
        <v>161</v>
      </c>
      <c r="C110" s="213"/>
      <c r="D110" s="209"/>
      <c r="E110" s="209"/>
      <c r="F110" s="209"/>
      <c r="G110" s="209"/>
      <c r="H110" s="209" t="s">
        <v>2</v>
      </c>
      <c r="I110" s="213" t="s">
        <v>2</v>
      </c>
      <c r="J110" s="213" t="s">
        <v>2</v>
      </c>
      <c r="K110" s="213" t="s">
        <v>2</v>
      </c>
      <c r="L110" s="213" t="s">
        <v>2</v>
      </c>
      <c r="M110" s="213" t="s">
        <v>2</v>
      </c>
      <c r="N110" s="198" t="s">
        <v>2</v>
      </c>
      <c r="O110" s="212"/>
      <c r="P110" s="212"/>
      <c r="Q110" s="212"/>
      <c r="R110" s="212"/>
      <c r="S110" s="212"/>
      <c r="T110" s="212"/>
      <c r="U110" s="212"/>
      <c r="V110" s="212"/>
      <c r="W110" s="212"/>
      <c r="X110" s="182">
        <f>S110+T110+U110+V110+W110</f>
        <v>0</v>
      </c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6"/>
      <c r="AN110" s="196"/>
      <c r="AO110" s="196"/>
      <c r="AP110" s="196"/>
      <c r="AQ110" s="196"/>
      <c r="AR110" s="196"/>
      <c r="AS110" s="196"/>
      <c r="AT110" s="196"/>
      <c r="AU110" s="196"/>
      <c r="AV110" s="196"/>
      <c r="AW110" s="196"/>
      <c r="AX110" s="196"/>
      <c r="AY110" s="196"/>
    </row>
    <row r="111" spans="1:51" s="206" customFormat="1" ht="63.6" customHeight="1" outlineLevel="1" x14ac:dyDescent="0.25">
      <c r="A111" s="202" t="s">
        <v>159</v>
      </c>
      <c r="B111" s="230" t="s">
        <v>71</v>
      </c>
      <c r="C111" s="199"/>
      <c r="D111" s="209"/>
      <c r="E111" s="209"/>
      <c r="F111" s="209"/>
      <c r="G111" s="209"/>
      <c r="H111" s="209" t="s">
        <v>2</v>
      </c>
      <c r="I111" s="199" t="s">
        <v>2</v>
      </c>
      <c r="J111" s="199" t="s">
        <v>2</v>
      </c>
      <c r="K111" s="199" t="s">
        <v>2</v>
      </c>
      <c r="L111" s="199" t="s">
        <v>2</v>
      </c>
      <c r="M111" s="199" t="s">
        <v>2</v>
      </c>
      <c r="N111" s="198" t="s">
        <v>2</v>
      </c>
      <c r="O111" s="197">
        <f>O112</f>
        <v>0</v>
      </c>
      <c r="P111" s="197">
        <f>P112</f>
        <v>16.32</v>
      </c>
      <c r="Q111" s="197">
        <f>Q112</f>
        <v>16.32</v>
      </c>
      <c r="R111" s="197">
        <f>R112</f>
        <v>8.16</v>
      </c>
      <c r="S111" s="197">
        <f>S112</f>
        <v>40.799999999999997</v>
      </c>
      <c r="T111" s="197">
        <f>T112</f>
        <v>89.878</v>
      </c>
      <c r="U111" s="197">
        <f>U112</f>
        <v>120</v>
      </c>
      <c r="V111" s="197">
        <f>V112</f>
        <v>120</v>
      </c>
      <c r="W111" s="197">
        <f>W112</f>
        <v>123.608</v>
      </c>
      <c r="X111" s="182">
        <f>S111+T111+U111+V111+W111</f>
        <v>494.286</v>
      </c>
      <c r="Y111" s="196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6"/>
      <c r="AK111" s="196"/>
      <c r="AL111" s="196"/>
      <c r="AM111" s="196"/>
      <c r="AN111" s="196"/>
      <c r="AO111" s="196"/>
      <c r="AP111" s="196"/>
      <c r="AQ111" s="196"/>
      <c r="AR111" s="196"/>
      <c r="AS111" s="196"/>
      <c r="AT111" s="196"/>
      <c r="AU111" s="196"/>
      <c r="AV111" s="196"/>
      <c r="AW111" s="196"/>
      <c r="AX111" s="196"/>
      <c r="AY111" s="196"/>
    </row>
    <row r="112" spans="1:51" s="205" customFormat="1" ht="45.75" customHeight="1" outlineLevel="1" x14ac:dyDescent="0.25">
      <c r="A112" s="189">
        <v>62</v>
      </c>
      <c r="B112" s="216" t="s">
        <v>158</v>
      </c>
      <c r="C112" s="186" t="s">
        <v>32</v>
      </c>
      <c r="D112" s="187"/>
      <c r="E112" s="187"/>
      <c r="F112" s="187"/>
      <c r="G112" s="187"/>
      <c r="H112" s="187" t="s">
        <v>2</v>
      </c>
      <c r="I112" s="186" t="s">
        <v>2</v>
      </c>
      <c r="J112" s="186" t="s">
        <v>2</v>
      </c>
      <c r="K112" s="186" t="s">
        <v>2</v>
      </c>
      <c r="L112" s="186" t="s">
        <v>2</v>
      </c>
      <c r="M112" s="186" t="s">
        <v>2</v>
      </c>
      <c r="N112" s="185" t="s">
        <v>2</v>
      </c>
      <c r="O112" s="203"/>
      <c r="P112" s="203">
        <v>16.32</v>
      </c>
      <c r="Q112" s="203">
        <v>16.32</v>
      </c>
      <c r="R112" s="203">
        <v>8.16</v>
      </c>
      <c r="S112" s="203">
        <v>40.799999999999997</v>
      </c>
      <c r="T112" s="203">
        <v>89.878</v>
      </c>
      <c r="U112" s="203">
        <v>120</v>
      </c>
      <c r="V112" s="203">
        <v>120</v>
      </c>
      <c r="W112" s="203">
        <v>123.608</v>
      </c>
      <c r="X112" s="182">
        <f>S112+T112+U112+V112+W112</f>
        <v>494.286</v>
      </c>
      <c r="Y112" s="173"/>
      <c r="Z112" s="173"/>
      <c r="AA112" s="173"/>
      <c r="AB112" s="173"/>
      <c r="AC112" s="173"/>
      <c r="AD112" s="173"/>
      <c r="AE112" s="173"/>
      <c r="AF112" s="173"/>
      <c r="AG112" s="173"/>
      <c r="AH112" s="173"/>
      <c r="AI112" s="173"/>
      <c r="AJ112" s="173"/>
      <c r="AK112" s="173"/>
      <c r="AL112" s="173"/>
      <c r="AM112" s="173"/>
      <c r="AN112" s="173"/>
      <c r="AO112" s="173"/>
      <c r="AP112" s="173"/>
      <c r="AQ112" s="173"/>
      <c r="AR112" s="173"/>
      <c r="AS112" s="173"/>
      <c r="AT112" s="173"/>
      <c r="AU112" s="173"/>
      <c r="AV112" s="173"/>
      <c r="AW112" s="173"/>
      <c r="AX112" s="173"/>
      <c r="AY112" s="173"/>
    </row>
    <row r="113" spans="1:51" s="206" customFormat="1" ht="25.15" customHeight="1" outlineLevel="1" x14ac:dyDescent="0.25">
      <c r="A113" s="202" t="s">
        <v>157</v>
      </c>
      <c r="B113" s="236" t="s">
        <v>156</v>
      </c>
      <c r="C113" s="199"/>
      <c r="D113" s="200"/>
      <c r="E113" s="200"/>
      <c r="F113" s="200"/>
      <c r="G113" s="200"/>
      <c r="H113" s="200" t="s">
        <v>2</v>
      </c>
      <c r="I113" s="199" t="s">
        <v>2</v>
      </c>
      <c r="J113" s="199" t="s">
        <v>2</v>
      </c>
      <c r="K113" s="199" t="s">
        <v>2</v>
      </c>
      <c r="L113" s="199" t="s">
        <v>2</v>
      </c>
      <c r="M113" s="199" t="s">
        <v>2</v>
      </c>
      <c r="N113" s="198" t="s">
        <v>2</v>
      </c>
      <c r="O113" s="197">
        <f>O114+O115+O116+O117+O118</f>
        <v>0</v>
      </c>
      <c r="P113" s="197">
        <f>P114+P115+P116+P117+P118</f>
        <v>0</v>
      </c>
      <c r="Q113" s="197">
        <f>Q114+Q115+Q116+Q117+Q118</f>
        <v>0</v>
      </c>
      <c r="R113" s="197">
        <f>R114+R115+R116+R117+R118</f>
        <v>36.22</v>
      </c>
      <c r="S113" s="197">
        <f>S114+S115+S116+S117+S118</f>
        <v>36.22</v>
      </c>
      <c r="T113" s="197">
        <f>T114+T115+T116+T117+T118</f>
        <v>26.444000000000003</v>
      </c>
      <c r="U113" s="197">
        <f>U114+U115+U116+U117+U118</f>
        <v>46.734299999999998</v>
      </c>
      <c r="V113" s="197">
        <f>V114+V115+V116+V117+V118</f>
        <v>7.8050847457627102</v>
      </c>
      <c r="W113" s="197">
        <f>W114+W115+W116+W117+W118</f>
        <v>3.35</v>
      </c>
      <c r="X113" s="182">
        <f>S113+T113+U113+V113+W113</f>
        <v>120.55338474576271</v>
      </c>
      <c r="Y113" s="196"/>
      <c r="Z113" s="196"/>
      <c r="AA113" s="196"/>
      <c r="AB113" s="196"/>
      <c r="AC113" s="196"/>
      <c r="AD113" s="196"/>
      <c r="AE113" s="196"/>
      <c r="AF113" s="196"/>
      <c r="AG113" s="196"/>
      <c r="AH113" s="196"/>
      <c r="AI113" s="196"/>
      <c r="AJ113" s="196"/>
      <c r="AK113" s="196"/>
      <c r="AL113" s="196"/>
      <c r="AM113" s="196"/>
      <c r="AN113" s="196"/>
      <c r="AO113" s="196"/>
      <c r="AP113" s="196"/>
      <c r="AQ113" s="196"/>
      <c r="AR113" s="196"/>
      <c r="AS113" s="196"/>
      <c r="AT113" s="196"/>
      <c r="AU113" s="196"/>
      <c r="AV113" s="196"/>
      <c r="AW113" s="196"/>
      <c r="AX113" s="196"/>
      <c r="AY113" s="196"/>
    </row>
    <row r="114" spans="1:51" s="205" customFormat="1" ht="75.599999999999994" customHeight="1" outlineLevel="1" x14ac:dyDescent="0.25">
      <c r="A114" s="189">
        <v>63</v>
      </c>
      <c r="B114" s="216" t="s">
        <v>155</v>
      </c>
      <c r="C114" s="186" t="s">
        <v>32</v>
      </c>
      <c r="D114" s="187"/>
      <c r="E114" s="187"/>
      <c r="F114" s="187"/>
      <c r="G114" s="187"/>
      <c r="H114" s="187" t="s">
        <v>2</v>
      </c>
      <c r="I114" s="186" t="s">
        <v>2</v>
      </c>
      <c r="J114" s="186" t="s">
        <v>2</v>
      </c>
      <c r="K114" s="186" t="s">
        <v>2</v>
      </c>
      <c r="L114" s="186" t="s">
        <v>2</v>
      </c>
      <c r="M114" s="186" t="s">
        <v>2</v>
      </c>
      <c r="N114" s="185" t="s">
        <v>2</v>
      </c>
      <c r="O114" s="203"/>
      <c r="P114" s="203"/>
      <c r="Q114" s="203"/>
      <c r="R114" s="203">
        <v>5.5</v>
      </c>
      <c r="S114" s="203">
        <v>5.5</v>
      </c>
      <c r="T114" s="203">
        <v>6</v>
      </c>
      <c r="U114" s="203">
        <v>4</v>
      </c>
      <c r="V114" s="203">
        <v>4.5</v>
      </c>
      <c r="W114" s="203"/>
      <c r="X114" s="182">
        <f>S114+T114+U114+V114+W114</f>
        <v>20</v>
      </c>
      <c r="Y114" s="173"/>
      <c r="Z114" s="173"/>
      <c r="AA114" s="173"/>
      <c r="AB114" s="173"/>
      <c r="AC114" s="173"/>
      <c r="AD114" s="173"/>
      <c r="AE114" s="173"/>
      <c r="AF114" s="173"/>
      <c r="AG114" s="173"/>
      <c r="AH114" s="173"/>
      <c r="AI114" s="173"/>
      <c r="AJ114" s="173"/>
      <c r="AK114" s="173"/>
      <c r="AL114" s="173"/>
      <c r="AM114" s="173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3"/>
      <c r="AY114" s="173"/>
    </row>
    <row r="115" spans="1:51" s="205" customFormat="1" ht="63.6" customHeight="1" outlineLevel="1" x14ac:dyDescent="0.25">
      <c r="A115" s="189">
        <f>A114+1</f>
        <v>64</v>
      </c>
      <c r="B115" s="216" t="s">
        <v>154</v>
      </c>
      <c r="C115" s="186" t="s">
        <v>32</v>
      </c>
      <c r="D115" s="187"/>
      <c r="E115" s="187"/>
      <c r="F115" s="187"/>
      <c r="G115" s="187"/>
      <c r="H115" s="187" t="s">
        <v>2</v>
      </c>
      <c r="I115" s="186" t="s">
        <v>2</v>
      </c>
      <c r="J115" s="186" t="s">
        <v>2</v>
      </c>
      <c r="K115" s="186" t="s">
        <v>2</v>
      </c>
      <c r="L115" s="186" t="s">
        <v>2</v>
      </c>
      <c r="M115" s="186" t="s">
        <v>2</v>
      </c>
      <c r="N115" s="185" t="s">
        <v>2</v>
      </c>
      <c r="O115" s="203"/>
      <c r="P115" s="203"/>
      <c r="Q115" s="203"/>
      <c r="R115" s="203"/>
      <c r="S115" s="203"/>
      <c r="T115" s="203">
        <v>1.8</v>
      </c>
      <c r="U115" s="203">
        <v>2</v>
      </c>
      <c r="V115" s="203"/>
      <c r="W115" s="203"/>
      <c r="X115" s="182">
        <f>S115+T115+U115+V115+W115</f>
        <v>3.8</v>
      </c>
      <c r="Y115" s="173"/>
      <c r="Z115" s="173"/>
      <c r="AA115" s="173"/>
      <c r="AB115" s="173"/>
      <c r="AC115" s="173"/>
      <c r="AD115" s="173"/>
      <c r="AE115" s="173"/>
      <c r="AF115" s="173"/>
      <c r="AG115" s="173"/>
      <c r="AH115" s="173"/>
      <c r="AI115" s="173"/>
      <c r="AJ115" s="173"/>
      <c r="AK115" s="173"/>
      <c r="AL115" s="173"/>
      <c r="AM115" s="173"/>
      <c r="AN115" s="173"/>
      <c r="AO115" s="173"/>
      <c r="AP115" s="173"/>
      <c r="AQ115" s="173"/>
      <c r="AR115" s="173"/>
      <c r="AS115" s="173"/>
      <c r="AT115" s="173"/>
      <c r="AU115" s="173"/>
      <c r="AV115" s="173"/>
      <c r="AW115" s="173"/>
      <c r="AX115" s="173"/>
      <c r="AY115" s="173"/>
    </row>
    <row r="116" spans="1:51" s="205" customFormat="1" ht="63.6" customHeight="1" outlineLevel="1" x14ac:dyDescent="0.25">
      <c r="A116" s="189">
        <f>A115+1</f>
        <v>65</v>
      </c>
      <c r="B116" s="216" t="s">
        <v>153</v>
      </c>
      <c r="C116" s="186" t="s">
        <v>32</v>
      </c>
      <c r="D116" s="187"/>
      <c r="E116" s="187"/>
      <c r="F116" s="187"/>
      <c r="G116" s="187"/>
      <c r="H116" s="187" t="s">
        <v>2</v>
      </c>
      <c r="I116" s="186" t="s">
        <v>2</v>
      </c>
      <c r="J116" s="186" t="s">
        <v>2</v>
      </c>
      <c r="K116" s="186" t="s">
        <v>2</v>
      </c>
      <c r="L116" s="186" t="s">
        <v>2</v>
      </c>
      <c r="M116" s="186" t="s">
        <v>2</v>
      </c>
      <c r="N116" s="185" t="s">
        <v>2</v>
      </c>
      <c r="O116" s="203"/>
      <c r="P116" s="203"/>
      <c r="Q116" s="203"/>
      <c r="R116" s="203"/>
      <c r="S116" s="203"/>
      <c r="T116" s="203">
        <v>1.6950000000000001</v>
      </c>
      <c r="U116" s="203">
        <v>2.39</v>
      </c>
      <c r="V116" s="203">
        <v>3.3050847457627102</v>
      </c>
      <c r="W116" s="203">
        <v>3.35</v>
      </c>
      <c r="X116" s="182">
        <f>S116+T116+U116+V116+W116</f>
        <v>10.74008474576271</v>
      </c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73"/>
      <c r="AM116" s="173"/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173"/>
      <c r="AX116" s="173"/>
      <c r="AY116" s="173"/>
    </row>
    <row r="117" spans="1:51" s="205" customFormat="1" ht="30.6" customHeight="1" outlineLevel="1" x14ac:dyDescent="0.25">
      <c r="A117" s="189">
        <f>A116+1</f>
        <v>66</v>
      </c>
      <c r="B117" s="235" t="s">
        <v>152</v>
      </c>
      <c r="C117" s="186" t="s">
        <v>32</v>
      </c>
      <c r="D117" s="187"/>
      <c r="E117" s="187"/>
      <c r="F117" s="187"/>
      <c r="G117" s="187"/>
      <c r="H117" s="187" t="s">
        <v>2</v>
      </c>
      <c r="I117" s="186" t="s">
        <v>2</v>
      </c>
      <c r="J117" s="186" t="s">
        <v>2</v>
      </c>
      <c r="K117" s="186" t="s">
        <v>2</v>
      </c>
      <c r="L117" s="186" t="s">
        <v>2</v>
      </c>
      <c r="M117" s="186" t="s">
        <v>2</v>
      </c>
      <c r="N117" s="185" t="s">
        <v>2</v>
      </c>
      <c r="O117" s="203"/>
      <c r="P117" s="203"/>
      <c r="Q117" s="203"/>
      <c r="R117" s="203">
        <v>15.12</v>
      </c>
      <c r="S117" s="203">
        <v>15.12</v>
      </c>
      <c r="T117" s="203">
        <v>16.949000000000002</v>
      </c>
      <c r="U117" s="203">
        <v>38.344299999999997</v>
      </c>
      <c r="V117" s="203"/>
      <c r="W117" s="203"/>
      <c r="X117" s="182">
        <f>S117+T117+U117+V117+W117</f>
        <v>70.413299999999992</v>
      </c>
      <c r="Y117" s="173"/>
      <c r="Z117" s="173"/>
      <c r="AA117" s="173"/>
      <c r="AB117" s="173"/>
      <c r="AC117" s="173"/>
      <c r="AD117" s="173"/>
      <c r="AE117" s="173"/>
      <c r="AF117" s="173"/>
      <c r="AG117" s="173"/>
      <c r="AH117" s="173"/>
      <c r="AI117" s="173"/>
      <c r="AJ117" s="173"/>
      <c r="AK117" s="173"/>
      <c r="AL117" s="173"/>
      <c r="AM117" s="173"/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173"/>
      <c r="AX117" s="173"/>
      <c r="AY117" s="173"/>
    </row>
    <row r="118" spans="1:51" s="205" customFormat="1" ht="34.9" customHeight="1" outlineLevel="1" x14ac:dyDescent="0.25">
      <c r="A118" s="189">
        <f>A117+1</f>
        <v>67</v>
      </c>
      <c r="B118" s="235" t="s">
        <v>151</v>
      </c>
      <c r="C118" s="186" t="s">
        <v>32</v>
      </c>
      <c r="D118" s="187"/>
      <c r="E118" s="187"/>
      <c r="F118" s="187"/>
      <c r="G118" s="187"/>
      <c r="H118" s="187" t="s">
        <v>2</v>
      </c>
      <c r="I118" s="186" t="s">
        <v>2</v>
      </c>
      <c r="J118" s="186" t="s">
        <v>2</v>
      </c>
      <c r="K118" s="186" t="s">
        <v>2</v>
      </c>
      <c r="L118" s="186" t="s">
        <v>2</v>
      </c>
      <c r="M118" s="186" t="s">
        <v>2</v>
      </c>
      <c r="N118" s="185" t="s">
        <v>2</v>
      </c>
      <c r="O118" s="203"/>
      <c r="P118" s="203"/>
      <c r="Q118" s="203"/>
      <c r="R118" s="203">
        <v>15.6</v>
      </c>
      <c r="S118" s="203">
        <v>15.6</v>
      </c>
      <c r="T118" s="203"/>
      <c r="U118" s="203"/>
      <c r="V118" s="203"/>
      <c r="W118" s="203"/>
      <c r="X118" s="182">
        <f>S118+T118+U118+V118+W118</f>
        <v>15.6</v>
      </c>
      <c r="Y118" s="173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3"/>
      <c r="AK118" s="173"/>
      <c r="AL118" s="173"/>
      <c r="AM118" s="173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</row>
    <row r="119" spans="1:51" s="206" customFormat="1" ht="71.45" customHeight="1" x14ac:dyDescent="0.25">
      <c r="A119" s="202" t="s">
        <v>150</v>
      </c>
      <c r="B119" s="234" t="s">
        <v>149</v>
      </c>
      <c r="C119" s="213"/>
      <c r="D119" s="209"/>
      <c r="E119" s="209"/>
      <c r="F119" s="209"/>
      <c r="G119" s="209"/>
      <c r="H119" s="209" t="s">
        <v>2</v>
      </c>
      <c r="I119" s="213" t="s">
        <v>2</v>
      </c>
      <c r="J119" s="213" t="s">
        <v>2</v>
      </c>
      <c r="K119" s="213" t="s">
        <v>2</v>
      </c>
      <c r="L119" s="213" t="s">
        <v>2</v>
      </c>
      <c r="M119" s="213" t="s">
        <v>2</v>
      </c>
      <c r="N119" s="198" t="s">
        <v>2</v>
      </c>
      <c r="O119" s="212">
        <f>O120</f>
        <v>0</v>
      </c>
      <c r="P119" s="212">
        <f>P120</f>
        <v>0</v>
      </c>
      <c r="Q119" s="212">
        <f>Q120</f>
        <v>3.39</v>
      </c>
      <c r="R119" s="212">
        <f>R120</f>
        <v>0</v>
      </c>
      <c r="S119" s="212">
        <f>S120</f>
        <v>3.39</v>
      </c>
      <c r="T119" s="212">
        <f>T120</f>
        <v>11</v>
      </c>
      <c r="U119" s="212">
        <f>U120</f>
        <v>12</v>
      </c>
      <c r="V119" s="212">
        <f>V120</f>
        <v>13</v>
      </c>
      <c r="W119" s="212">
        <f>W120</f>
        <v>15</v>
      </c>
      <c r="X119" s="182">
        <f>S119+T119+U119+V119+W119</f>
        <v>54.39</v>
      </c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  <c r="AL119" s="196"/>
      <c r="AM119" s="196"/>
      <c r="AN119" s="196"/>
      <c r="AO119" s="196"/>
      <c r="AP119" s="196"/>
      <c r="AQ119" s="196"/>
      <c r="AR119" s="196"/>
      <c r="AS119" s="196"/>
      <c r="AT119" s="196"/>
      <c r="AU119" s="196"/>
      <c r="AV119" s="196"/>
      <c r="AW119" s="196"/>
      <c r="AX119" s="196"/>
      <c r="AY119" s="196"/>
    </row>
    <row r="120" spans="1:51" s="205" customFormat="1" ht="52.5" customHeight="1" outlineLevel="1" x14ac:dyDescent="0.25">
      <c r="A120" s="189">
        <v>68</v>
      </c>
      <c r="B120" s="216" t="s">
        <v>148</v>
      </c>
      <c r="C120" s="186" t="s">
        <v>32</v>
      </c>
      <c r="D120" s="187"/>
      <c r="E120" s="187"/>
      <c r="F120" s="187"/>
      <c r="G120" s="187"/>
      <c r="H120" s="187" t="s">
        <v>2</v>
      </c>
      <c r="I120" s="186" t="s">
        <v>2</v>
      </c>
      <c r="J120" s="186" t="s">
        <v>2</v>
      </c>
      <c r="K120" s="186" t="s">
        <v>2</v>
      </c>
      <c r="L120" s="186" t="s">
        <v>2</v>
      </c>
      <c r="M120" s="186" t="s">
        <v>2</v>
      </c>
      <c r="N120" s="185" t="s">
        <v>2</v>
      </c>
      <c r="O120" s="203"/>
      <c r="P120" s="203"/>
      <c r="Q120" s="203">
        <v>3.39</v>
      </c>
      <c r="R120" s="203"/>
      <c r="S120" s="203">
        <v>3.39</v>
      </c>
      <c r="T120" s="203">
        <v>11</v>
      </c>
      <c r="U120" s="203">
        <v>12</v>
      </c>
      <c r="V120" s="203">
        <v>13</v>
      </c>
      <c r="W120" s="203">
        <v>15</v>
      </c>
      <c r="X120" s="182">
        <f>S120+T120+U120+V120+W120</f>
        <v>54.39</v>
      </c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3"/>
      <c r="AK120" s="173"/>
      <c r="AL120" s="173"/>
      <c r="AM120" s="173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</row>
    <row r="121" spans="1:51" s="206" customFormat="1" ht="55.9" customHeight="1" outlineLevel="1" x14ac:dyDescent="0.25">
      <c r="A121" s="202" t="s">
        <v>147</v>
      </c>
      <c r="B121" s="234" t="s">
        <v>146</v>
      </c>
      <c r="C121" s="213"/>
      <c r="D121" s="209"/>
      <c r="E121" s="209"/>
      <c r="F121" s="209"/>
      <c r="G121" s="209"/>
      <c r="H121" s="209" t="s">
        <v>2</v>
      </c>
      <c r="I121" s="213" t="s">
        <v>2</v>
      </c>
      <c r="J121" s="213" t="s">
        <v>2</v>
      </c>
      <c r="K121" s="213" t="s">
        <v>2</v>
      </c>
      <c r="L121" s="213" t="s">
        <v>2</v>
      </c>
      <c r="M121" s="213" t="s">
        <v>2</v>
      </c>
      <c r="N121" s="198" t="s">
        <v>2</v>
      </c>
      <c r="O121" s="212">
        <f>O122+O123+O124</f>
        <v>2.39</v>
      </c>
      <c r="P121" s="212">
        <f>P122+P123+P124</f>
        <v>1.48</v>
      </c>
      <c r="Q121" s="212">
        <f>Q122+Q123+Q124</f>
        <v>2.3140000000000001</v>
      </c>
      <c r="R121" s="212">
        <f>R122+R123+R124</f>
        <v>1.48</v>
      </c>
      <c r="S121" s="212">
        <f>S122+S123+S124</f>
        <v>7.6639999999999997</v>
      </c>
      <c r="T121" s="212">
        <f>T122+T123+T124</f>
        <v>19.227</v>
      </c>
      <c r="U121" s="212">
        <f>U122+U123+U124</f>
        <v>19.616949152542372</v>
      </c>
      <c r="V121" s="212">
        <f>V122+V123+V124</f>
        <v>20</v>
      </c>
      <c r="W121" s="212">
        <f>W122+W123+W124</f>
        <v>20</v>
      </c>
      <c r="X121" s="182">
        <f>S121+T121+U121+V121+W121</f>
        <v>86.507949152542366</v>
      </c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196"/>
      <c r="AL121" s="196"/>
      <c r="AM121" s="196"/>
      <c r="AN121" s="196"/>
      <c r="AO121" s="196"/>
      <c r="AP121" s="196"/>
      <c r="AQ121" s="196"/>
      <c r="AR121" s="196"/>
      <c r="AS121" s="196"/>
      <c r="AT121" s="196"/>
      <c r="AU121" s="196"/>
      <c r="AV121" s="196"/>
      <c r="AW121" s="196"/>
      <c r="AX121" s="196"/>
      <c r="AY121" s="196"/>
    </row>
    <row r="122" spans="1:51" s="205" customFormat="1" ht="89.45" customHeight="1" outlineLevel="1" x14ac:dyDescent="0.25">
      <c r="A122" s="189">
        <v>69</v>
      </c>
      <c r="B122" s="216" t="s">
        <v>145</v>
      </c>
      <c r="C122" s="186" t="s">
        <v>32</v>
      </c>
      <c r="D122" s="187"/>
      <c r="E122" s="187"/>
      <c r="F122" s="187"/>
      <c r="G122" s="187"/>
      <c r="H122" s="187" t="s">
        <v>2</v>
      </c>
      <c r="I122" s="186" t="s">
        <v>2</v>
      </c>
      <c r="J122" s="186" t="s">
        <v>2</v>
      </c>
      <c r="K122" s="186" t="s">
        <v>2</v>
      </c>
      <c r="L122" s="186" t="s">
        <v>2</v>
      </c>
      <c r="M122" s="186" t="s">
        <v>2</v>
      </c>
      <c r="N122" s="185" t="s">
        <v>2</v>
      </c>
      <c r="O122" s="203"/>
      <c r="P122" s="203"/>
      <c r="Q122" s="203">
        <v>0.5</v>
      </c>
      <c r="R122" s="203"/>
      <c r="S122" s="203">
        <v>0.5</v>
      </c>
      <c r="T122" s="203">
        <v>16</v>
      </c>
      <c r="U122" s="203">
        <v>18</v>
      </c>
      <c r="V122" s="203">
        <v>20</v>
      </c>
      <c r="W122" s="203">
        <v>20</v>
      </c>
      <c r="X122" s="182">
        <f>S122+T122+U122+V122+W122</f>
        <v>74.5</v>
      </c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3"/>
      <c r="AK122" s="173"/>
      <c r="AL122" s="173"/>
      <c r="AM122" s="173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3"/>
      <c r="AX122" s="173"/>
      <c r="AY122" s="173"/>
    </row>
    <row r="123" spans="1:51" s="205" customFormat="1" ht="88.15" customHeight="1" x14ac:dyDescent="0.25">
      <c r="A123" s="189">
        <f>A122+1</f>
        <v>70</v>
      </c>
      <c r="B123" s="216" t="s">
        <v>144</v>
      </c>
      <c r="C123" s="186" t="s">
        <v>32</v>
      </c>
      <c r="D123" s="187"/>
      <c r="E123" s="187"/>
      <c r="F123" s="187"/>
      <c r="G123" s="187"/>
      <c r="H123" s="187" t="s">
        <v>2</v>
      </c>
      <c r="I123" s="186" t="s">
        <v>2</v>
      </c>
      <c r="J123" s="186" t="s">
        <v>2</v>
      </c>
      <c r="K123" s="186" t="s">
        <v>2</v>
      </c>
      <c r="L123" s="186" t="s">
        <v>2</v>
      </c>
      <c r="M123" s="186" t="s">
        <v>2</v>
      </c>
      <c r="N123" s="185" t="s">
        <v>2</v>
      </c>
      <c r="O123" s="203">
        <v>2.39</v>
      </c>
      <c r="P123" s="203">
        <v>1.48</v>
      </c>
      <c r="Q123" s="203">
        <v>1.8140000000000001</v>
      </c>
      <c r="R123" s="203">
        <v>1.48</v>
      </c>
      <c r="S123" s="203">
        <v>7.1639999999999997</v>
      </c>
      <c r="T123" s="203">
        <v>2.6269999999999998</v>
      </c>
      <c r="U123" s="203">
        <v>1.0169491525423699</v>
      </c>
      <c r="V123" s="203"/>
      <c r="W123" s="203"/>
      <c r="X123" s="182">
        <f>S123+T123+U123+V123+W123</f>
        <v>10.807949152542371</v>
      </c>
      <c r="Y123" s="173"/>
      <c r="Z123" s="173"/>
      <c r="AA123" s="173"/>
      <c r="AB123" s="173"/>
      <c r="AC123" s="173"/>
      <c r="AD123" s="173"/>
      <c r="AE123" s="173"/>
      <c r="AF123" s="173"/>
      <c r="AG123" s="173"/>
      <c r="AH123" s="173"/>
      <c r="AI123" s="173"/>
      <c r="AJ123" s="173"/>
      <c r="AK123" s="173"/>
      <c r="AL123" s="173"/>
      <c r="AM123" s="173"/>
      <c r="AN123" s="173"/>
      <c r="AO123" s="173"/>
      <c r="AP123" s="173"/>
      <c r="AQ123" s="173"/>
      <c r="AR123" s="173"/>
      <c r="AS123" s="173"/>
      <c r="AT123" s="173"/>
      <c r="AU123" s="173"/>
      <c r="AV123" s="173"/>
      <c r="AW123" s="173"/>
      <c r="AX123" s="173"/>
      <c r="AY123" s="173"/>
    </row>
    <row r="124" spans="1:51" s="205" customFormat="1" ht="88.9" customHeight="1" x14ac:dyDescent="0.25">
      <c r="A124" s="189">
        <f>A123+1</f>
        <v>71</v>
      </c>
      <c r="B124" s="216" t="s">
        <v>143</v>
      </c>
      <c r="C124" s="186" t="s">
        <v>32</v>
      </c>
      <c r="D124" s="187"/>
      <c r="E124" s="187"/>
      <c r="F124" s="187"/>
      <c r="G124" s="187"/>
      <c r="H124" s="187" t="s">
        <v>2</v>
      </c>
      <c r="I124" s="186" t="s">
        <v>2</v>
      </c>
      <c r="J124" s="186" t="s">
        <v>2</v>
      </c>
      <c r="K124" s="186" t="s">
        <v>2</v>
      </c>
      <c r="L124" s="186" t="s">
        <v>2</v>
      </c>
      <c r="M124" s="186" t="s">
        <v>2</v>
      </c>
      <c r="N124" s="185" t="s">
        <v>2</v>
      </c>
      <c r="O124" s="203"/>
      <c r="P124" s="203"/>
      <c r="Q124" s="203"/>
      <c r="R124" s="203"/>
      <c r="S124" s="203"/>
      <c r="T124" s="203">
        <v>0.6</v>
      </c>
      <c r="U124" s="203">
        <v>0.6</v>
      </c>
      <c r="V124" s="203"/>
      <c r="W124" s="203"/>
      <c r="X124" s="182">
        <f>S124+T124+U124+V124+W124</f>
        <v>1.2</v>
      </c>
      <c r="Y124" s="173"/>
      <c r="Z124" s="173"/>
      <c r="AA124" s="173"/>
      <c r="AB124" s="173"/>
      <c r="AC124" s="173"/>
      <c r="AD124" s="173"/>
      <c r="AE124" s="173"/>
      <c r="AF124" s="173"/>
      <c r="AG124" s="173"/>
      <c r="AH124" s="173"/>
      <c r="AI124" s="173"/>
      <c r="AJ124" s="173"/>
      <c r="AK124" s="173"/>
      <c r="AL124" s="173"/>
      <c r="AM124" s="173"/>
      <c r="AN124" s="173"/>
      <c r="AO124" s="173"/>
      <c r="AP124" s="173"/>
      <c r="AQ124" s="173"/>
      <c r="AR124" s="173"/>
      <c r="AS124" s="173"/>
      <c r="AT124" s="173"/>
      <c r="AU124" s="173"/>
      <c r="AV124" s="173"/>
      <c r="AW124" s="173"/>
      <c r="AX124" s="173"/>
      <c r="AY124" s="173"/>
    </row>
    <row r="125" spans="1:51" s="206" customFormat="1" ht="43.9" customHeight="1" x14ac:dyDescent="0.25">
      <c r="A125" s="202" t="s">
        <v>142</v>
      </c>
      <c r="B125" s="230" t="s">
        <v>69</v>
      </c>
      <c r="C125" s="199"/>
      <c r="D125" s="200"/>
      <c r="E125" s="200"/>
      <c r="F125" s="200"/>
      <c r="G125" s="200"/>
      <c r="H125" s="200" t="s">
        <v>2</v>
      </c>
      <c r="I125" s="199" t="s">
        <v>2</v>
      </c>
      <c r="J125" s="199" t="s">
        <v>2</v>
      </c>
      <c r="K125" s="199" t="s">
        <v>2</v>
      </c>
      <c r="L125" s="199" t="s">
        <v>2</v>
      </c>
      <c r="M125" s="199" t="s">
        <v>2</v>
      </c>
      <c r="N125" s="198" t="s">
        <v>2</v>
      </c>
      <c r="O125" s="197"/>
      <c r="P125" s="197"/>
      <c r="Q125" s="197"/>
      <c r="R125" s="197"/>
      <c r="S125" s="197"/>
      <c r="T125" s="197"/>
      <c r="U125" s="197"/>
      <c r="V125" s="197"/>
      <c r="W125" s="197"/>
      <c r="X125" s="182">
        <f>S125+T125+U125+V125+W125</f>
        <v>0</v>
      </c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K125" s="196"/>
      <c r="AL125" s="196"/>
      <c r="AM125" s="196"/>
      <c r="AN125" s="196"/>
      <c r="AO125" s="196"/>
      <c r="AP125" s="196"/>
      <c r="AQ125" s="196"/>
      <c r="AR125" s="196"/>
      <c r="AS125" s="196"/>
      <c r="AT125" s="196"/>
      <c r="AU125" s="196"/>
      <c r="AV125" s="196"/>
      <c r="AW125" s="196"/>
      <c r="AX125" s="196"/>
      <c r="AY125" s="196"/>
    </row>
    <row r="126" spans="1:51" s="206" customFormat="1" ht="25.9" customHeight="1" x14ac:dyDescent="0.25">
      <c r="A126" s="202"/>
      <c r="B126" s="233" t="s">
        <v>96</v>
      </c>
      <c r="C126" s="199"/>
      <c r="D126" s="209"/>
      <c r="E126" s="209"/>
      <c r="F126" s="209"/>
      <c r="G126" s="209"/>
      <c r="H126" s="209" t="s">
        <v>2</v>
      </c>
      <c r="I126" s="199" t="s">
        <v>2</v>
      </c>
      <c r="J126" s="199" t="s">
        <v>2</v>
      </c>
      <c r="K126" s="199" t="s">
        <v>2</v>
      </c>
      <c r="L126" s="199" t="s">
        <v>2</v>
      </c>
      <c r="M126" s="199" t="s">
        <v>2</v>
      </c>
      <c r="N126" s="198" t="s">
        <v>2</v>
      </c>
      <c r="O126" s="232"/>
      <c r="P126" s="232"/>
      <c r="Q126" s="232"/>
      <c r="R126" s="232"/>
      <c r="S126" s="232"/>
      <c r="T126" s="232"/>
      <c r="U126" s="232"/>
      <c r="V126" s="232"/>
      <c r="W126" s="232"/>
      <c r="X126" s="182">
        <f>S126+T126+U126+V126+W126</f>
        <v>0</v>
      </c>
      <c r="Y126" s="196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6"/>
      <c r="AK126" s="196"/>
      <c r="AL126" s="196"/>
      <c r="AM126" s="196"/>
      <c r="AN126" s="196"/>
      <c r="AO126" s="196"/>
      <c r="AP126" s="196"/>
      <c r="AQ126" s="196"/>
      <c r="AR126" s="196"/>
      <c r="AS126" s="196"/>
      <c r="AT126" s="196"/>
      <c r="AU126" s="196"/>
      <c r="AV126" s="196"/>
      <c r="AW126" s="196"/>
      <c r="AX126" s="196"/>
      <c r="AY126" s="196"/>
    </row>
    <row r="127" spans="1:51" s="206" customFormat="1" ht="50.45" customHeight="1" x14ac:dyDescent="0.25">
      <c r="A127" s="202"/>
      <c r="B127" s="230" t="s">
        <v>141</v>
      </c>
      <c r="C127" s="199"/>
      <c r="D127" s="200"/>
      <c r="E127" s="200"/>
      <c r="F127" s="200"/>
      <c r="G127" s="200"/>
      <c r="H127" s="200" t="s">
        <v>2</v>
      </c>
      <c r="I127" s="199" t="s">
        <v>2</v>
      </c>
      <c r="J127" s="199" t="s">
        <v>2</v>
      </c>
      <c r="K127" s="199" t="s">
        <v>2</v>
      </c>
      <c r="L127" s="199" t="s">
        <v>2</v>
      </c>
      <c r="M127" s="199" t="s">
        <v>2</v>
      </c>
      <c r="N127" s="199" t="s">
        <v>2</v>
      </c>
      <c r="O127" s="197"/>
      <c r="P127" s="197"/>
      <c r="Q127" s="197"/>
      <c r="R127" s="197"/>
      <c r="S127" s="197"/>
      <c r="T127" s="197"/>
      <c r="U127" s="197"/>
      <c r="V127" s="197"/>
      <c r="W127" s="197"/>
      <c r="X127" s="182">
        <f>S127+T127+U127+V127+W127</f>
        <v>0</v>
      </c>
      <c r="Y127" s="196"/>
      <c r="Z127" s="196"/>
      <c r="AA127" s="196"/>
      <c r="AB127" s="196"/>
      <c r="AC127" s="196"/>
      <c r="AD127" s="196"/>
      <c r="AE127" s="196"/>
      <c r="AF127" s="196"/>
      <c r="AG127" s="196"/>
      <c r="AH127" s="196"/>
      <c r="AI127" s="196"/>
      <c r="AJ127" s="196"/>
      <c r="AK127" s="196"/>
      <c r="AL127" s="196"/>
      <c r="AM127" s="196"/>
      <c r="AN127" s="196"/>
      <c r="AO127" s="196"/>
      <c r="AP127" s="196"/>
      <c r="AQ127" s="196"/>
      <c r="AR127" s="196"/>
      <c r="AS127" s="196"/>
      <c r="AT127" s="196"/>
      <c r="AU127" s="196"/>
      <c r="AV127" s="196"/>
      <c r="AW127" s="196"/>
      <c r="AX127" s="196"/>
      <c r="AY127" s="196"/>
    </row>
    <row r="128" spans="1:51" s="206" customFormat="1" ht="27" customHeight="1" x14ac:dyDescent="0.25">
      <c r="A128" s="202"/>
      <c r="B128" s="230" t="s">
        <v>140</v>
      </c>
      <c r="C128" s="199"/>
      <c r="D128" s="200"/>
      <c r="E128" s="200"/>
      <c r="F128" s="200"/>
      <c r="G128" s="200"/>
      <c r="H128" s="200" t="s">
        <v>2</v>
      </c>
      <c r="I128" s="199" t="s">
        <v>2</v>
      </c>
      <c r="J128" s="199" t="s">
        <v>2</v>
      </c>
      <c r="K128" s="199" t="s">
        <v>2</v>
      </c>
      <c r="L128" s="199" t="s">
        <v>2</v>
      </c>
      <c r="M128" s="199" t="s">
        <v>2</v>
      </c>
      <c r="N128" s="199" t="s">
        <v>2</v>
      </c>
      <c r="O128" s="197"/>
      <c r="P128" s="197"/>
      <c r="Q128" s="197"/>
      <c r="R128" s="197"/>
      <c r="S128" s="197"/>
      <c r="T128" s="197"/>
      <c r="U128" s="197"/>
      <c r="V128" s="197"/>
      <c r="W128" s="197"/>
      <c r="X128" s="182">
        <f>S128+T128+U128+V128+W128</f>
        <v>0</v>
      </c>
      <c r="Y128" s="196"/>
      <c r="Z128" s="196"/>
      <c r="AA128" s="196"/>
      <c r="AB128" s="196"/>
      <c r="AC128" s="196"/>
      <c r="AD128" s="196"/>
      <c r="AE128" s="196"/>
      <c r="AF128" s="196"/>
      <c r="AG128" s="196"/>
      <c r="AH128" s="196"/>
      <c r="AI128" s="196"/>
      <c r="AJ128" s="196"/>
      <c r="AK128" s="196"/>
      <c r="AL128" s="196"/>
      <c r="AM128" s="196"/>
      <c r="AN128" s="196"/>
      <c r="AO128" s="196"/>
      <c r="AP128" s="196"/>
      <c r="AQ128" s="196"/>
      <c r="AR128" s="196"/>
      <c r="AS128" s="196"/>
      <c r="AT128" s="196"/>
      <c r="AU128" s="196"/>
      <c r="AV128" s="196"/>
      <c r="AW128" s="196"/>
      <c r="AX128" s="196"/>
      <c r="AY128" s="196"/>
    </row>
    <row r="129" spans="1:51" s="206" customFormat="1" ht="24.75" customHeight="1" x14ac:dyDescent="0.25">
      <c r="A129" s="202"/>
      <c r="B129" s="230" t="s">
        <v>139</v>
      </c>
      <c r="C129" s="199"/>
      <c r="D129" s="209"/>
      <c r="E129" s="209"/>
      <c r="F129" s="209"/>
      <c r="G129" s="209"/>
      <c r="H129" s="209" t="s">
        <v>2</v>
      </c>
      <c r="I129" s="199" t="s">
        <v>2</v>
      </c>
      <c r="J129" s="199" t="s">
        <v>2</v>
      </c>
      <c r="K129" s="199" t="s">
        <v>2</v>
      </c>
      <c r="L129" s="199" t="s">
        <v>2</v>
      </c>
      <c r="M129" s="199" t="s">
        <v>2</v>
      </c>
      <c r="N129" s="198" t="s">
        <v>2</v>
      </c>
      <c r="O129" s="207"/>
      <c r="P129" s="207"/>
      <c r="Q129" s="207"/>
      <c r="R129" s="207"/>
      <c r="S129" s="207"/>
      <c r="T129" s="207"/>
      <c r="U129" s="207"/>
      <c r="V129" s="207"/>
      <c r="W129" s="207"/>
      <c r="X129" s="182">
        <f>S129+T129+U129+V129+W129</f>
        <v>0</v>
      </c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6"/>
      <c r="AL129" s="196"/>
      <c r="AM129" s="196"/>
      <c r="AN129" s="196"/>
      <c r="AO129" s="196"/>
      <c r="AP129" s="196"/>
      <c r="AQ129" s="196"/>
      <c r="AR129" s="196"/>
      <c r="AS129" s="196"/>
      <c r="AT129" s="196"/>
      <c r="AU129" s="196"/>
      <c r="AV129" s="196"/>
      <c r="AW129" s="196"/>
      <c r="AX129" s="196"/>
      <c r="AY129" s="196"/>
    </row>
    <row r="130" spans="1:51" s="206" customFormat="1" ht="23.45" customHeight="1" x14ac:dyDescent="0.25">
      <c r="A130" s="202"/>
      <c r="B130" s="230" t="s">
        <v>138</v>
      </c>
      <c r="C130" s="213"/>
      <c r="D130" s="209"/>
      <c r="E130" s="209"/>
      <c r="F130" s="209"/>
      <c r="G130" s="209"/>
      <c r="H130" s="209" t="s">
        <v>2</v>
      </c>
      <c r="I130" s="209" t="s">
        <v>2</v>
      </c>
      <c r="J130" s="209" t="s">
        <v>2</v>
      </c>
      <c r="K130" s="209" t="s">
        <v>2</v>
      </c>
      <c r="L130" s="209" t="s">
        <v>2</v>
      </c>
      <c r="M130" s="209" t="s">
        <v>2</v>
      </c>
      <c r="N130" s="209" t="s">
        <v>2</v>
      </c>
      <c r="O130" s="212"/>
      <c r="P130" s="212"/>
      <c r="Q130" s="212"/>
      <c r="R130" s="212"/>
      <c r="S130" s="212"/>
      <c r="T130" s="212"/>
      <c r="U130" s="212"/>
      <c r="V130" s="212"/>
      <c r="W130" s="212"/>
      <c r="X130" s="182">
        <f>S130+T130+U130+V130+W130</f>
        <v>0</v>
      </c>
      <c r="Y130" s="196"/>
      <c r="Z130" s="196"/>
      <c r="AA130" s="196"/>
      <c r="AB130" s="196"/>
      <c r="AC130" s="196"/>
      <c r="AD130" s="196"/>
      <c r="AE130" s="196"/>
      <c r="AF130" s="196"/>
      <c r="AG130" s="196"/>
      <c r="AH130" s="196"/>
      <c r="AI130" s="196"/>
      <c r="AJ130" s="196"/>
      <c r="AK130" s="196"/>
      <c r="AL130" s="196"/>
      <c r="AM130" s="196"/>
      <c r="AN130" s="196"/>
      <c r="AO130" s="196"/>
      <c r="AP130" s="196"/>
      <c r="AQ130" s="196"/>
      <c r="AR130" s="196"/>
      <c r="AS130" s="196"/>
      <c r="AT130" s="196"/>
      <c r="AU130" s="196"/>
      <c r="AV130" s="196"/>
      <c r="AW130" s="196"/>
      <c r="AX130" s="196"/>
      <c r="AY130" s="196"/>
    </row>
    <row r="131" spans="1:51" s="206" customFormat="1" ht="30" customHeight="1" x14ac:dyDescent="0.25">
      <c r="A131" s="202"/>
      <c r="B131" s="230" t="s">
        <v>137</v>
      </c>
      <c r="C131" s="199"/>
      <c r="D131" s="200"/>
      <c r="E131" s="200"/>
      <c r="F131" s="200"/>
      <c r="G131" s="200"/>
      <c r="H131" s="200" t="s">
        <v>2</v>
      </c>
      <c r="I131" s="200" t="s">
        <v>2</v>
      </c>
      <c r="J131" s="200" t="s">
        <v>2</v>
      </c>
      <c r="K131" s="200" t="s">
        <v>2</v>
      </c>
      <c r="L131" s="200" t="s">
        <v>2</v>
      </c>
      <c r="M131" s="200" t="s">
        <v>2</v>
      </c>
      <c r="N131" s="200" t="s">
        <v>2</v>
      </c>
      <c r="O131" s="197"/>
      <c r="P131" s="197"/>
      <c r="Q131" s="197"/>
      <c r="R131" s="197"/>
      <c r="S131" s="197"/>
      <c r="T131" s="197"/>
      <c r="U131" s="197"/>
      <c r="V131" s="197"/>
      <c r="W131" s="197"/>
      <c r="X131" s="182">
        <f>S131+T131+U131+V131+W131</f>
        <v>0</v>
      </c>
      <c r="Y131" s="196"/>
      <c r="Z131" s="196"/>
      <c r="AA131" s="196"/>
      <c r="AB131" s="196"/>
      <c r="AC131" s="196"/>
      <c r="AD131" s="196"/>
      <c r="AE131" s="196"/>
      <c r="AF131" s="196"/>
      <c r="AG131" s="196"/>
      <c r="AH131" s="196"/>
      <c r="AI131" s="196"/>
      <c r="AJ131" s="196"/>
      <c r="AK131" s="196"/>
      <c r="AL131" s="196"/>
      <c r="AM131" s="196"/>
      <c r="AN131" s="196"/>
      <c r="AO131" s="196"/>
      <c r="AP131" s="196"/>
      <c r="AQ131" s="196"/>
      <c r="AR131" s="196"/>
      <c r="AS131" s="196"/>
      <c r="AT131" s="196"/>
      <c r="AU131" s="196"/>
      <c r="AV131" s="196"/>
      <c r="AW131" s="196"/>
      <c r="AX131" s="196"/>
      <c r="AY131" s="196"/>
    </row>
    <row r="132" spans="1:51" s="206" customFormat="1" ht="22.5" x14ac:dyDescent="0.25">
      <c r="A132" s="202"/>
      <c r="B132" s="230" t="s">
        <v>52</v>
      </c>
      <c r="C132" s="208"/>
      <c r="D132" s="209"/>
      <c r="E132" s="209"/>
      <c r="F132" s="209"/>
      <c r="G132" s="209"/>
      <c r="H132" s="209" t="s">
        <v>2</v>
      </c>
      <c r="I132" s="208" t="s">
        <v>2</v>
      </c>
      <c r="J132" s="208" t="s">
        <v>2</v>
      </c>
      <c r="K132" s="208" t="s">
        <v>2</v>
      </c>
      <c r="L132" s="208" t="s">
        <v>2</v>
      </c>
      <c r="M132" s="208" t="s">
        <v>2</v>
      </c>
      <c r="N132" s="198" t="s">
        <v>2</v>
      </c>
      <c r="O132" s="207"/>
      <c r="P132" s="207"/>
      <c r="Q132" s="207"/>
      <c r="R132" s="207"/>
      <c r="S132" s="207"/>
      <c r="T132" s="207"/>
      <c r="U132" s="207"/>
      <c r="V132" s="207"/>
      <c r="W132" s="207"/>
      <c r="X132" s="182">
        <f>S132+T132+U132+V132+W132</f>
        <v>0</v>
      </c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6"/>
      <c r="AI132" s="196"/>
      <c r="AJ132" s="196"/>
      <c r="AK132" s="196"/>
      <c r="AL132" s="196"/>
      <c r="AM132" s="196"/>
      <c r="AN132" s="196"/>
      <c r="AO132" s="196"/>
      <c r="AP132" s="196"/>
      <c r="AQ132" s="196"/>
      <c r="AR132" s="196"/>
      <c r="AS132" s="196"/>
      <c r="AT132" s="196"/>
      <c r="AU132" s="196"/>
      <c r="AV132" s="196"/>
      <c r="AW132" s="196"/>
      <c r="AX132" s="196"/>
      <c r="AY132" s="196"/>
    </row>
    <row r="133" spans="1:51" s="206" customFormat="1" ht="28.5" customHeight="1" x14ac:dyDescent="0.25">
      <c r="A133" s="202"/>
      <c r="B133" s="230" t="s">
        <v>51</v>
      </c>
      <c r="C133" s="213"/>
      <c r="D133" s="209"/>
      <c r="E133" s="209"/>
      <c r="F133" s="209"/>
      <c r="G133" s="209"/>
      <c r="H133" s="209" t="s">
        <v>2</v>
      </c>
      <c r="I133" s="213" t="s">
        <v>2</v>
      </c>
      <c r="J133" s="213" t="s">
        <v>2</v>
      </c>
      <c r="K133" s="213" t="s">
        <v>2</v>
      </c>
      <c r="L133" s="213" t="s">
        <v>2</v>
      </c>
      <c r="M133" s="213" t="s">
        <v>2</v>
      </c>
      <c r="N133" s="198" t="s">
        <v>2</v>
      </c>
      <c r="O133" s="207"/>
      <c r="P133" s="207"/>
      <c r="Q133" s="207"/>
      <c r="R133" s="207"/>
      <c r="S133" s="207"/>
      <c r="T133" s="207"/>
      <c r="U133" s="207"/>
      <c r="V133" s="207"/>
      <c r="W133" s="207"/>
      <c r="X133" s="182">
        <f>S133+T133+U133+V133+W133</f>
        <v>0</v>
      </c>
      <c r="Y133" s="196"/>
      <c r="Z133" s="196"/>
      <c r="AA133" s="196"/>
      <c r="AB133" s="196"/>
      <c r="AC133" s="196"/>
      <c r="AD133" s="196"/>
      <c r="AE133" s="196"/>
      <c r="AF133" s="196"/>
      <c r="AG133" s="196"/>
      <c r="AH133" s="196"/>
      <c r="AI133" s="196"/>
      <c r="AJ133" s="196"/>
      <c r="AK133" s="196"/>
      <c r="AL133" s="196"/>
      <c r="AM133" s="196"/>
      <c r="AN133" s="196"/>
      <c r="AO133" s="196"/>
      <c r="AP133" s="196"/>
      <c r="AQ133" s="196"/>
      <c r="AR133" s="196"/>
      <c r="AS133" s="196"/>
      <c r="AT133" s="196"/>
      <c r="AU133" s="196"/>
      <c r="AV133" s="196"/>
      <c r="AW133" s="196"/>
      <c r="AX133" s="196"/>
      <c r="AY133" s="196"/>
    </row>
    <row r="134" spans="1:51" s="206" customFormat="1" ht="39" customHeight="1" x14ac:dyDescent="0.25">
      <c r="A134" s="202"/>
      <c r="B134" s="230" t="s">
        <v>50</v>
      </c>
      <c r="C134" s="208"/>
      <c r="D134" s="209"/>
      <c r="E134" s="209"/>
      <c r="F134" s="209"/>
      <c r="G134" s="209"/>
      <c r="H134" s="209" t="s">
        <v>2</v>
      </c>
      <c r="I134" s="208" t="s">
        <v>2</v>
      </c>
      <c r="J134" s="208" t="s">
        <v>2</v>
      </c>
      <c r="K134" s="208" t="s">
        <v>2</v>
      </c>
      <c r="L134" s="208" t="s">
        <v>2</v>
      </c>
      <c r="M134" s="208" t="s">
        <v>2</v>
      </c>
      <c r="N134" s="198" t="s">
        <v>2</v>
      </c>
      <c r="O134" s="207"/>
      <c r="P134" s="207"/>
      <c r="Q134" s="207"/>
      <c r="R134" s="207"/>
      <c r="S134" s="207"/>
      <c r="T134" s="207"/>
      <c r="U134" s="207"/>
      <c r="V134" s="207"/>
      <c r="W134" s="207"/>
      <c r="X134" s="182">
        <f>S134+T134+U134+V134+W134</f>
        <v>0</v>
      </c>
      <c r="Y134" s="196"/>
      <c r="Z134" s="196"/>
      <c r="AA134" s="196"/>
      <c r="AB134" s="196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6"/>
      <c r="AW134" s="196"/>
      <c r="AX134" s="196"/>
      <c r="AY134" s="196"/>
    </row>
    <row r="135" spans="1:51" s="206" customFormat="1" ht="22.5" x14ac:dyDescent="0.25">
      <c r="A135" s="202"/>
      <c r="B135" s="230" t="s">
        <v>49</v>
      </c>
      <c r="C135" s="208"/>
      <c r="D135" s="209"/>
      <c r="E135" s="209"/>
      <c r="F135" s="209"/>
      <c r="G135" s="209"/>
      <c r="H135" s="209" t="s">
        <v>2</v>
      </c>
      <c r="I135" s="208" t="s">
        <v>2</v>
      </c>
      <c r="J135" s="208" t="s">
        <v>2</v>
      </c>
      <c r="K135" s="208" t="s">
        <v>2</v>
      </c>
      <c r="L135" s="208" t="s">
        <v>2</v>
      </c>
      <c r="M135" s="208" t="s">
        <v>2</v>
      </c>
      <c r="N135" s="198" t="s">
        <v>2</v>
      </c>
      <c r="O135" s="207"/>
      <c r="P135" s="207"/>
      <c r="Q135" s="207"/>
      <c r="R135" s="207"/>
      <c r="S135" s="207"/>
      <c r="T135" s="207"/>
      <c r="U135" s="207"/>
      <c r="V135" s="207"/>
      <c r="W135" s="207"/>
      <c r="X135" s="182">
        <f>S135+T135+U135+V135+W135</f>
        <v>0</v>
      </c>
      <c r="Y135" s="196"/>
      <c r="Z135" s="196"/>
      <c r="AA135" s="196"/>
      <c r="AB135" s="196"/>
      <c r="AC135" s="196"/>
      <c r="AD135" s="196"/>
      <c r="AE135" s="196"/>
      <c r="AF135" s="196"/>
      <c r="AG135" s="196"/>
      <c r="AH135" s="196"/>
      <c r="AI135" s="196"/>
      <c r="AJ135" s="196"/>
      <c r="AK135" s="196"/>
      <c r="AL135" s="196"/>
      <c r="AM135" s="196"/>
      <c r="AN135" s="196"/>
      <c r="AO135" s="196"/>
      <c r="AP135" s="196"/>
      <c r="AQ135" s="196"/>
      <c r="AR135" s="196"/>
      <c r="AS135" s="196"/>
      <c r="AT135" s="196"/>
      <c r="AU135" s="196"/>
      <c r="AV135" s="196"/>
      <c r="AW135" s="196"/>
      <c r="AX135" s="196"/>
      <c r="AY135" s="196"/>
    </row>
    <row r="136" spans="1:51" s="206" customFormat="1" ht="22.5" x14ac:dyDescent="0.25">
      <c r="A136" s="202"/>
      <c r="B136" s="230" t="s">
        <v>48</v>
      </c>
      <c r="C136" s="208"/>
      <c r="D136" s="209"/>
      <c r="E136" s="209"/>
      <c r="F136" s="209"/>
      <c r="G136" s="209"/>
      <c r="H136" s="209" t="s">
        <v>2</v>
      </c>
      <c r="I136" s="208" t="s">
        <v>2</v>
      </c>
      <c r="J136" s="208" t="s">
        <v>2</v>
      </c>
      <c r="K136" s="208" t="s">
        <v>2</v>
      </c>
      <c r="L136" s="208" t="s">
        <v>2</v>
      </c>
      <c r="M136" s="208" t="s">
        <v>2</v>
      </c>
      <c r="N136" s="198" t="s">
        <v>2</v>
      </c>
      <c r="O136" s="207"/>
      <c r="P136" s="207"/>
      <c r="Q136" s="207"/>
      <c r="R136" s="207"/>
      <c r="S136" s="207"/>
      <c r="T136" s="207"/>
      <c r="U136" s="207"/>
      <c r="V136" s="207"/>
      <c r="W136" s="207"/>
      <c r="X136" s="182">
        <f>S136+T136+U136+V136+W136</f>
        <v>0</v>
      </c>
      <c r="Y136" s="196"/>
      <c r="Z136" s="196"/>
      <c r="AA136" s="196"/>
      <c r="AB136" s="196"/>
      <c r="AC136" s="196"/>
      <c r="AD136" s="196"/>
      <c r="AE136" s="196"/>
      <c r="AF136" s="196"/>
      <c r="AG136" s="196"/>
      <c r="AH136" s="196"/>
      <c r="AI136" s="196"/>
      <c r="AJ136" s="196"/>
      <c r="AK136" s="196"/>
      <c r="AL136" s="196"/>
      <c r="AM136" s="196"/>
      <c r="AN136" s="196"/>
      <c r="AO136" s="196"/>
      <c r="AP136" s="196"/>
      <c r="AQ136" s="196"/>
      <c r="AR136" s="196"/>
      <c r="AS136" s="196"/>
      <c r="AT136" s="196"/>
      <c r="AU136" s="196"/>
      <c r="AV136" s="196"/>
      <c r="AW136" s="196"/>
      <c r="AX136" s="196"/>
      <c r="AY136" s="196"/>
    </row>
    <row r="137" spans="1:51" s="206" customFormat="1" ht="22.5" x14ac:dyDescent="0.25">
      <c r="A137" s="202"/>
      <c r="B137" s="230" t="s">
        <v>47</v>
      </c>
      <c r="C137" s="208"/>
      <c r="D137" s="209"/>
      <c r="E137" s="209"/>
      <c r="F137" s="209"/>
      <c r="G137" s="209"/>
      <c r="H137" s="209" t="s">
        <v>2</v>
      </c>
      <c r="I137" s="208" t="s">
        <v>2</v>
      </c>
      <c r="J137" s="208" t="s">
        <v>2</v>
      </c>
      <c r="K137" s="208" t="s">
        <v>2</v>
      </c>
      <c r="L137" s="208" t="s">
        <v>2</v>
      </c>
      <c r="M137" s="208" t="s">
        <v>2</v>
      </c>
      <c r="N137" s="198" t="s">
        <v>2</v>
      </c>
      <c r="O137" s="207"/>
      <c r="P137" s="207"/>
      <c r="Q137" s="207"/>
      <c r="R137" s="207"/>
      <c r="S137" s="207"/>
      <c r="T137" s="207"/>
      <c r="U137" s="207"/>
      <c r="V137" s="207"/>
      <c r="W137" s="207"/>
      <c r="X137" s="182">
        <f>S137+T137+U137+V137+W137</f>
        <v>0</v>
      </c>
      <c r="Y137" s="196"/>
      <c r="Z137" s="196"/>
      <c r="AA137" s="196"/>
      <c r="AB137" s="196"/>
      <c r="AC137" s="196"/>
      <c r="AD137" s="196"/>
      <c r="AE137" s="196"/>
      <c r="AF137" s="196"/>
      <c r="AG137" s="196"/>
      <c r="AH137" s="196"/>
      <c r="AI137" s="196"/>
      <c r="AJ137" s="196"/>
      <c r="AK137" s="196"/>
      <c r="AL137" s="196"/>
      <c r="AM137" s="196"/>
      <c r="AN137" s="196"/>
      <c r="AO137" s="196"/>
      <c r="AP137" s="196"/>
      <c r="AQ137" s="196"/>
      <c r="AR137" s="196"/>
      <c r="AS137" s="196"/>
      <c r="AT137" s="196"/>
      <c r="AU137" s="196"/>
      <c r="AV137" s="196"/>
      <c r="AW137" s="196"/>
      <c r="AX137" s="196"/>
      <c r="AY137" s="196"/>
    </row>
    <row r="138" spans="1:51" s="206" customFormat="1" ht="22.5" x14ac:dyDescent="0.25">
      <c r="A138" s="202"/>
      <c r="B138" s="230" t="s">
        <v>46</v>
      </c>
      <c r="C138" s="199"/>
      <c r="D138" s="200"/>
      <c r="E138" s="200"/>
      <c r="F138" s="200"/>
      <c r="G138" s="200"/>
      <c r="H138" s="200" t="s">
        <v>2</v>
      </c>
      <c r="I138" s="199" t="s">
        <v>2</v>
      </c>
      <c r="J138" s="199" t="s">
        <v>2</v>
      </c>
      <c r="K138" s="199" t="s">
        <v>2</v>
      </c>
      <c r="L138" s="199" t="s">
        <v>2</v>
      </c>
      <c r="M138" s="199" t="s">
        <v>2</v>
      </c>
      <c r="N138" s="198" t="s">
        <v>2</v>
      </c>
      <c r="O138" s="207"/>
      <c r="P138" s="207"/>
      <c r="Q138" s="207"/>
      <c r="R138" s="207"/>
      <c r="S138" s="207"/>
      <c r="T138" s="207"/>
      <c r="U138" s="207"/>
      <c r="V138" s="207"/>
      <c r="W138" s="207"/>
      <c r="X138" s="182">
        <f>S138+T138+U138+V138+W138</f>
        <v>0</v>
      </c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6"/>
      <c r="AL138" s="196"/>
      <c r="AM138" s="196"/>
      <c r="AN138" s="196"/>
      <c r="AO138" s="196"/>
      <c r="AP138" s="196"/>
      <c r="AQ138" s="196"/>
      <c r="AR138" s="196"/>
      <c r="AS138" s="196"/>
      <c r="AT138" s="196"/>
      <c r="AU138" s="196"/>
      <c r="AV138" s="196"/>
      <c r="AW138" s="196"/>
      <c r="AX138" s="196"/>
      <c r="AY138" s="196"/>
    </row>
    <row r="139" spans="1:51" s="206" customFormat="1" ht="40.5" x14ac:dyDescent="0.25">
      <c r="A139" s="202"/>
      <c r="B139" s="230" t="s">
        <v>45</v>
      </c>
      <c r="C139" s="199"/>
      <c r="D139" s="200"/>
      <c r="E139" s="200"/>
      <c r="F139" s="200"/>
      <c r="G139" s="200"/>
      <c r="H139" s="200" t="s">
        <v>2</v>
      </c>
      <c r="I139" s="200" t="s">
        <v>2</v>
      </c>
      <c r="J139" s="200" t="s">
        <v>2</v>
      </c>
      <c r="K139" s="200" t="s">
        <v>2</v>
      </c>
      <c r="L139" s="200" t="s">
        <v>2</v>
      </c>
      <c r="M139" s="200" t="s">
        <v>2</v>
      </c>
      <c r="N139" s="200" t="s">
        <v>2</v>
      </c>
      <c r="O139" s="207"/>
      <c r="P139" s="207"/>
      <c r="Q139" s="207"/>
      <c r="R139" s="207"/>
      <c r="S139" s="207"/>
      <c r="T139" s="207"/>
      <c r="U139" s="207"/>
      <c r="V139" s="207"/>
      <c r="W139" s="207"/>
      <c r="X139" s="182">
        <f>S139+T139+U139+V139+W139</f>
        <v>0</v>
      </c>
      <c r="Y139" s="196"/>
      <c r="Z139" s="196"/>
      <c r="AA139" s="196"/>
      <c r="AB139" s="196"/>
      <c r="AC139" s="196"/>
      <c r="AD139" s="196"/>
      <c r="AE139" s="196"/>
      <c r="AF139" s="196"/>
      <c r="AG139" s="196"/>
      <c r="AH139" s="196"/>
      <c r="AI139" s="196"/>
      <c r="AJ139" s="196"/>
      <c r="AK139" s="196"/>
      <c r="AL139" s="196"/>
      <c r="AM139" s="196"/>
      <c r="AN139" s="196"/>
      <c r="AO139" s="196"/>
      <c r="AP139" s="196"/>
      <c r="AQ139" s="196"/>
      <c r="AR139" s="196"/>
      <c r="AS139" s="196"/>
      <c r="AT139" s="196"/>
      <c r="AU139" s="196"/>
      <c r="AV139" s="196"/>
      <c r="AW139" s="196"/>
      <c r="AX139" s="196"/>
      <c r="AY139" s="196"/>
    </row>
    <row r="140" spans="1:51" s="206" customFormat="1" ht="40.5" x14ac:dyDescent="0.25">
      <c r="A140" s="202"/>
      <c r="B140" s="230" t="s">
        <v>44</v>
      </c>
      <c r="C140" s="199"/>
      <c r="D140" s="200"/>
      <c r="E140" s="200"/>
      <c r="F140" s="200"/>
      <c r="G140" s="200"/>
      <c r="H140" s="200" t="s">
        <v>2</v>
      </c>
      <c r="I140" s="200" t="s">
        <v>2</v>
      </c>
      <c r="J140" s="200" t="s">
        <v>2</v>
      </c>
      <c r="K140" s="200" t="s">
        <v>2</v>
      </c>
      <c r="L140" s="200" t="s">
        <v>2</v>
      </c>
      <c r="M140" s="200" t="s">
        <v>2</v>
      </c>
      <c r="N140" s="200" t="s">
        <v>2</v>
      </c>
      <c r="O140" s="207"/>
      <c r="P140" s="207"/>
      <c r="Q140" s="207"/>
      <c r="R140" s="207"/>
      <c r="S140" s="207"/>
      <c r="T140" s="207"/>
      <c r="U140" s="207"/>
      <c r="V140" s="207"/>
      <c r="W140" s="207"/>
      <c r="X140" s="182">
        <f>S140+T140+U140+V140+W140</f>
        <v>0</v>
      </c>
      <c r="Y140" s="196"/>
      <c r="Z140" s="196"/>
      <c r="AA140" s="196"/>
      <c r="AB140" s="196"/>
      <c r="AC140" s="196"/>
      <c r="AD140" s="196"/>
      <c r="AE140" s="196"/>
      <c r="AF140" s="196"/>
      <c r="AG140" s="196"/>
      <c r="AH140" s="196"/>
      <c r="AI140" s="196"/>
      <c r="AJ140" s="196"/>
      <c r="AK140" s="196"/>
      <c r="AL140" s="196"/>
      <c r="AM140" s="196"/>
      <c r="AN140" s="196"/>
      <c r="AO140" s="196"/>
      <c r="AP140" s="196"/>
      <c r="AQ140" s="196"/>
      <c r="AR140" s="196"/>
      <c r="AS140" s="196"/>
      <c r="AT140" s="196"/>
      <c r="AU140" s="196"/>
      <c r="AV140" s="196"/>
      <c r="AW140" s="196"/>
      <c r="AX140" s="196"/>
      <c r="AY140" s="196"/>
    </row>
    <row r="141" spans="1:51" s="206" customFormat="1" ht="40.5" x14ac:dyDescent="0.25">
      <c r="A141" s="202"/>
      <c r="B141" s="201" t="s">
        <v>43</v>
      </c>
      <c r="C141" s="213"/>
      <c r="D141" s="209"/>
      <c r="E141" s="209"/>
      <c r="F141" s="209"/>
      <c r="G141" s="209"/>
      <c r="H141" s="209" t="s">
        <v>2</v>
      </c>
      <c r="I141" s="213" t="s">
        <v>2</v>
      </c>
      <c r="J141" s="213" t="s">
        <v>2</v>
      </c>
      <c r="K141" s="213" t="s">
        <v>2</v>
      </c>
      <c r="L141" s="213" t="s">
        <v>2</v>
      </c>
      <c r="M141" s="213" t="s">
        <v>2</v>
      </c>
      <c r="N141" s="198" t="s">
        <v>2</v>
      </c>
      <c r="O141" s="197"/>
      <c r="P141" s="197"/>
      <c r="Q141" s="197"/>
      <c r="R141" s="197"/>
      <c r="S141" s="197"/>
      <c r="T141" s="197"/>
      <c r="U141" s="197"/>
      <c r="V141" s="197"/>
      <c r="W141" s="197"/>
      <c r="X141" s="182">
        <f>S141+T141+U141+V141+W141</f>
        <v>0</v>
      </c>
      <c r="Y141" s="196"/>
      <c r="Z141" s="196"/>
      <c r="AA141" s="196"/>
      <c r="AB141" s="196"/>
      <c r="AC141" s="196"/>
      <c r="AD141" s="196"/>
      <c r="AE141" s="196"/>
      <c r="AF141" s="196"/>
      <c r="AG141" s="196"/>
      <c r="AH141" s="196"/>
      <c r="AI141" s="196"/>
      <c r="AJ141" s="196"/>
      <c r="AK141" s="196"/>
      <c r="AL141" s="196"/>
      <c r="AM141" s="196"/>
      <c r="AN141" s="196"/>
      <c r="AO141" s="196"/>
      <c r="AP141" s="196"/>
      <c r="AQ141" s="196"/>
      <c r="AR141" s="196"/>
      <c r="AS141" s="196"/>
      <c r="AT141" s="196"/>
      <c r="AU141" s="196"/>
      <c r="AV141" s="196"/>
      <c r="AW141" s="196"/>
      <c r="AX141" s="196"/>
      <c r="AY141" s="196"/>
    </row>
    <row r="142" spans="1:51" s="206" customFormat="1" ht="47.45" customHeight="1" x14ac:dyDescent="0.25">
      <c r="A142" s="202" t="s">
        <v>136</v>
      </c>
      <c r="B142" s="201" t="s">
        <v>41</v>
      </c>
      <c r="C142" s="213"/>
      <c r="D142" s="209"/>
      <c r="E142" s="209"/>
      <c r="F142" s="209"/>
      <c r="G142" s="209"/>
      <c r="H142" s="209" t="s">
        <v>2</v>
      </c>
      <c r="I142" s="213" t="s">
        <v>2</v>
      </c>
      <c r="J142" s="213" t="s">
        <v>2</v>
      </c>
      <c r="K142" s="213" t="s">
        <v>2</v>
      </c>
      <c r="L142" s="213" t="s">
        <v>2</v>
      </c>
      <c r="M142" s="213" t="s">
        <v>2</v>
      </c>
      <c r="N142" s="198" t="s">
        <v>2</v>
      </c>
      <c r="O142" s="212">
        <f>O143+O144+O145+O146</f>
        <v>0.33400000000000002</v>
      </c>
      <c r="P142" s="212">
        <f>P143+P144+P145+P146</f>
        <v>3.7529999999999997</v>
      </c>
      <c r="Q142" s="212">
        <f>Q143+Q144+Q145+Q146</f>
        <v>8.1349999999999998</v>
      </c>
      <c r="R142" s="212">
        <f>R143+R144+R145+R146</f>
        <v>0</v>
      </c>
      <c r="S142" s="212">
        <f>S143+S144+S145+S146</f>
        <v>12.222000000000001</v>
      </c>
      <c r="T142" s="212">
        <f>T143+T144+T145+T146</f>
        <v>8.5</v>
      </c>
      <c r="U142" s="212">
        <f>U143+U144+U145+U146</f>
        <v>9.3219999999999992</v>
      </c>
      <c r="V142" s="212">
        <f>V143+V144+V145+V146</f>
        <v>8.4745762711864394</v>
      </c>
      <c r="W142" s="212">
        <f>W143+W144+W145+W146</f>
        <v>8.4749999999999996</v>
      </c>
      <c r="X142" s="182">
        <f>S142+T142+U142+V142+W142</f>
        <v>46.993576271186441</v>
      </c>
      <c r="Y142" s="196"/>
      <c r="Z142" s="196"/>
      <c r="AA142" s="196"/>
      <c r="AB142" s="196"/>
      <c r="AC142" s="196"/>
      <c r="AD142" s="196"/>
      <c r="AE142" s="196"/>
      <c r="AF142" s="196"/>
      <c r="AG142" s="196"/>
      <c r="AH142" s="196"/>
      <c r="AI142" s="196"/>
      <c r="AJ142" s="196"/>
      <c r="AK142" s="196"/>
      <c r="AL142" s="196"/>
      <c r="AM142" s="196"/>
      <c r="AN142" s="196"/>
      <c r="AO142" s="196"/>
      <c r="AP142" s="196"/>
      <c r="AQ142" s="196"/>
      <c r="AR142" s="196"/>
      <c r="AS142" s="196"/>
      <c r="AT142" s="196"/>
      <c r="AU142" s="196"/>
      <c r="AV142" s="196"/>
      <c r="AW142" s="196"/>
      <c r="AX142" s="196"/>
      <c r="AY142" s="196"/>
    </row>
    <row r="143" spans="1:51" s="205" customFormat="1" ht="88.9" customHeight="1" x14ac:dyDescent="0.25">
      <c r="A143" s="189">
        <v>72</v>
      </c>
      <c r="B143" s="191" t="s">
        <v>135</v>
      </c>
      <c r="C143" s="186" t="s">
        <v>32</v>
      </c>
      <c r="D143" s="187"/>
      <c r="E143" s="187"/>
      <c r="F143" s="187"/>
      <c r="G143" s="187"/>
      <c r="H143" s="187" t="s">
        <v>2</v>
      </c>
      <c r="I143" s="186" t="s">
        <v>2</v>
      </c>
      <c r="J143" s="186" t="s">
        <v>2</v>
      </c>
      <c r="K143" s="186" t="s">
        <v>2</v>
      </c>
      <c r="L143" s="186" t="s">
        <v>2</v>
      </c>
      <c r="M143" s="186" t="s">
        <v>2</v>
      </c>
      <c r="N143" s="185" t="s">
        <v>2</v>
      </c>
      <c r="O143" s="203"/>
      <c r="P143" s="203">
        <v>2.7749999999999999</v>
      </c>
      <c r="Q143" s="203">
        <v>7.6150000000000002</v>
      </c>
      <c r="R143" s="203"/>
      <c r="S143" s="203">
        <v>10.39</v>
      </c>
      <c r="T143" s="203">
        <v>8.5</v>
      </c>
      <c r="U143" s="203">
        <v>9.3219999999999992</v>
      </c>
      <c r="V143" s="203">
        <v>8.4745762711864394</v>
      </c>
      <c r="W143" s="203">
        <v>8.4749999999999996</v>
      </c>
      <c r="X143" s="182">
        <f>S143+T143+U143+V143+W143</f>
        <v>45.161576271186441</v>
      </c>
      <c r="Y143" s="173"/>
      <c r="Z143" s="173"/>
      <c r="AA143" s="173"/>
      <c r="AB143" s="173"/>
      <c r="AC143" s="173"/>
      <c r="AD143" s="173"/>
      <c r="AE143" s="173"/>
      <c r="AF143" s="173"/>
      <c r="AG143" s="173"/>
      <c r="AH143" s="173"/>
      <c r="AI143" s="173"/>
      <c r="AJ143" s="173"/>
      <c r="AK143" s="173"/>
      <c r="AL143" s="173"/>
      <c r="AM143" s="173"/>
      <c r="AN143" s="173"/>
      <c r="AO143" s="173"/>
      <c r="AP143" s="173"/>
      <c r="AQ143" s="173"/>
      <c r="AR143" s="173"/>
      <c r="AS143" s="173"/>
      <c r="AT143" s="173"/>
      <c r="AU143" s="173"/>
      <c r="AV143" s="173"/>
      <c r="AW143" s="173"/>
      <c r="AX143" s="173"/>
      <c r="AY143" s="173"/>
    </row>
    <row r="144" spans="1:51" s="205" customFormat="1" ht="42.6" customHeight="1" x14ac:dyDescent="0.25">
      <c r="A144" s="189">
        <f>A143+1</f>
        <v>73</v>
      </c>
      <c r="B144" s="191" t="s">
        <v>134</v>
      </c>
      <c r="C144" s="186" t="s">
        <v>32</v>
      </c>
      <c r="D144" s="187"/>
      <c r="E144" s="187"/>
      <c r="F144" s="187"/>
      <c r="G144" s="187"/>
      <c r="H144" s="187" t="s">
        <v>2</v>
      </c>
      <c r="I144" s="186" t="s">
        <v>2</v>
      </c>
      <c r="J144" s="186" t="s">
        <v>2</v>
      </c>
      <c r="K144" s="186" t="s">
        <v>2</v>
      </c>
      <c r="L144" s="186" t="s">
        <v>2</v>
      </c>
      <c r="M144" s="186" t="s">
        <v>2</v>
      </c>
      <c r="N144" s="185" t="s">
        <v>2</v>
      </c>
      <c r="O144" s="210"/>
      <c r="P144" s="210"/>
      <c r="Q144" s="210"/>
      <c r="R144" s="210"/>
      <c r="S144" s="210"/>
      <c r="T144" s="210"/>
      <c r="U144" s="210"/>
      <c r="V144" s="210"/>
      <c r="W144" s="210"/>
      <c r="X144" s="182">
        <f>S144+T144+U144+V144+W144</f>
        <v>0</v>
      </c>
      <c r="Y144" s="173"/>
      <c r="Z144" s="173"/>
      <c r="AA144" s="173"/>
      <c r="AB144" s="173"/>
      <c r="AC144" s="173"/>
      <c r="AD144" s="173"/>
      <c r="AE144" s="173"/>
      <c r="AF144" s="173"/>
      <c r="AG144" s="173"/>
      <c r="AH144" s="173"/>
      <c r="AI144" s="173"/>
      <c r="AJ144" s="173"/>
      <c r="AK144" s="173"/>
      <c r="AL144" s="173"/>
      <c r="AM144" s="173"/>
      <c r="AN144" s="173"/>
      <c r="AO144" s="173"/>
      <c r="AP144" s="173"/>
      <c r="AQ144" s="173"/>
      <c r="AR144" s="173"/>
      <c r="AS144" s="173"/>
      <c r="AT144" s="173"/>
      <c r="AU144" s="173"/>
      <c r="AV144" s="173"/>
      <c r="AW144" s="173"/>
      <c r="AX144" s="173"/>
      <c r="AY144" s="173"/>
    </row>
    <row r="145" spans="1:51" s="205" customFormat="1" ht="42" customHeight="1" outlineLevel="1" x14ac:dyDescent="0.25">
      <c r="A145" s="189">
        <f>A144+1</f>
        <v>74</v>
      </c>
      <c r="B145" s="191" t="s">
        <v>133</v>
      </c>
      <c r="C145" s="186" t="s">
        <v>32</v>
      </c>
      <c r="D145" s="187"/>
      <c r="E145" s="187"/>
      <c r="F145" s="187"/>
      <c r="G145" s="187"/>
      <c r="H145" s="187" t="s">
        <v>2</v>
      </c>
      <c r="I145" s="186" t="s">
        <v>2</v>
      </c>
      <c r="J145" s="186" t="s">
        <v>2</v>
      </c>
      <c r="K145" s="186" t="s">
        <v>2</v>
      </c>
      <c r="L145" s="186" t="s">
        <v>2</v>
      </c>
      <c r="M145" s="186" t="s">
        <v>2</v>
      </c>
      <c r="N145" s="185" t="s">
        <v>2</v>
      </c>
      <c r="O145" s="203"/>
      <c r="P145" s="203">
        <v>0.53300000000000003</v>
      </c>
      <c r="Q145" s="203">
        <v>0.52</v>
      </c>
      <c r="R145" s="203"/>
      <c r="S145" s="203">
        <v>1.0529999999999999</v>
      </c>
      <c r="T145" s="210"/>
      <c r="U145" s="210"/>
      <c r="V145" s="210"/>
      <c r="W145" s="210"/>
      <c r="X145" s="182">
        <f>S145+T145+U145+V145+W145</f>
        <v>1.0529999999999999</v>
      </c>
      <c r="Y145" s="173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173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</row>
    <row r="146" spans="1:51" s="205" customFormat="1" ht="42" customHeight="1" outlineLevel="1" x14ac:dyDescent="0.25">
      <c r="A146" s="189">
        <f>A145+1</f>
        <v>75</v>
      </c>
      <c r="B146" s="231" t="s">
        <v>132</v>
      </c>
      <c r="C146" s="186" t="s">
        <v>32</v>
      </c>
      <c r="D146" s="187"/>
      <c r="E146" s="187"/>
      <c r="F146" s="187"/>
      <c r="G146" s="187"/>
      <c r="H146" s="187" t="s">
        <v>2</v>
      </c>
      <c r="I146" s="186" t="s">
        <v>2</v>
      </c>
      <c r="J146" s="186" t="s">
        <v>2</v>
      </c>
      <c r="K146" s="186" t="s">
        <v>2</v>
      </c>
      <c r="L146" s="186" t="s">
        <v>2</v>
      </c>
      <c r="M146" s="186" t="s">
        <v>2</v>
      </c>
      <c r="N146" s="185" t="s">
        <v>2</v>
      </c>
      <c r="O146" s="203">
        <v>0.33400000000000002</v>
      </c>
      <c r="P146" s="203">
        <v>0.44500000000000001</v>
      </c>
      <c r="Q146" s="203"/>
      <c r="R146" s="203"/>
      <c r="S146" s="203">
        <f>0.446+0.333</f>
        <v>0.77900000000000003</v>
      </c>
      <c r="T146" s="210"/>
      <c r="U146" s="210"/>
      <c r="V146" s="210"/>
      <c r="W146" s="210"/>
      <c r="X146" s="182">
        <f>S146+T146+U146+V146+W146</f>
        <v>0.77900000000000003</v>
      </c>
      <c r="Y146" s="173"/>
      <c r="Z146" s="173"/>
      <c r="AA146" s="173"/>
      <c r="AB146" s="173"/>
      <c r="AC146" s="173"/>
      <c r="AD146" s="173"/>
      <c r="AE146" s="173"/>
      <c r="AF146" s="173"/>
      <c r="AG146" s="173"/>
      <c r="AH146" s="173"/>
      <c r="AI146" s="173"/>
      <c r="AJ146" s="173"/>
      <c r="AK146" s="173"/>
      <c r="AL146" s="173"/>
      <c r="AM146" s="173"/>
      <c r="AN146" s="173"/>
      <c r="AO146" s="173"/>
      <c r="AP146" s="173"/>
      <c r="AQ146" s="173"/>
      <c r="AR146" s="173"/>
      <c r="AS146" s="173"/>
      <c r="AT146" s="173"/>
      <c r="AU146" s="173"/>
      <c r="AV146" s="173"/>
      <c r="AW146" s="173"/>
      <c r="AX146" s="173"/>
      <c r="AY146" s="173"/>
    </row>
    <row r="147" spans="1:51" s="206" customFormat="1" ht="46.9" customHeight="1" outlineLevel="1" x14ac:dyDescent="0.25">
      <c r="A147" s="202" t="s">
        <v>131</v>
      </c>
      <c r="B147" s="230" t="s">
        <v>30</v>
      </c>
      <c r="C147" s="199"/>
      <c r="D147" s="200"/>
      <c r="E147" s="200"/>
      <c r="F147" s="200"/>
      <c r="G147" s="200"/>
      <c r="H147" s="200" t="s">
        <v>2</v>
      </c>
      <c r="I147" s="199" t="s">
        <v>2</v>
      </c>
      <c r="J147" s="199" t="s">
        <v>2</v>
      </c>
      <c r="K147" s="199" t="s">
        <v>2</v>
      </c>
      <c r="L147" s="199" t="s">
        <v>2</v>
      </c>
      <c r="M147" s="199" t="s">
        <v>2</v>
      </c>
      <c r="N147" s="198" t="s">
        <v>2</v>
      </c>
      <c r="O147" s="197">
        <f>O148+O149+O150</f>
        <v>8.9420000000000002</v>
      </c>
      <c r="P147" s="197">
        <f>P148+P149+P150</f>
        <v>9.5329999999999995</v>
      </c>
      <c r="Q147" s="197">
        <f>Q148+Q149+Q150</f>
        <v>3.4169999999999998</v>
      </c>
      <c r="R147" s="197">
        <f>R148+R149+R150</f>
        <v>0.34200000000000003</v>
      </c>
      <c r="S147" s="197">
        <f>S148+S149+S150</f>
        <v>22.233999999999998</v>
      </c>
      <c r="T147" s="197">
        <f>T148+T149+T150</f>
        <v>75.329000000000008</v>
      </c>
      <c r="U147" s="197">
        <f>U148+U149+U150</f>
        <v>57.5174406779661</v>
      </c>
      <c r="V147" s="197">
        <f>V148+V149+V150</f>
        <v>70.271000000000001</v>
      </c>
      <c r="W147" s="197">
        <f>W148+W149+W150</f>
        <v>60.418999999999997</v>
      </c>
      <c r="X147" s="182">
        <f>S147+T147+U147+V147+W147</f>
        <v>285.77044067796606</v>
      </c>
      <c r="Y147" s="196"/>
      <c r="Z147" s="196"/>
      <c r="AA147" s="196"/>
      <c r="AB147" s="196"/>
      <c r="AC147" s="196"/>
      <c r="AD147" s="196"/>
      <c r="AE147" s="196"/>
      <c r="AF147" s="196"/>
      <c r="AG147" s="196"/>
      <c r="AH147" s="196"/>
      <c r="AI147" s="196"/>
      <c r="AJ147" s="196"/>
      <c r="AK147" s="196"/>
      <c r="AL147" s="196"/>
      <c r="AM147" s="196"/>
      <c r="AN147" s="196"/>
      <c r="AO147" s="196"/>
      <c r="AP147" s="196"/>
      <c r="AQ147" s="196"/>
      <c r="AR147" s="196"/>
      <c r="AS147" s="196"/>
      <c r="AT147" s="196"/>
      <c r="AU147" s="196"/>
      <c r="AV147" s="196"/>
      <c r="AW147" s="196"/>
      <c r="AX147" s="196"/>
      <c r="AY147" s="196"/>
    </row>
    <row r="148" spans="1:51" s="205" customFormat="1" ht="25.5" customHeight="1" outlineLevel="1" x14ac:dyDescent="0.25">
      <c r="A148" s="189">
        <v>76</v>
      </c>
      <c r="B148" s="191" t="s">
        <v>130</v>
      </c>
      <c r="C148" s="186" t="s">
        <v>32</v>
      </c>
      <c r="D148" s="187"/>
      <c r="E148" s="187"/>
      <c r="F148" s="187"/>
      <c r="G148" s="187"/>
      <c r="H148" s="187" t="s">
        <v>2</v>
      </c>
      <c r="I148" s="186" t="s">
        <v>2</v>
      </c>
      <c r="J148" s="186" t="s">
        <v>2</v>
      </c>
      <c r="K148" s="186" t="s">
        <v>2</v>
      </c>
      <c r="L148" s="186" t="s">
        <v>2</v>
      </c>
      <c r="M148" s="186" t="s">
        <v>2</v>
      </c>
      <c r="N148" s="229" t="s">
        <v>2</v>
      </c>
      <c r="O148" s="203"/>
      <c r="P148" s="203"/>
      <c r="Q148" s="203">
        <v>2.2109999999999999</v>
      </c>
      <c r="R148" s="203">
        <v>0.34200000000000003</v>
      </c>
      <c r="S148" s="203">
        <v>2.5529999999999999</v>
      </c>
      <c r="T148" s="203">
        <v>3</v>
      </c>
      <c r="U148" s="203">
        <v>3.2749999999999999</v>
      </c>
      <c r="V148" s="203">
        <v>5.5</v>
      </c>
      <c r="W148" s="203">
        <v>6.5</v>
      </c>
      <c r="X148" s="182">
        <f>S148+T148+U148+V148+W148</f>
        <v>20.827999999999999</v>
      </c>
      <c r="Y148" s="173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173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3"/>
      <c r="AY148" s="173"/>
    </row>
    <row r="149" spans="1:51" s="205" customFormat="1" ht="48" customHeight="1" outlineLevel="1" x14ac:dyDescent="0.25">
      <c r="A149" s="189">
        <f>A148+1</f>
        <v>77</v>
      </c>
      <c r="B149" s="191" t="s">
        <v>129</v>
      </c>
      <c r="C149" s="186" t="s">
        <v>32</v>
      </c>
      <c r="D149" s="187"/>
      <c r="E149" s="187"/>
      <c r="F149" s="187"/>
      <c r="G149" s="187"/>
      <c r="H149" s="187" t="s">
        <v>2</v>
      </c>
      <c r="I149" s="186" t="s">
        <v>2</v>
      </c>
      <c r="J149" s="186" t="s">
        <v>2</v>
      </c>
      <c r="K149" s="186" t="s">
        <v>2</v>
      </c>
      <c r="L149" s="186" t="s">
        <v>2</v>
      </c>
      <c r="M149" s="186" t="s">
        <v>2</v>
      </c>
      <c r="N149" s="229" t="s">
        <v>2</v>
      </c>
      <c r="O149" s="203">
        <v>6.3959999999999999</v>
      </c>
      <c r="P149" s="203">
        <v>6.3609999999999998</v>
      </c>
      <c r="Q149" s="203"/>
      <c r="R149" s="203"/>
      <c r="S149" s="203">
        <v>12.757</v>
      </c>
      <c r="T149" s="203">
        <v>65.671000000000006</v>
      </c>
      <c r="U149" s="203">
        <v>47.356000000000002</v>
      </c>
      <c r="V149" s="203">
        <v>56.018999999999998</v>
      </c>
      <c r="W149" s="203">
        <v>44.918999999999997</v>
      </c>
      <c r="X149" s="182">
        <f>S149+T149+U149+V149+W149</f>
        <v>226.72200000000004</v>
      </c>
      <c r="Y149" s="173"/>
      <c r="Z149" s="173"/>
      <c r="AA149" s="173"/>
      <c r="AB149" s="173"/>
      <c r="AC149" s="173"/>
      <c r="AD149" s="173"/>
      <c r="AE149" s="173"/>
      <c r="AF149" s="173"/>
      <c r="AG149" s="173"/>
      <c r="AH149" s="173"/>
      <c r="AI149" s="173"/>
      <c r="AJ149" s="173"/>
      <c r="AK149" s="173"/>
      <c r="AL149" s="173"/>
      <c r="AM149" s="173"/>
      <c r="AN149" s="173"/>
      <c r="AO149" s="173"/>
      <c r="AP149" s="173"/>
      <c r="AQ149" s="173"/>
      <c r="AR149" s="173"/>
      <c r="AS149" s="173"/>
      <c r="AT149" s="173"/>
      <c r="AU149" s="173"/>
      <c r="AV149" s="173"/>
      <c r="AW149" s="173"/>
      <c r="AX149" s="173"/>
      <c r="AY149" s="173"/>
    </row>
    <row r="150" spans="1:51" s="205" customFormat="1" ht="40.5" customHeight="1" outlineLevel="1" x14ac:dyDescent="0.25">
      <c r="A150" s="189">
        <f>A149+1</f>
        <v>78</v>
      </c>
      <c r="B150" s="191" t="s">
        <v>128</v>
      </c>
      <c r="C150" s="186" t="s">
        <v>32</v>
      </c>
      <c r="D150" s="187"/>
      <c r="E150" s="187"/>
      <c r="F150" s="187"/>
      <c r="G150" s="187"/>
      <c r="H150" s="187" t="s">
        <v>2</v>
      </c>
      <c r="I150" s="186" t="s">
        <v>2</v>
      </c>
      <c r="J150" s="186" t="s">
        <v>2</v>
      </c>
      <c r="K150" s="186" t="s">
        <v>2</v>
      </c>
      <c r="L150" s="186" t="s">
        <v>2</v>
      </c>
      <c r="M150" s="186" t="s">
        <v>2</v>
      </c>
      <c r="N150" s="228" t="s">
        <v>2</v>
      </c>
      <c r="O150" s="203">
        <v>2.5459999999999998</v>
      </c>
      <c r="P150" s="203">
        <v>3.1720000000000002</v>
      </c>
      <c r="Q150" s="203">
        <v>1.206</v>
      </c>
      <c r="R150" s="203"/>
      <c r="S150" s="203">
        <v>6.9240000000000004</v>
      </c>
      <c r="T150" s="203">
        <v>6.6580000000000004</v>
      </c>
      <c r="U150" s="203">
        <v>6.8864406779660996</v>
      </c>
      <c r="V150" s="203">
        <v>8.7520000000000007</v>
      </c>
      <c r="W150" s="203">
        <v>9</v>
      </c>
      <c r="X150" s="182">
        <f>S150+T150+U150+V150+W150</f>
        <v>38.220440677966103</v>
      </c>
      <c r="Y150" s="173"/>
      <c r="Z150" s="173"/>
      <c r="AA150" s="173"/>
      <c r="AB150" s="173"/>
      <c r="AC150" s="173"/>
      <c r="AD150" s="173"/>
      <c r="AE150" s="173"/>
      <c r="AF150" s="173"/>
      <c r="AG150" s="173"/>
      <c r="AH150" s="173"/>
      <c r="AI150" s="173"/>
      <c r="AJ150" s="173"/>
      <c r="AK150" s="173"/>
      <c r="AL150" s="173"/>
      <c r="AM150" s="173"/>
      <c r="AN150" s="173"/>
      <c r="AO150" s="173"/>
      <c r="AP150" s="173"/>
      <c r="AQ150" s="173"/>
      <c r="AR150" s="173"/>
      <c r="AS150" s="173"/>
      <c r="AT150" s="173"/>
      <c r="AU150" s="173"/>
      <c r="AV150" s="173"/>
      <c r="AW150" s="173"/>
      <c r="AX150" s="173"/>
      <c r="AY150" s="173"/>
    </row>
    <row r="151" spans="1:51" s="206" customFormat="1" ht="50.45" customHeight="1" outlineLevel="1" x14ac:dyDescent="0.25">
      <c r="A151" s="202" t="s">
        <v>127</v>
      </c>
      <c r="B151" s="201" t="s">
        <v>126</v>
      </c>
      <c r="C151" s="199"/>
      <c r="D151" s="200"/>
      <c r="E151" s="200"/>
      <c r="F151" s="200"/>
      <c r="G151" s="200"/>
      <c r="H151" s="200" t="s">
        <v>2</v>
      </c>
      <c r="I151" s="199" t="s">
        <v>2</v>
      </c>
      <c r="J151" s="199" t="s">
        <v>2</v>
      </c>
      <c r="K151" s="199" t="s">
        <v>2</v>
      </c>
      <c r="L151" s="199" t="s">
        <v>2</v>
      </c>
      <c r="M151" s="199" t="s">
        <v>2</v>
      </c>
      <c r="N151" s="198" t="s">
        <v>2</v>
      </c>
      <c r="O151" s="197">
        <f>SUM(O152:O173)</f>
        <v>0</v>
      </c>
      <c r="P151" s="197">
        <f>SUM(P152:P173)</f>
        <v>0</v>
      </c>
      <c r="Q151" s="197">
        <f>SUM(Q152:Q173)</f>
        <v>0</v>
      </c>
      <c r="R151" s="197">
        <f>SUM(R152:R173)</f>
        <v>2.0089999999999999</v>
      </c>
      <c r="S151" s="197">
        <f>SUM(S152:S173)</f>
        <v>2.0089999999999999</v>
      </c>
      <c r="T151" s="197">
        <f>SUM(T152:T173)</f>
        <v>0</v>
      </c>
      <c r="U151" s="197">
        <f>SUM(U152:U173)</f>
        <v>18.5</v>
      </c>
      <c r="V151" s="197">
        <f>SUM(V152:V173)</f>
        <v>23.102</v>
      </c>
      <c r="W151" s="197">
        <f>SUM(W152:W173)</f>
        <v>33</v>
      </c>
      <c r="X151" s="182">
        <f>S151+T151+U151+V151+W151</f>
        <v>76.611000000000004</v>
      </c>
      <c r="Y151" s="196"/>
      <c r="Z151" s="196"/>
      <c r="AA151" s="196"/>
      <c r="AB151" s="196"/>
      <c r="AC151" s="196"/>
      <c r="AD151" s="196"/>
      <c r="AE151" s="196"/>
      <c r="AF151" s="196"/>
      <c r="AG151" s="196"/>
      <c r="AH151" s="196"/>
      <c r="AI151" s="196"/>
      <c r="AJ151" s="196"/>
      <c r="AK151" s="196"/>
      <c r="AL151" s="196"/>
      <c r="AM151" s="196"/>
      <c r="AN151" s="196"/>
      <c r="AO151" s="196"/>
      <c r="AP151" s="196"/>
      <c r="AQ151" s="196"/>
      <c r="AR151" s="196"/>
      <c r="AS151" s="196"/>
      <c r="AT151" s="196"/>
      <c r="AU151" s="196"/>
      <c r="AV151" s="196"/>
      <c r="AW151" s="196"/>
      <c r="AX151" s="196"/>
      <c r="AY151" s="196"/>
    </row>
    <row r="152" spans="1:51" s="205" customFormat="1" ht="47.25" customHeight="1" outlineLevel="1" x14ac:dyDescent="0.25">
      <c r="A152" s="189">
        <v>79</v>
      </c>
      <c r="B152" s="227" t="s">
        <v>125</v>
      </c>
      <c r="C152" s="186" t="s">
        <v>16</v>
      </c>
      <c r="D152" s="187"/>
      <c r="E152" s="187"/>
      <c r="F152" s="187"/>
      <c r="G152" s="187"/>
      <c r="H152" s="187" t="s">
        <v>2</v>
      </c>
      <c r="I152" s="186" t="s">
        <v>2</v>
      </c>
      <c r="J152" s="186" t="s">
        <v>2</v>
      </c>
      <c r="K152" s="186" t="s">
        <v>2</v>
      </c>
      <c r="L152" s="186" t="s">
        <v>2</v>
      </c>
      <c r="M152" s="186" t="s">
        <v>2</v>
      </c>
      <c r="N152" s="185" t="s">
        <v>2</v>
      </c>
      <c r="O152" s="203"/>
      <c r="P152" s="203"/>
      <c r="Q152" s="203"/>
      <c r="R152" s="203"/>
      <c r="S152" s="203"/>
      <c r="T152" s="203"/>
      <c r="U152" s="203"/>
      <c r="V152" s="203">
        <v>1.1020000000000001</v>
      </c>
      <c r="W152" s="203"/>
      <c r="X152" s="182">
        <f>S152+T152+U152+V152+W152</f>
        <v>1.1020000000000001</v>
      </c>
      <c r="Y152" s="173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3"/>
      <c r="AK152" s="173"/>
      <c r="AL152" s="173"/>
      <c r="AM152" s="173"/>
      <c r="AN152" s="173"/>
      <c r="AO152" s="173"/>
      <c r="AP152" s="173"/>
      <c r="AQ152" s="173"/>
      <c r="AR152" s="173"/>
      <c r="AS152" s="173"/>
      <c r="AT152" s="173"/>
      <c r="AU152" s="173"/>
      <c r="AV152" s="173"/>
      <c r="AW152" s="173"/>
      <c r="AX152" s="173"/>
      <c r="AY152" s="173"/>
    </row>
    <row r="153" spans="1:51" s="205" customFormat="1" ht="53.25" customHeight="1" outlineLevel="1" x14ac:dyDescent="0.25">
      <c r="A153" s="189">
        <f>A152+1</f>
        <v>80</v>
      </c>
      <c r="B153" s="226" t="s">
        <v>124</v>
      </c>
      <c r="C153" s="186" t="s">
        <v>16</v>
      </c>
      <c r="D153" s="187"/>
      <c r="E153" s="187"/>
      <c r="F153" s="187"/>
      <c r="G153" s="187"/>
      <c r="H153" s="187" t="s">
        <v>2</v>
      </c>
      <c r="I153" s="186" t="s">
        <v>2</v>
      </c>
      <c r="J153" s="186" t="s">
        <v>2</v>
      </c>
      <c r="K153" s="186" t="s">
        <v>2</v>
      </c>
      <c r="L153" s="186" t="s">
        <v>2</v>
      </c>
      <c r="M153" s="186" t="s">
        <v>2</v>
      </c>
      <c r="N153" s="185" t="s">
        <v>2</v>
      </c>
      <c r="O153" s="203"/>
      <c r="P153" s="203"/>
      <c r="Q153" s="203"/>
      <c r="R153" s="203"/>
      <c r="S153" s="203"/>
      <c r="T153" s="203"/>
      <c r="U153" s="203">
        <v>3.5</v>
      </c>
      <c r="V153" s="203"/>
      <c r="W153" s="203"/>
      <c r="X153" s="182">
        <f>S153+T153+U153+V153+W153</f>
        <v>3.5</v>
      </c>
      <c r="Y153" s="173"/>
      <c r="Z153" s="173"/>
      <c r="AA153" s="173"/>
      <c r="AB153" s="173"/>
      <c r="AC153" s="173"/>
      <c r="AD153" s="173"/>
      <c r="AE153" s="173"/>
      <c r="AF153" s="173"/>
      <c r="AG153" s="173"/>
      <c r="AH153" s="173"/>
      <c r="AI153" s="173"/>
      <c r="AJ153" s="173"/>
      <c r="AK153" s="173"/>
      <c r="AL153" s="173"/>
      <c r="AM153" s="173"/>
      <c r="AN153" s="173"/>
      <c r="AO153" s="173"/>
      <c r="AP153" s="173"/>
      <c r="AQ153" s="173"/>
      <c r="AR153" s="173"/>
      <c r="AS153" s="173"/>
      <c r="AT153" s="173"/>
      <c r="AU153" s="173"/>
      <c r="AV153" s="173"/>
      <c r="AW153" s="173"/>
      <c r="AX153" s="173"/>
      <c r="AY153" s="173"/>
    </row>
    <row r="154" spans="1:51" s="205" customFormat="1" ht="48" customHeight="1" outlineLevel="1" x14ac:dyDescent="0.25">
      <c r="A154" s="189">
        <f>A153+1</f>
        <v>81</v>
      </c>
      <c r="B154" s="226" t="s">
        <v>123</v>
      </c>
      <c r="C154" s="186" t="s">
        <v>16</v>
      </c>
      <c r="D154" s="187"/>
      <c r="E154" s="187"/>
      <c r="F154" s="187"/>
      <c r="G154" s="187"/>
      <c r="H154" s="187" t="s">
        <v>2</v>
      </c>
      <c r="I154" s="186" t="s">
        <v>2</v>
      </c>
      <c r="J154" s="186" t="s">
        <v>2</v>
      </c>
      <c r="K154" s="186" t="s">
        <v>2</v>
      </c>
      <c r="L154" s="186" t="s">
        <v>2</v>
      </c>
      <c r="M154" s="186" t="s">
        <v>2</v>
      </c>
      <c r="N154" s="185" t="s">
        <v>2</v>
      </c>
      <c r="O154" s="203"/>
      <c r="P154" s="203"/>
      <c r="Q154" s="203"/>
      <c r="R154" s="203"/>
      <c r="S154" s="203"/>
      <c r="T154" s="203"/>
      <c r="U154" s="203"/>
      <c r="V154" s="203"/>
      <c r="W154" s="203"/>
      <c r="X154" s="182">
        <f>S154+T154+U154+V154+W154</f>
        <v>0</v>
      </c>
      <c r="Y154" s="173"/>
      <c r="Z154" s="173"/>
      <c r="AA154" s="173"/>
      <c r="AB154" s="173"/>
      <c r="AC154" s="173"/>
      <c r="AD154" s="173"/>
      <c r="AE154" s="173"/>
      <c r="AF154" s="173"/>
      <c r="AG154" s="173"/>
      <c r="AH154" s="173"/>
      <c r="AI154" s="173"/>
      <c r="AJ154" s="173"/>
      <c r="AK154" s="173"/>
      <c r="AL154" s="173"/>
      <c r="AM154" s="173"/>
      <c r="AN154" s="173"/>
      <c r="AO154" s="173"/>
      <c r="AP154" s="173"/>
      <c r="AQ154" s="173"/>
      <c r="AR154" s="173"/>
      <c r="AS154" s="173"/>
      <c r="AT154" s="173"/>
      <c r="AU154" s="173"/>
      <c r="AV154" s="173"/>
      <c r="AW154" s="173"/>
      <c r="AX154" s="173"/>
      <c r="AY154" s="173"/>
    </row>
    <row r="155" spans="1:51" s="205" customFormat="1" ht="47.25" customHeight="1" outlineLevel="1" x14ac:dyDescent="0.25">
      <c r="A155" s="189">
        <f>A154+1</f>
        <v>82</v>
      </c>
      <c r="B155" s="225" t="s">
        <v>122</v>
      </c>
      <c r="C155" s="186" t="s">
        <v>16</v>
      </c>
      <c r="D155" s="187"/>
      <c r="E155" s="187"/>
      <c r="F155" s="187"/>
      <c r="G155" s="187"/>
      <c r="H155" s="187" t="s">
        <v>2</v>
      </c>
      <c r="I155" s="186" t="s">
        <v>2</v>
      </c>
      <c r="J155" s="186" t="s">
        <v>2</v>
      </c>
      <c r="K155" s="186" t="s">
        <v>2</v>
      </c>
      <c r="L155" s="186" t="s">
        <v>2</v>
      </c>
      <c r="M155" s="186" t="s">
        <v>2</v>
      </c>
      <c r="N155" s="185" t="s">
        <v>2</v>
      </c>
      <c r="O155" s="203"/>
      <c r="P155" s="203"/>
      <c r="Q155" s="203"/>
      <c r="R155" s="203"/>
      <c r="S155" s="203"/>
      <c r="T155" s="203"/>
      <c r="U155" s="203"/>
      <c r="V155" s="203"/>
      <c r="W155" s="203"/>
      <c r="X155" s="182">
        <f>S155+T155+U155+V155+W155</f>
        <v>0</v>
      </c>
      <c r="Y155" s="173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3"/>
      <c r="AK155" s="173"/>
      <c r="AL155" s="173"/>
      <c r="AM155" s="173"/>
      <c r="AN155" s="173"/>
      <c r="AO155" s="173"/>
      <c r="AP155" s="173"/>
      <c r="AQ155" s="173"/>
      <c r="AR155" s="173"/>
      <c r="AS155" s="173"/>
      <c r="AT155" s="173"/>
      <c r="AU155" s="173"/>
      <c r="AV155" s="173"/>
      <c r="AW155" s="173"/>
      <c r="AX155" s="173"/>
      <c r="AY155" s="173"/>
    </row>
    <row r="156" spans="1:51" s="205" customFormat="1" ht="40.5" customHeight="1" outlineLevel="1" x14ac:dyDescent="0.25">
      <c r="A156" s="189">
        <f>A155+1</f>
        <v>83</v>
      </c>
      <c r="B156" s="191" t="s">
        <v>121</v>
      </c>
      <c r="C156" s="186" t="s">
        <v>16</v>
      </c>
      <c r="D156" s="187"/>
      <c r="E156" s="187"/>
      <c r="F156" s="187"/>
      <c r="G156" s="187"/>
      <c r="H156" s="187" t="s">
        <v>2</v>
      </c>
      <c r="I156" s="186" t="s">
        <v>2</v>
      </c>
      <c r="J156" s="186" t="s">
        <v>2</v>
      </c>
      <c r="K156" s="186" t="s">
        <v>2</v>
      </c>
      <c r="L156" s="186" t="s">
        <v>2</v>
      </c>
      <c r="M156" s="186" t="s">
        <v>2</v>
      </c>
      <c r="N156" s="185" t="s">
        <v>2</v>
      </c>
      <c r="O156" s="203"/>
      <c r="P156" s="203"/>
      <c r="Q156" s="203"/>
      <c r="R156" s="203"/>
      <c r="S156" s="203"/>
      <c r="T156" s="203"/>
      <c r="U156" s="203"/>
      <c r="V156" s="203"/>
      <c r="W156" s="203"/>
      <c r="X156" s="182">
        <f>S156+T156+U156+V156+W156</f>
        <v>0</v>
      </c>
      <c r="Y156" s="173"/>
      <c r="Z156" s="173"/>
      <c r="AA156" s="173"/>
      <c r="AB156" s="173"/>
      <c r="AC156" s="173"/>
      <c r="AD156" s="173"/>
      <c r="AE156" s="173"/>
      <c r="AF156" s="173"/>
      <c r="AG156" s="173"/>
      <c r="AH156" s="173"/>
      <c r="AI156" s="173"/>
      <c r="AJ156" s="173"/>
      <c r="AK156" s="173"/>
      <c r="AL156" s="173"/>
      <c r="AM156" s="173"/>
      <c r="AN156" s="173"/>
      <c r="AO156" s="173"/>
      <c r="AP156" s="173"/>
      <c r="AQ156" s="173"/>
      <c r="AR156" s="173"/>
      <c r="AS156" s="173"/>
      <c r="AT156" s="173"/>
      <c r="AU156" s="173"/>
      <c r="AV156" s="173"/>
      <c r="AW156" s="173"/>
      <c r="AX156" s="173"/>
      <c r="AY156" s="173"/>
    </row>
    <row r="157" spans="1:51" s="205" customFormat="1" ht="42.6" customHeight="1" x14ac:dyDescent="0.25">
      <c r="A157" s="189">
        <f>A156+1</f>
        <v>84</v>
      </c>
      <c r="B157" s="191" t="s">
        <v>120</v>
      </c>
      <c r="C157" s="186" t="s">
        <v>16</v>
      </c>
      <c r="D157" s="187"/>
      <c r="E157" s="187"/>
      <c r="F157" s="187"/>
      <c r="G157" s="187"/>
      <c r="H157" s="187" t="s">
        <v>2</v>
      </c>
      <c r="I157" s="186" t="s">
        <v>2</v>
      </c>
      <c r="J157" s="186" t="s">
        <v>2</v>
      </c>
      <c r="K157" s="186" t="s">
        <v>2</v>
      </c>
      <c r="L157" s="186" t="s">
        <v>2</v>
      </c>
      <c r="M157" s="186" t="s">
        <v>2</v>
      </c>
      <c r="N157" s="185" t="s">
        <v>2</v>
      </c>
      <c r="O157" s="203"/>
      <c r="P157" s="203"/>
      <c r="Q157" s="203"/>
      <c r="R157" s="203"/>
      <c r="S157" s="203"/>
      <c r="T157" s="203"/>
      <c r="U157" s="203"/>
      <c r="V157" s="203"/>
      <c r="W157" s="203"/>
      <c r="X157" s="182">
        <f>S157+T157+U157+V157+W157</f>
        <v>0</v>
      </c>
      <c r="Y157" s="173"/>
      <c r="Z157" s="173"/>
      <c r="AA157" s="173"/>
      <c r="AB157" s="173"/>
      <c r="AC157" s="173"/>
      <c r="AD157" s="173"/>
      <c r="AE157" s="173"/>
      <c r="AF157" s="173"/>
      <c r="AG157" s="173"/>
      <c r="AH157" s="173"/>
      <c r="AI157" s="173"/>
      <c r="AJ157" s="173"/>
      <c r="AK157" s="173"/>
      <c r="AL157" s="173"/>
      <c r="AM157" s="173"/>
      <c r="AN157" s="173"/>
      <c r="AO157" s="173"/>
      <c r="AP157" s="173"/>
      <c r="AQ157" s="173"/>
      <c r="AR157" s="173"/>
      <c r="AS157" s="173"/>
      <c r="AT157" s="173"/>
      <c r="AU157" s="173"/>
      <c r="AV157" s="173"/>
      <c r="AW157" s="173"/>
      <c r="AX157" s="173"/>
      <c r="AY157" s="173"/>
    </row>
    <row r="158" spans="1:51" s="205" customFormat="1" ht="42.6" customHeight="1" x14ac:dyDescent="0.25">
      <c r="A158" s="189">
        <f>A157+1</f>
        <v>85</v>
      </c>
      <c r="B158" s="191" t="s">
        <v>119</v>
      </c>
      <c r="C158" s="186" t="s">
        <v>16</v>
      </c>
      <c r="D158" s="187"/>
      <c r="E158" s="187"/>
      <c r="F158" s="187"/>
      <c r="G158" s="187"/>
      <c r="H158" s="187" t="s">
        <v>2</v>
      </c>
      <c r="I158" s="186" t="s">
        <v>2</v>
      </c>
      <c r="J158" s="186" t="s">
        <v>2</v>
      </c>
      <c r="K158" s="186" t="s">
        <v>2</v>
      </c>
      <c r="L158" s="186" t="s">
        <v>2</v>
      </c>
      <c r="M158" s="186" t="s">
        <v>2</v>
      </c>
      <c r="N158" s="185" t="s">
        <v>2</v>
      </c>
      <c r="O158" s="203"/>
      <c r="P158" s="203"/>
      <c r="Q158" s="203"/>
      <c r="R158" s="203"/>
      <c r="S158" s="203"/>
      <c r="T158" s="203"/>
      <c r="U158" s="203"/>
      <c r="V158" s="203"/>
      <c r="W158" s="203"/>
      <c r="X158" s="182">
        <f>S158+T158+U158+V158+W158</f>
        <v>0</v>
      </c>
      <c r="Y158" s="173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3"/>
      <c r="AK158" s="173"/>
      <c r="AL158" s="173"/>
      <c r="AM158" s="173"/>
      <c r="AN158" s="173"/>
      <c r="AO158" s="173"/>
      <c r="AP158" s="173"/>
      <c r="AQ158" s="173"/>
      <c r="AR158" s="173"/>
      <c r="AS158" s="173"/>
      <c r="AT158" s="173"/>
      <c r="AU158" s="173"/>
      <c r="AV158" s="173"/>
      <c r="AW158" s="173"/>
      <c r="AX158" s="173"/>
      <c r="AY158" s="173"/>
    </row>
    <row r="159" spans="1:51" s="205" customFormat="1" ht="45" customHeight="1" outlineLevel="1" x14ac:dyDescent="0.25">
      <c r="A159" s="189">
        <f>A158+1</f>
        <v>86</v>
      </c>
      <c r="B159" s="190" t="s">
        <v>118</v>
      </c>
      <c r="C159" s="186" t="s">
        <v>16</v>
      </c>
      <c r="D159" s="187"/>
      <c r="E159" s="187"/>
      <c r="F159" s="187"/>
      <c r="G159" s="187"/>
      <c r="H159" s="187" t="s">
        <v>2</v>
      </c>
      <c r="I159" s="186" t="s">
        <v>2</v>
      </c>
      <c r="J159" s="186" t="s">
        <v>2</v>
      </c>
      <c r="K159" s="186" t="s">
        <v>2</v>
      </c>
      <c r="L159" s="186" t="s">
        <v>2</v>
      </c>
      <c r="M159" s="186" t="s">
        <v>2</v>
      </c>
      <c r="N159" s="185" t="s">
        <v>2</v>
      </c>
      <c r="O159" s="203"/>
      <c r="P159" s="203"/>
      <c r="Q159" s="203"/>
      <c r="R159" s="203"/>
      <c r="S159" s="203"/>
      <c r="T159" s="203"/>
      <c r="U159" s="203"/>
      <c r="V159" s="203"/>
      <c r="W159" s="203"/>
      <c r="X159" s="182">
        <f>S159+T159+U159+V159+W159</f>
        <v>0</v>
      </c>
      <c r="Y159" s="173"/>
      <c r="Z159" s="173"/>
      <c r="AA159" s="173"/>
      <c r="AB159" s="173"/>
      <c r="AC159" s="173"/>
      <c r="AD159" s="173"/>
      <c r="AE159" s="173"/>
      <c r="AF159" s="173"/>
      <c r="AG159" s="173"/>
      <c r="AH159" s="173"/>
      <c r="AI159" s="173"/>
      <c r="AJ159" s="173"/>
      <c r="AK159" s="173"/>
      <c r="AL159" s="173"/>
      <c r="AM159" s="173"/>
      <c r="AN159" s="173"/>
      <c r="AO159" s="173"/>
      <c r="AP159" s="173"/>
      <c r="AQ159" s="173"/>
      <c r="AR159" s="173"/>
      <c r="AS159" s="173"/>
      <c r="AT159" s="173"/>
      <c r="AU159" s="173"/>
      <c r="AV159" s="173"/>
      <c r="AW159" s="173"/>
      <c r="AX159" s="173"/>
      <c r="AY159" s="173"/>
    </row>
    <row r="160" spans="1:51" s="205" customFormat="1" ht="45" customHeight="1" outlineLevel="1" x14ac:dyDescent="0.25">
      <c r="A160" s="189">
        <f>A159+1</f>
        <v>87</v>
      </c>
      <c r="B160" s="224" t="s">
        <v>117</v>
      </c>
      <c r="C160" s="186" t="s">
        <v>16</v>
      </c>
      <c r="D160" s="187"/>
      <c r="E160" s="187"/>
      <c r="F160" s="187"/>
      <c r="G160" s="187"/>
      <c r="H160" s="187" t="s">
        <v>2</v>
      </c>
      <c r="I160" s="186" t="s">
        <v>2</v>
      </c>
      <c r="J160" s="186" t="s">
        <v>2</v>
      </c>
      <c r="K160" s="186" t="s">
        <v>2</v>
      </c>
      <c r="L160" s="186" t="s">
        <v>2</v>
      </c>
      <c r="M160" s="186" t="s">
        <v>2</v>
      </c>
      <c r="N160" s="185" t="s">
        <v>2</v>
      </c>
      <c r="O160" s="203"/>
      <c r="P160" s="203"/>
      <c r="Q160" s="203"/>
      <c r="R160" s="203"/>
      <c r="S160" s="203"/>
      <c r="T160" s="203"/>
      <c r="U160" s="203"/>
      <c r="V160" s="203"/>
      <c r="W160" s="203">
        <v>10</v>
      </c>
      <c r="X160" s="182">
        <f>S160+T160+U160+V160+W160</f>
        <v>10</v>
      </c>
      <c r="Y160" s="173"/>
      <c r="Z160" s="173"/>
      <c r="AA160" s="173"/>
      <c r="AB160" s="173"/>
      <c r="AC160" s="173"/>
      <c r="AD160" s="173"/>
      <c r="AE160" s="173"/>
      <c r="AF160" s="173"/>
      <c r="AG160" s="173"/>
      <c r="AH160" s="173"/>
      <c r="AI160" s="173"/>
      <c r="AJ160" s="173"/>
      <c r="AK160" s="173"/>
      <c r="AL160" s="173"/>
      <c r="AM160" s="173"/>
      <c r="AN160" s="173"/>
      <c r="AO160" s="173"/>
      <c r="AP160" s="173"/>
      <c r="AQ160" s="173"/>
      <c r="AR160" s="173"/>
      <c r="AS160" s="173"/>
      <c r="AT160" s="173"/>
      <c r="AU160" s="173"/>
      <c r="AV160" s="173"/>
      <c r="AW160" s="173"/>
      <c r="AX160" s="173"/>
      <c r="AY160" s="173"/>
    </row>
    <row r="161" spans="1:51" s="205" customFormat="1" ht="45" customHeight="1" outlineLevel="1" x14ac:dyDescent="0.25">
      <c r="A161" s="189">
        <f>A160+1</f>
        <v>88</v>
      </c>
      <c r="B161" s="190" t="s">
        <v>116</v>
      </c>
      <c r="C161" s="186" t="s">
        <v>16</v>
      </c>
      <c r="D161" s="187"/>
      <c r="E161" s="187"/>
      <c r="F161" s="187"/>
      <c r="G161" s="187"/>
      <c r="H161" s="187" t="s">
        <v>2</v>
      </c>
      <c r="I161" s="186" t="s">
        <v>2</v>
      </c>
      <c r="J161" s="186" t="s">
        <v>2</v>
      </c>
      <c r="K161" s="186" t="s">
        <v>2</v>
      </c>
      <c r="L161" s="186" t="s">
        <v>2</v>
      </c>
      <c r="M161" s="186" t="s">
        <v>2</v>
      </c>
      <c r="N161" s="185" t="s">
        <v>2</v>
      </c>
      <c r="O161" s="203"/>
      <c r="P161" s="203"/>
      <c r="Q161" s="203"/>
      <c r="R161" s="203"/>
      <c r="S161" s="203"/>
      <c r="T161" s="203"/>
      <c r="U161" s="203"/>
      <c r="V161" s="203"/>
      <c r="W161" s="203">
        <v>10</v>
      </c>
      <c r="X161" s="182">
        <f>S161+T161+U161+V161+W161</f>
        <v>10</v>
      </c>
      <c r="Y161" s="173"/>
      <c r="Z161" s="173"/>
      <c r="AA161" s="173"/>
      <c r="AB161" s="173"/>
      <c r="AC161" s="173"/>
      <c r="AD161" s="173"/>
      <c r="AE161" s="173"/>
      <c r="AF161" s="173"/>
      <c r="AG161" s="173"/>
      <c r="AH161" s="173"/>
      <c r="AI161" s="173"/>
      <c r="AJ161" s="173"/>
      <c r="AK161" s="173"/>
      <c r="AL161" s="173"/>
      <c r="AM161" s="173"/>
      <c r="AN161" s="173"/>
      <c r="AO161" s="173"/>
      <c r="AP161" s="173"/>
      <c r="AQ161" s="173"/>
      <c r="AR161" s="173"/>
      <c r="AS161" s="173"/>
      <c r="AT161" s="173"/>
      <c r="AU161" s="173"/>
      <c r="AV161" s="173"/>
      <c r="AW161" s="173"/>
      <c r="AX161" s="173"/>
      <c r="AY161" s="173"/>
    </row>
    <row r="162" spans="1:51" s="205" customFormat="1" ht="45" customHeight="1" outlineLevel="1" x14ac:dyDescent="0.25">
      <c r="A162" s="189">
        <f>A161+1</f>
        <v>89</v>
      </c>
      <c r="B162" s="190" t="s">
        <v>115</v>
      </c>
      <c r="C162" s="186" t="s">
        <v>16</v>
      </c>
      <c r="D162" s="187"/>
      <c r="E162" s="187"/>
      <c r="F162" s="187"/>
      <c r="G162" s="187"/>
      <c r="H162" s="187" t="s">
        <v>2</v>
      </c>
      <c r="I162" s="186" t="s">
        <v>2</v>
      </c>
      <c r="J162" s="186" t="s">
        <v>2</v>
      </c>
      <c r="K162" s="186" t="s">
        <v>2</v>
      </c>
      <c r="L162" s="186" t="s">
        <v>2</v>
      </c>
      <c r="M162" s="186" t="s">
        <v>2</v>
      </c>
      <c r="N162" s="185" t="s">
        <v>2</v>
      </c>
      <c r="O162" s="203"/>
      <c r="P162" s="203"/>
      <c r="Q162" s="203"/>
      <c r="R162" s="203"/>
      <c r="S162" s="203"/>
      <c r="T162" s="203"/>
      <c r="U162" s="203"/>
      <c r="V162" s="203"/>
      <c r="W162" s="203">
        <v>5</v>
      </c>
      <c r="X162" s="182">
        <f>S162+T162+U162+V162+W162</f>
        <v>5</v>
      </c>
      <c r="Y162" s="173"/>
      <c r="Z162" s="173"/>
      <c r="AA162" s="173"/>
      <c r="AB162" s="173"/>
      <c r="AC162" s="173"/>
      <c r="AD162" s="173"/>
      <c r="AE162" s="173"/>
      <c r="AF162" s="173"/>
      <c r="AG162" s="173"/>
      <c r="AH162" s="173"/>
      <c r="AI162" s="173"/>
      <c r="AJ162" s="173"/>
      <c r="AK162" s="173"/>
      <c r="AL162" s="173"/>
      <c r="AM162" s="173"/>
      <c r="AN162" s="173"/>
      <c r="AO162" s="173"/>
      <c r="AP162" s="173"/>
      <c r="AQ162" s="173"/>
      <c r="AR162" s="173"/>
      <c r="AS162" s="173"/>
      <c r="AT162" s="173"/>
      <c r="AU162" s="173"/>
      <c r="AV162" s="173"/>
      <c r="AW162" s="173"/>
      <c r="AX162" s="173"/>
      <c r="AY162" s="173"/>
    </row>
    <row r="163" spans="1:51" s="205" customFormat="1" ht="45" customHeight="1" outlineLevel="1" x14ac:dyDescent="0.25">
      <c r="A163" s="189">
        <f>A162+1</f>
        <v>90</v>
      </c>
      <c r="B163" s="190" t="s">
        <v>114</v>
      </c>
      <c r="C163" s="186" t="s">
        <v>16</v>
      </c>
      <c r="D163" s="187"/>
      <c r="E163" s="187"/>
      <c r="F163" s="187"/>
      <c r="G163" s="187"/>
      <c r="H163" s="187" t="s">
        <v>2</v>
      </c>
      <c r="I163" s="186" t="s">
        <v>2</v>
      </c>
      <c r="J163" s="186" t="s">
        <v>2</v>
      </c>
      <c r="K163" s="186" t="s">
        <v>2</v>
      </c>
      <c r="L163" s="186" t="s">
        <v>2</v>
      </c>
      <c r="M163" s="186" t="s">
        <v>2</v>
      </c>
      <c r="N163" s="185" t="s">
        <v>2</v>
      </c>
      <c r="O163" s="203"/>
      <c r="P163" s="203"/>
      <c r="Q163" s="203"/>
      <c r="R163" s="203"/>
      <c r="S163" s="203"/>
      <c r="T163" s="203"/>
      <c r="U163" s="203">
        <v>5</v>
      </c>
      <c r="V163" s="203"/>
      <c r="W163" s="203"/>
      <c r="X163" s="182">
        <f>S163+T163+U163+V163+W163</f>
        <v>5</v>
      </c>
      <c r="Y163" s="173"/>
      <c r="Z163" s="173"/>
      <c r="AA163" s="173"/>
      <c r="AB163" s="173"/>
      <c r="AC163" s="173"/>
      <c r="AD163" s="173"/>
      <c r="AE163" s="173"/>
      <c r="AF163" s="173"/>
      <c r="AG163" s="173"/>
      <c r="AH163" s="173"/>
      <c r="AI163" s="173"/>
      <c r="AJ163" s="173"/>
      <c r="AK163" s="173"/>
      <c r="AL163" s="173"/>
      <c r="AM163" s="173"/>
      <c r="AN163" s="173"/>
      <c r="AO163" s="173"/>
      <c r="AP163" s="173"/>
      <c r="AQ163" s="173"/>
      <c r="AR163" s="173"/>
      <c r="AS163" s="173"/>
      <c r="AT163" s="173"/>
      <c r="AU163" s="173"/>
      <c r="AV163" s="173"/>
      <c r="AW163" s="173"/>
      <c r="AX163" s="173"/>
      <c r="AY163" s="173"/>
    </row>
    <row r="164" spans="1:51" s="205" customFormat="1" ht="45" customHeight="1" outlineLevel="1" x14ac:dyDescent="0.25">
      <c r="A164" s="189">
        <f>A163+1</f>
        <v>91</v>
      </c>
      <c r="B164" s="190" t="s">
        <v>113</v>
      </c>
      <c r="C164" s="186" t="s">
        <v>16</v>
      </c>
      <c r="D164" s="187"/>
      <c r="E164" s="187"/>
      <c r="F164" s="187"/>
      <c r="G164" s="187"/>
      <c r="H164" s="187" t="s">
        <v>2</v>
      </c>
      <c r="I164" s="186" t="s">
        <v>2</v>
      </c>
      <c r="J164" s="186" t="s">
        <v>2</v>
      </c>
      <c r="K164" s="186" t="s">
        <v>2</v>
      </c>
      <c r="L164" s="186" t="s">
        <v>2</v>
      </c>
      <c r="M164" s="186" t="s">
        <v>2</v>
      </c>
      <c r="N164" s="185" t="s">
        <v>2</v>
      </c>
      <c r="O164" s="203"/>
      <c r="P164" s="203"/>
      <c r="Q164" s="203"/>
      <c r="R164" s="203"/>
      <c r="S164" s="203"/>
      <c r="T164" s="203"/>
      <c r="U164" s="203">
        <v>5</v>
      </c>
      <c r="V164" s="203"/>
      <c r="W164" s="203"/>
      <c r="X164" s="182">
        <f>S164+T164+U164+V164+W164</f>
        <v>5</v>
      </c>
      <c r="Y164" s="173"/>
      <c r="Z164" s="173"/>
      <c r="AA164" s="173"/>
      <c r="AB164" s="173"/>
      <c r="AC164" s="173"/>
      <c r="AD164" s="173"/>
      <c r="AE164" s="173"/>
      <c r="AF164" s="173"/>
      <c r="AG164" s="173"/>
      <c r="AH164" s="173"/>
      <c r="AI164" s="173"/>
      <c r="AJ164" s="173"/>
      <c r="AK164" s="173"/>
      <c r="AL164" s="173"/>
      <c r="AM164" s="173"/>
      <c r="AN164" s="173"/>
      <c r="AO164" s="173"/>
      <c r="AP164" s="173"/>
      <c r="AQ164" s="173"/>
      <c r="AR164" s="173"/>
      <c r="AS164" s="173"/>
      <c r="AT164" s="173"/>
      <c r="AU164" s="173"/>
      <c r="AV164" s="173"/>
      <c r="AW164" s="173"/>
      <c r="AX164" s="173"/>
      <c r="AY164" s="173"/>
    </row>
    <row r="165" spans="1:51" s="205" customFormat="1" ht="78.599999999999994" customHeight="1" outlineLevel="1" x14ac:dyDescent="0.25">
      <c r="A165" s="189">
        <f>A164+1</f>
        <v>92</v>
      </c>
      <c r="B165" s="190" t="s">
        <v>112</v>
      </c>
      <c r="C165" s="186" t="s">
        <v>16</v>
      </c>
      <c r="D165" s="187"/>
      <c r="E165" s="187"/>
      <c r="F165" s="187"/>
      <c r="G165" s="187"/>
      <c r="H165" s="187" t="s">
        <v>2</v>
      </c>
      <c r="I165" s="186" t="s">
        <v>2</v>
      </c>
      <c r="J165" s="186" t="s">
        <v>2</v>
      </c>
      <c r="K165" s="186" t="s">
        <v>2</v>
      </c>
      <c r="L165" s="186" t="s">
        <v>2</v>
      </c>
      <c r="M165" s="186" t="s">
        <v>2</v>
      </c>
      <c r="N165" s="185" t="s">
        <v>2</v>
      </c>
      <c r="O165" s="203"/>
      <c r="P165" s="203"/>
      <c r="Q165" s="203"/>
      <c r="R165" s="203"/>
      <c r="S165" s="203"/>
      <c r="T165" s="203"/>
      <c r="U165" s="203">
        <v>5</v>
      </c>
      <c r="V165" s="203"/>
      <c r="W165" s="203"/>
      <c r="X165" s="182">
        <f>S165+T165+U165+V165+W165</f>
        <v>5</v>
      </c>
      <c r="Y165" s="173"/>
      <c r="Z165" s="173"/>
      <c r="AA165" s="173"/>
      <c r="AB165" s="173"/>
      <c r="AC165" s="173"/>
      <c r="AD165" s="173"/>
      <c r="AE165" s="173"/>
      <c r="AF165" s="173"/>
      <c r="AG165" s="173"/>
      <c r="AH165" s="173"/>
      <c r="AI165" s="173"/>
      <c r="AJ165" s="173"/>
      <c r="AK165" s="173"/>
      <c r="AL165" s="173"/>
      <c r="AM165" s="173"/>
      <c r="AN165" s="173"/>
      <c r="AO165" s="173"/>
      <c r="AP165" s="173"/>
      <c r="AQ165" s="173"/>
      <c r="AR165" s="173"/>
      <c r="AS165" s="173"/>
      <c r="AT165" s="173"/>
      <c r="AU165" s="173"/>
      <c r="AV165" s="173"/>
      <c r="AW165" s="173"/>
      <c r="AX165" s="173"/>
      <c r="AY165" s="173"/>
    </row>
    <row r="166" spans="1:51" s="205" customFormat="1" ht="45" customHeight="1" outlineLevel="1" x14ac:dyDescent="0.25">
      <c r="A166" s="189">
        <f>A165+1</f>
        <v>93</v>
      </c>
      <c r="B166" s="190" t="s">
        <v>111</v>
      </c>
      <c r="C166" s="186" t="s">
        <v>16</v>
      </c>
      <c r="D166" s="187"/>
      <c r="E166" s="187"/>
      <c r="F166" s="187"/>
      <c r="G166" s="187"/>
      <c r="H166" s="187" t="s">
        <v>2</v>
      </c>
      <c r="I166" s="186" t="s">
        <v>2</v>
      </c>
      <c r="J166" s="186" t="s">
        <v>2</v>
      </c>
      <c r="K166" s="186" t="s">
        <v>2</v>
      </c>
      <c r="L166" s="186" t="s">
        <v>2</v>
      </c>
      <c r="M166" s="186" t="s">
        <v>2</v>
      </c>
      <c r="N166" s="185" t="s">
        <v>2</v>
      </c>
      <c r="O166" s="203"/>
      <c r="P166" s="203"/>
      <c r="Q166" s="203"/>
      <c r="R166" s="203"/>
      <c r="S166" s="203"/>
      <c r="T166" s="203"/>
      <c r="U166" s="203"/>
      <c r="V166" s="203">
        <v>4</v>
      </c>
      <c r="W166" s="203"/>
      <c r="X166" s="182">
        <f>S166+T166+U166+V166+W166</f>
        <v>4</v>
      </c>
      <c r="Y166" s="173"/>
      <c r="Z166" s="173"/>
      <c r="AA166" s="173"/>
      <c r="AB166" s="173"/>
      <c r="AC166" s="173"/>
      <c r="AD166" s="173"/>
      <c r="AE166" s="173"/>
      <c r="AF166" s="173"/>
      <c r="AG166" s="173"/>
      <c r="AH166" s="173"/>
      <c r="AI166" s="173"/>
      <c r="AJ166" s="173"/>
      <c r="AK166" s="173"/>
      <c r="AL166" s="173"/>
      <c r="AM166" s="173"/>
      <c r="AN166" s="173"/>
      <c r="AO166" s="173"/>
      <c r="AP166" s="173"/>
      <c r="AQ166" s="173"/>
      <c r="AR166" s="173"/>
      <c r="AS166" s="173"/>
      <c r="AT166" s="173"/>
      <c r="AU166" s="173"/>
      <c r="AV166" s="173"/>
      <c r="AW166" s="173"/>
      <c r="AX166" s="173"/>
      <c r="AY166" s="173"/>
    </row>
    <row r="167" spans="1:51" s="205" customFormat="1" ht="45" customHeight="1" outlineLevel="1" x14ac:dyDescent="0.25">
      <c r="A167" s="189">
        <f>A166+1</f>
        <v>94</v>
      </c>
      <c r="B167" s="190" t="s">
        <v>110</v>
      </c>
      <c r="C167" s="186" t="s">
        <v>16</v>
      </c>
      <c r="D167" s="187"/>
      <c r="E167" s="187"/>
      <c r="F167" s="187"/>
      <c r="G167" s="187"/>
      <c r="H167" s="187" t="s">
        <v>2</v>
      </c>
      <c r="I167" s="186" t="s">
        <v>2</v>
      </c>
      <c r="J167" s="186" t="s">
        <v>2</v>
      </c>
      <c r="K167" s="186" t="s">
        <v>2</v>
      </c>
      <c r="L167" s="186" t="s">
        <v>2</v>
      </c>
      <c r="M167" s="186" t="s">
        <v>2</v>
      </c>
      <c r="N167" s="185" t="s">
        <v>2</v>
      </c>
      <c r="O167" s="203"/>
      <c r="P167" s="203"/>
      <c r="Q167" s="203"/>
      <c r="R167" s="203"/>
      <c r="S167" s="203"/>
      <c r="T167" s="203"/>
      <c r="U167" s="203"/>
      <c r="V167" s="203">
        <v>12</v>
      </c>
      <c r="W167" s="203"/>
      <c r="X167" s="182">
        <f>S167+T167+U167+V167+W167</f>
        <v>12</v>
      </c>
      <c r="Y167" s="173"/>
      <c r="Z167" s="173"/>
      <c r="AA167" s="173"/>
      <c r="AB167" s="173"/>
      <c r="AC167" s="173"/>
      <c r="AD167" s="173"/>
      <c r="AE167" s="173"/>
      <c r="AF167" s="173"/>
      <c r="AG167" s="173"/>
      <c r="AH167" s="173"/>
      <c r="AI167" s="173"/>
      <c r="AJ167" s="173"/>
      <c r="AK167" s="173"/>
      <c r="AL167" s="173"/>
      <c r="AM167" s="173"/>
      <c r="AN167" s="173"/>
      <c r="AO167" s="173"/>
      <c r="AP167" s="173"/>
      <c r="AQ167" s="173"/>
      <c r="AR167" s="173"/>
      <c r="AS167" s="173"/>
      <c r="AT167" s="173"/>
      <c r="AU167" s="173"/>
      <c r="AV167" s="173"/>
      <c r="AW167" s="173"/>
      <c r="AX167" s="173"/>
      <c r="AY167" s="173"/>
    </row>
    <row r="168" spans="1:51" s="205" customFormat="1" ht="91.15" customHeight="1" outlineLevel="1" x14ac:dyDescent="0.25">
      <c r="A168" s="189">
        <f>A167+1</f>
        <v>95</v>
      </c>
      <c r="B168" s="190" t="s">
        <v>109</v>
      </c>
      <c r="C168" s="186" t="s">
        <v>16</v>
      </c>
      <c r="D168" s="187"/>
      <c r="E168" s="187"/>
      <c r="F168" s="187"/>
      <c r="G168" s="187"/>
      <c r="H168" s="187" t="s">
        <v>2</v>
      </c>
      <c r="I168" s="186" t="s">
        <v>2</v>
      </c>
      <c r="J168" s="186" t="s">
        <v>2</v>
      </c>
      <c r="K168" s="186" t="s">
        <v>2</v>
      </c>
      <c r="L168" s="186" t="s">
        <v>2</v>
      </c>
      <c r="M168" s="186" t="s">
        <v>2</v>
      </c>
      <c r="N168" s="185" t="s">
        <v>2</v>
      </c>
      <c r="O168" s="203"/>
      <c r="P168" s="203"/>
      <c r="Q168" s="203"/>
      <c r="R168" s="203"/>
      <c r="S168" s="203"/>
      <c r="T168" s="203"/>
      <c r="U168" s="203"/>
      <c r="V168" s="203"/>
      <c r="W168" s="203">
        <v>8</v>
      </c>
      <c r="X168" s="182">
        <f>S168+T168+U168+V168+W168</f>
        <v>8</v>
      </c>
      <c r="Y168" s="173"/>
      <c r="Z168" s="173"/>
      <c r="AA168" s="173"/>
      <c r="AB168" s="173"/>
      <c r="AC168" s="173"/>
      <c r="AD168" s="173"/>
      <c r="AE168" s="173"/>
      <c r="AF168" s="173"/>
      <c r="AG168" s="173"/>
      <c r="AH168" s="173"/>
      <c r="AI168" s="173"/>
      <c r="AJ168" s="173"/>
      <c r="AK168" s="173"/>
      <c r="AL168" s="173"/>
      <c r="AM168" s="173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</row>
    <row r="169" spans="1:51" s="205" customFormat="1" ht="91.15" customHeight="1" outlineLevel="1" x14ac:dyDescent="0.25">
      <c r="A169" s="189">
        <f>A168+1</f>
        <v>96</v>
      </c>
      <c r="B169" s="190" t="s">
        <v>108</v>
      </c>
      <c r="C169" s="186" t="s">
        <v>16</v>
      </c>
      <c r="D169" s="187"/>
      <c r="E169" s="187"/>
      <c r="F169" s="187"/>
      <c r="G169" s="187"/>
      <c r="H169" s="187" t="s">
        <v>2</v>
      </c>
      <c r="I169" s="186" t="s">
        <v>2</v>
      </c>
      <c r="J169" s="186" t="s">
        <v>2</v>
      </c>
      <c r="K169" s="186" t="s">
        <v>2</v>
      </c>
      <c r="L169" s="186" t="s">
        <v>2</v>
      </c>
      <c r="M169" s="186" t="s">
        <v>2</v>
      </c>
      <c r="N169" s="185" t="s">
        <v>2</v>
      </c>
      <c r="O169" s="203"/>
      <c r="P169" s="203"/>
      <c r="Q169" s="203"/>
      <c r="R169" s="203"/>
      <c r="S169" s="203"/>
      <c r="T169" s="203"/>
      <c r="U169" s="203"/>
      <c r="V169" s="203"/>
      <c r="W169" s="203"/>
      <c r="X169" s="182">
        <f>S169+T169+U169+V169+W169</f>
        <v>0</v>
      </c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3"/>
      <c r="AK169" s="173"/>
      <c r="AL169" s="173"/>
      <c r="AM169" s="173"/>
      <c r="AN169" s="173"/>
      <c r="AO169" s="173"/>
      <c r="AP169" s="173"/>
      <c r="AQ169" s="173"/>
      <c r="AR169" s="173"/>
      <c r="AS169" s="173"/>
      <c r="AT169" s="173"/>
      <c r="AU169" s="173"/>
      <c r="AV169" s="173"/>
      <c r="AW169" s="173"/>
      <c r="AX169" s="173"/>
      <c r="AY169" s="173"/>
    </row>
    <row r="170" spans="1:51" s="205" customFormat="1" ht="91.15" customHeight="1" outlineLevel="1" x14ac:dyDescent="0.25">
      <c r="A170" s="189">
        <f>A169+1</f>
        <v>97</v>
      </c>
      <c r="B170" s="190" t="s">
        <v>107</v>
      </c>
      <c r="C170" s="186" t="s">
        <v>16</v>
      </c>
      <c r="D170" s="187"/>
      <c r="E170" s="187"/>
      <c r="F170" s="187"/>
      <c r="G170" s="187"/>
      <c r="H170" s="187" t="s">
        <v>2</v>
      </c>
      <c r="I170" s="186" t="s">
        <v>2</v>
      </c>
      <c r="J170" s="186" t="s">
        <v>2</v>
      </c>
      <c r="K170" s="186" t="s">
        <v>2</v>
      </c>
      <c r="L170" s="186" t="s">
        <v>2</v>
      </c>
      <c r="M170" s="186" t="s">
        <v>2</v>
      </c>
      <c r="N170" s="185" t="s">
        <v>2</v>
      </c>
      <c r="O170" s="203"/>
      <c r="P170" s="203"/>
      <c r="Q170" s="203"/>
      <c r="R170" s="203"/>
      <c r="S170" s="203"/>
      <c r="T170" s="203"/>
      <c r="U170" s="203"/>
      <c r="V170" s="203"/>
      <c r="W170" s="203"/>
      <c r="X170" s="182">
        <f>S170+T170+U170+V170+W170</f>
        <v>0</v>
      </c>
      <c r="Y170" s="173"/>
      <c r="Z170" s="173"/>
      <c r="AA170" s="173"/>
      <c r="AB170" s="173"/>
      <c r="AC170" s="173"/>
      <c r="AD170" s="173"/>
      <c r="AE170" s="173"/>
      <c r="AF170" s="173"/>
      <c r="AG170" s="173"/>
      <c r="AH170" s="173"/>
      <c r="AI170" s="173"/>
      <c r="AJ170" s="173"/>
      <c r="AK170" s="173"/>
      <c r="AL170" s="173"/>
      <c r="AM170" s="173"/>
      <c r="AN170" s="173"/>
      <c r="AO170" s="173"/>
      <c r="AP170" s="173"/>
      <c r="AQ170" s="173"/>
      <c r="AR170" s="173"/>
      <c r="AS170" s="173"/>
      <c r="AT170" s="173"/>
      <c r="AU170" s="173"/>
      <c r="AV170" s="173"/>
      <c r="AW170" s="173"/>
      <c r="AX170" s="173"/>
      <c r="AY170" s="173"/>
    </row>
    <row r="171" spans="1:51" s="205" customFormat="1" ht="91.15" customHeight="1" outlineLevel="1" x14ac:dyDescent="0.25">
      <c r="A171" s="189">
        <f>A170+1</f>
        <v>98</v>
      </c>
      <c r="B171" s="190" t="s">
        <v>106</v>
      </c>
      <c r="C171" s="186" t="s">
        <v>16</v>
      </c>
      <c r="D171" s="187"/>
      <c r="E171" s="187"/>
      <c r="F171" s="187"/>
      <c r="G171" s="187"/>
      <c r="H171" s="187" t="s">
        <v>2</v>
      </c>
      <c r="I171" s="186" t="s">
        <v>2</v>
      </c>
      <c r="J171" s="186" t="s">
        <v>2</v>
      </c>
      <c r="K171" s="186" t="s">
        <v>2</v>
      </c>
      <c r="L171" s="186" t="s">
        <v>2</v>
      </c>
      <c r="M171" s="186" t="s">
        <v>2</v>
      </c>
      <c r="N171" s="185" t="s">
        <v>2</v>
      </c>
      <c r="O171" s="203"/>
      <c r="P171" s="203"/>
      <c r="Q171" s="203"/>
      <c r="R171" s="203">
        <v>2.0089999999999999</v>
      </c>
      <c r="S171" s="203">
        <v>2.0089999999999999</v>
      </c>
      <c r="T171" s="203"/>
      <c r="U171" s="203"/>
      <c r="V171" s="203"/>
      <c r="W171" s="203"/>
      <c r="X171" s="182">
        <f>S171+T171+U171+V171+W171</f>
        <v>2.0089999999999999</v>
      </c>
      <c r="Y171" s="173"/>
      <c r="Z171" s="173"/>
      <c r="AA171" s="173"/>
      <c r="AB171" s="173"/>
      <c r="AC171" s="173"/>
      <c r="AD171" s="173"/>
      <c r="AE171" s="173"/>
      <c r="AF171" s="173"/>
      <c r="AG171" s="173"/>
      <c r="AH171" s="173"/>
      <c r="AI171" s="173"/>
      <c r="AJ171" s="173"/>
      <c r="AK171" s="173"/>
      <c r="AL171" s="173"/>
      <c r="AM171" s="173"/>
      <c r="AN171" s="173"/>
      <c r="AO171" s="173"/>
      <c r="AP171" s="173"/>
      <c r="AQ171" s="173"/>
      <c r="AR171" s="173"/>
      <c r="AS171" s="173"/>
      <c r="AT171" s="173"/>
      <c r="AU171" s="173"/>
      <c r="AV171" s="173"/>
      <c r="AW171" s="173"/>
      <c r="AX171" s="173"/>
      <c r="AY171" s="173"/>
    </row>
    <row r="172" spans="1:51" s="205" customFormat="1" ht="91.15" customHeight="1" outlineLevel="1" x14ac:dyDescent="0.25">
      <c r="A172" s="189">
        <f>A171+1</f>
        <v>99</v>
      </c>
      <c r="B172" s="190" t="s">
        <v>105</v>
      </c>
      <c r="C172" s="186" t="s">
        <v>16</v>
      </c>
      <c r="D172" s="187"/>
      <c r="E172" s="187"/>
      <c r="F172" s="187"/>
      <c r="G172" s="187"/>
      <c r="H172" s="187" t="s">
        <v>2</v>
      </c>
      <c r="I172" s="186" t="s">
        <v>2</v>
      </c>
      <c r="J172" s="186" t="s">
        <v>2</v>
      </c>
      <c r="K172" s="186" t="s">
        <v>2</v>
      </c>
      <c r="L172" s="186" t="s">
        <v>2</v>
      </c>
      <c r="M172" s="186" t="s">
        <v>2</v>
      </c>
      <c r="N172" s="185" t="s">
        <v>2</v>
      </c>
      <c r="O172" s="203"/>
      <c r="P172" s="203"/>
      <c r="Q172" s="203"/>
      <c r="R172" s="203"/>
      <c r="S172" s="203"/>
      <c r="T172" s="203"/>
      <c r="U172" s="203"/>
      <c r="V172" s="203"/>
      <c r="W172" s="203"/>
      <c r="X172" s="182">
        <f>S172+T172+U172+V172+W172</f>
        <v>0</v>
      </c>
      <c r="Y172" s="173"/>
      <c r="Z172" s="173"/>
      <c r="AA172" s="173"/>
      <c r="AB172" s="173"/>
      <c r="AC172" s="173"/>
      <c r="AD172" s="173"/>
      <c r="AE172" s="173"/>
      <c r="AF172" s="173"/>
      <c r="AG172" s="173"/>
      <c r="AH172" s="173"/>
      <c r="AI172" s="173"/>
      <c r="AJ172" s="173"/>
      <c r="AK172" s="173"/>
      <c r="AL172" s="173"/>
      <c r="AM172" s="173"/>
      <c r="AN172" s="173"/>
      <c r="AO172" s="173"/>
      <c r="AP172" s="173"/>
      <c r="AQ172" s="173"/>
      <c r="AR172" s="173"/>
      <c r="AS172" s="173"/>
      <c r="AT172" s="173"/>
      <c r="AU172" s="173"/>
      <c r="AV172" s="173"/>
      <c r="AW172" s="173"/>
      <c r="AX172" s="173"/>
      <c r="AY172" s="173"/>
    </row>
    <row r="173" spans="1:51" s="205" customFormat="1" ht="45" customHeight="1" outlineLevel="1" x14ac:dyDescent="0.25">
      <c r="A173" s="189">
        <f>A172+1</f>
        <v>100</v>
      </c>
      <c r="B173" s="190" t="s">
        <v>104</v>
      </c>
      <c r="C173" s="186" t="s">
        <v>16</v>
      </c>
      <c r="D173" s="187"/>
      <c r="E173" s="187"/>
      <c r="F173" s="187"/>
      <c r="G173" s="187"/>
      <c r="H173" s="187" t="s">
        <v>2</v>
      </c>
      <c r="I173" s="186" t="s">
        <v>2</v>
      </c>
      <c r="J173" s="186" t="s">
        <v>2</v>
      </c>
      <c r="K173" s="186" t="s">
        <v>2</v>
      </c>
      <c r="L173" s="186" t="s">
        <v>2</v>
      </c>
      <c r="M173" s="186" t="s">
        <v>2</v>
      </c>
      <c r="N173" s="185" t="s">
        <v>2</v>
      </c>
      <c r="O173" s="203"/>
      <c r="P173" s="203"/>
      <c r="Q173" s="203"/>
      <c r="R173" s="203"/>
      <c r="S173" s="203"/>
      <c r="T173" s="203"/>
      <c r="U173" s="203"/>
      <c r="V173" s="203">
        <v>6</v>
      </c>
      <c r="W173" s="203"/>
      <c r="X173" s="182">
        <f>S173+T173+U173+V173+W173</f>
        <v>6</v>
      </c>
      <c r="Y173" s="173"/>
      <c r="Z173" s="173"/>
      <c r="AA173" s="173"/>
      <c r="AB173" s="173"/>
      <c r="AC173" s="173"/>
      <c r="AD173" s="173"/>
      <c r="AE173" s="173"/>
      <c r="AF173" s="173"/>
      <c r="AG173" s="173"/>
      <c r="AH173" s="173"/>
      <c r="AI173" s="173"/>
      <c r="AJ173" s="173"/>
      <c r="AK173" s="173"/>
      <c r="AL173" s="173"/>
      <c r="AM173" s="173"/>
      <c r="AN173" s="173"/>
      <c r="AO173" s="173"/>
      <c r="AP173" s="173"/>
      <c r="AQ173" s="173"/>
      <c r="AR173" s="173"/>
      <c r="AS173" s="173"/>
      <c r="AT173" s="173"/>
      <c r="AU173" s="173"/>
      <c r="AV173" s="173"/>
      <c r="AW173" s="173"/>
      <c r="AX173" s="173"/>
      <c r="AY173" s="173"/>
    </row>
    <row r="174" spans="1:51" s="206" customFormat="1" ht="39.6" customHeight="1" outlineLevel="1" x14ac:dyDescent="0.25">
      <c r="A174" s="202" t="s">
        <v>103</v>
      </c>
      <c r="B174" s="201" t="s">
        <v>102</v>
      </c>
      <c r="C174" s="213"/>
      <c r="D174" s="209" t="s">
        <v>314</v>
      </c>
      <c r="E174" s="221"/>
      <c r="F174" s="209"/>
      <c r="G174" s="209"/>
      <c r="H174" s="208" t="s">
        <v>101</v>
      </c>
      <c r="I174" s="222" t="s">
        <v>101</v>
      </c>
      <c r="J174" s="208" t="s">
        <v>62</v>
      </c>
      <c r="K174" s="222" t="s">
        <v>62</v>
      </c>
      <c r="L174" s="222" t="s">
        <v>100</v>
      </c>
      <c r="M174" s="222" t="s">
        <v>99</v>
      </c>
      <c r="N174" s="198" t="s">
        <v>98</v>
      </c>
      <c r="O174" s="212">
        <f>O175+O201+O221+O230</f>
        <v>0</v>
      </c>
      <c r="P174" s="212">
        <f>P175+P201+P221+P230</f>
        <v>0</v>
      </c>
      <c r="Q174" s="212">
        <f>Q175+Q201+Q221+Q230</f>
        <v>0</v>
      </c>
      <c r="R174" s="212">
        <f>R175+R201+R221+R230</f>
        <v>107.69799999999999</v>
      </c>
      <c r="S174" s="212">
        <f>S175+S201+S221+S230</f>
        <v>107.69799999999999</v>
      </c>
      <c r="T174" s="212">
        <f>T175+T201+T221+T230</f>
        <v>161.43300000000002</v>
      </c>
      <c r="U174" s="212">
        <f>U175+U201+U221+U230</f>
        <v>211.50900000000001</v>
      </c>
      <c r="V174" s="212">
        <f>V175+V201+V221+V230</f>
        <v>239.161</v>
      </c>
      <c r="W174" s="212">
        <f>W175+W201+W221+W230</f>
        <v>332.81100000000004</v>
      </c>
      <c r="X174" s="182">
        <f>S174+T174+U174+V174+W174</f>
        <v>1052.6120000000001</v>
      </c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  <c r="AR174" s="196"/>
      <c r="AS174" s="196"/>
      <c r="AT174" s="196"/>
      <c r="AU174" s="196"/>
      <c r="AV174" s="196"/>
      <c r="AW174" s="196"/>
      <c r="AX174" s="196"/>
      <c r="AY174" s="196"/>
    </row>
    <row r="175" spans="1:51" s="206" customFormat="1" ht="45" customHeight="1" x14ac:dyDescent="0.25">
      <c r="A175" s="202" t="s">
        <v>97</v>
      </c>
      <c r="B175" s="201" t="s">
        <v>96</v>
      </c>
      <c r="C175" s="213"/>
      <c r="D175" s="209" t="s">
        <v>314</v>
      </c>
      <c r="E175" s="221"/>
      <c r="F175" s="209"/>
      <c r="G175" s="209"/>
      <c r="H175" s="221" t="s">
        <v>84</v>
      </c>
      <c r="I175" s="221" t="s">
        <v>84</v>
      </c>
      <c r="J175" s="222" t="s">
        <v>2</v>
      </c>
      <c r="K175" s="213" t="s">
        <v>2</v>
      </c>
      <c r="L175" s="213" t="s">
        <v>95</v>
      </c>
      <c r="M175" s="222" t="s">
        <v>91</v>
      </c>
      <c r="N175" s="198" t="s">
        <v>94</v>
      </c>
      <c r="O175" s="212">
        <f>O176+O195</f>
        <v>0</v>
      </c>
      <c r="P175" s="212">
        <f>P176+P195</f>
        <v>0</v>
      </c>
      <c r="Q175" s="212">
        <f>Q176+Q195</f>
        <v>0</v>
      </c>
      <c r="R175" s="212">
        <f>R176+R195</f>
        <v>17.023</v>
      </c>
      <c r="S175" s="212">
        <f>S176+S195</f>
        <v>17.023</v>
      </c>
      <c r="T175" s="212">
        <f>T176+T195</f>
        <v>0</v>
      </c>
      <c r="U175" s="212">
        <f>U176+U195</f>
        <v>69.930999999999997</v>
      </c>
      <c r="V175" s="212">
        <f>V176+V195</f>
        <v>98.924000000000007</v>
      </c>
      <c r="W175" s="212">
        <f>W176+W195</f>
        <v>188.57500000000002</v>
      </c>
      <c r="X175" s="182">
        <f>S175+T175+U175+V175+W175</f>
        <v>374.45299999999997</v>
      </c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  <c r="AR175" s="196"/>
      <c r="AS175" s="196"/>
      <c r="AT175" s="196"/>
      <c r="AU175" s="196"/>
      <c r="AV175" s="196"/>
      <c r="AW175" s="196"/>
      <c r="AX175" s="196"/>
      <c r="AY175" s="196"/>
    </row>
    <row r="176" spans="1:51" s="206" customFormat="1" ht="45" customHeight="1" outlineLevel="1" x14ac:dyDescent="0.25">
      <c r="A176" s="202"/>
      <c r="B176" s="201" t="s">
        <v>141</v>
      </c>
      <c r="C176" s="213"/>
      <c r="D176" s="209" t="s">
        <v>314</v>
      </c>
      <c r="E176" s="221"/>
      <c r="F176" s="209"/>
      <c r="G176" s="209"/>
      <c r="H176" s="221" t="s">
        <v>84</v>
      </c>
      <c r="I176" s="221" t="s">
        <v>84</v>
      </c>
      <c r="J176" s="222" t="s">
        <v>2</v>
      </c>
      <c r="K176" s="213" t="s">
        <v>2</v>
      </c>
      <c r="L176" s="213" t="s">
        <v>95</v>
      </c>
      <c r="M176" s="222" t="s">
        <v>91</v>
      </c>
      <c r="N176" s="198" t="s">
        <v>94</v>
      </c>
      <c r="O176" s="212">
        <f>O177+O190</f>
        <v>0</v>
      </c>
      <c r="P176" s="212">
        <f>P177+P190</f>
        <v>0</v>
      </c>
      <c r="Q176" s="212">
        <f>Q177+Q190</f>
        <v>0</v>
      </c>
      <c r="R176" s="212">
        <f>R177+R190</f>
        <v>17.023</v>
      </c>
      <c r="S176" s="212">
        <f>S177+S190</f>
        <v>17.023</v>
      </c>
      <c r="T176" s="212">
        <f>T177+T190</f>
        <v>0</v>
      </c>
      <c r="U176" s="212">
        <f>U177+U190</f>
        <v>69.930999999999997</v>
      </c>
      <c r="V176" s="212">
        <f>V177+V190</f>
        <v>98.924000000000007</v>
      </c>
      <c r="W176" s="212">
        <f>W177+W190</f>
        <v>129.25300000000001</v>
      </c>
      <c r="X176" s="182">
        <f>S176+T176+U176+V176+W176</f>
        <v>315.13099999999997</v>
      </c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  <c r="AR176" s="196"/>
      <c r="AS176" s="196"/>
      <c r="AT176" s="196"/>
      <c r="AU176" s="196"/>
      <c r="AV176" s="196"/>
      <c r="AW176" s="196"/>
      <c r="AX176" s="196"/>
      <c r="AY176" s="196"/>
    </row>
    <row r="177" spans="1:51" s="206" customFormat="1" ht="45" customHeight="1" outlineLevel="1" x14ac:dyDescent="0.25">
      <c r="A177" s="202"/>
      <c r="B177" s="201" t="s">
        <v>140</v>
      </c>
      <c r="C177" s="213"/>
      <c r="D177" s="209" t="s">
        <v>314</v>
      </c>
      <c r="E177" s="221"/>
      <c r="F177" s="209"/>
      <c r="G177" s="209"/>
      <c r="H177" s="221" t="s">
        <v>84</v>
      </c>
      <c r="I177" s="221" t="s">
        <v>84</v>
      </c>
      <c r="J177" s="222" t="s">
        <v>2</v>
      </c>
      <c r="K177" s="213" t="s">
        <v>2</v>
      </c>
      <c r="L177" s="213" t="s">
        <v>95</v>
      </c>
      <c r="M177" s="222" t="s">
        <v>91</v>
      </c>
      <c r="N177" s="198" t="s">
        <v>94</v>
      </c>
      <c r="O177" s="212">
        <f>O178+O181+O185+O189</f>
        <v>0</v>
      </c>
      <c r="P177" s="212">
        <f>P178+P181+P185+P189</f>
        <v>0</v>
      </c>
      <c r="Q177" s="212">
        <f>Q178+Q181+Q185+Q189</f>
        <v>0</v>
      </c>
      <c r="R177" s="212">
        <f>R178+R181+R185+R189</f>
        <v>17.023</v>
      </c>
      <c r="S177" s="212">
        <f>S178+S181+S185+S189</f>
        <v>17.023</v>
      </c>
      <c r="T177" s="212">
        <f>T178+T181+T185+T189</f>
        <v>0</v>
      </c>
      <c r="U177" s="212">
        <f>U178+U181+U185+U189</f>
        <v>69.930999999999997</v>
      </c>
      <c r="V177" s="212">
        <f>V178+V181+V185+V189</f>
        <v>98.924000000000007</v>
      </c>
      <c r="W177" s="212">
        <f>W178+W181+W185+W189</f>
        <v>129.25300000000001</v>
      </c>
      <c r="X177" s="182">
        <f>S177+T177+U177+V177+W177</f>
        <v>315.13099999999997</v>
      </c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  <c r="AR177" s="196"/>
      <c r="AS177" s="196"/>
      <c r="AT177" s="196"/>
      <c r="AU177" s="196"/>
      <c r="AV177" s="196"/>
      <c r="AW177" s="196"/>
      <c r="AX177" s="196"/>
      <c r="AY177" s="196"/>
    </row>
    <row r="178" spans="1:51" s="206" customFormat="1" ht="45" customHeight="1" outlineLevel="1" x14ac:dyDescent="0.25">
      <c r="A178" s="202"/>
      <c r="B178" s="201" t="s">
        <v>139</v>
      </c>
      <c r="C178" s="213"/>
      <c r="D178" s="200"/>
      <c r="E178" s="200"/>
      <c r="F178" s="200"/>
      <c r="G178" s="200"/>
      <c r="H178" s="200" t="s">
        <v>2</v>
      </c>
      <c r="I178" s="208" t="s">
        <v>2</v>
      </c>
      <c r="J178" s="208" t="s">
        <v>2</v>
      </c>
      <c r="K178" s="208" t="s">
        <v>2</v>
      </c>
      <c r="L178" s="208" t="s">
        <v>89</v>
      </c>
      <c r="M178" s="208" t="s">
        <v>91</v>
      </c>
      <c r="N178" s="208" t="s">
        <v>93</v>
      </c>
      <c r="O178" s="212">
        <f>O179+O180</f>
        <v>0</v>
      </c>
      <c r="P178" s="212">
        <f>P179+P180</f>
        <v>0</v>
      </c>
      <c r="Q178" s="212">
        <f>Q179+Q180</f>
        <v>0</v>
      </c>
      <c r="R178" s="212">
        <f>R179+R180</f>
        <v>0</v>
      </c>
      <c r="S178" s="212">
        <f>S179+S180</f>
        <v>0</v>
      </c>
      <c r="T178" s="212">
        <f>T179+T180</f>
        <v>0</v>
      </c>
      <c r="U178" s="212">
        <f>U179+U180</f>
        <v>0</v>
      </c>
      <c r="V178" s="212">
        <f>V179+V180</f>
        <v>40.534999999999997</v>
      </c>
      <c r="W178" s="212">
        <f>W179+W180</f>
        <v>129.25300000000001</v>
      </c>
      <c r="X178" s="182">
        <f>S178+T178+U178+V178+W178</f>
        <v>169.78800000000001</v>
      </c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  <c r="AR178" s="196"/>
      <c r="AS178" s="196"/>
      <c r="AT178" s="196"/>
      <c r="AU178" s="196"/>
      <c r="AV178" s="196"/>
      <c r="AW178" s="196"/>
      <c r="AX178" s="196"/>
      <c r="AY178" s="196"/>
    </row>
    <row r="179" spans="1:51" s="205" customFormat="1" ht="45" customHeight="1" outlineLevel="1" x14ac:dyDescent="0.25">
      <c r="A179" s="189">
        <v>101</v>
      </c>
      <c r="B179" s="190" t="s">
        <v>92</v>
      </c>
      <c r="C179" s="219"/>
      <c r="D179" s="187"/>
      <c r="E179" s="187"/>
      <c r="F179" s="187"/>
      <c r="G179" s="187"/>
      <c r="H179" s="187" t="s">
        <v>2</v>
      </c>
      <c r="I179" s="223" t="s">
        <v>2</v>
      </c>
      <c r="J179" s="186" t="s">
        <v>2</v>
      </c>
      <c r="K179" s="219" t="s">
        <v>2</v>
      </c>
      <c r="L179" s="219" t="s">
        <v>2</v>
      </c>
      <c r="M179" s="223" t="s">
        <v>91</v>
      </c>
      <c r="N179" s="186" t="s">
        <v>91</v>
      </c>
      <c r="O179" s="183"/>
      <c r="P179" s="183"/>
      <c r="Q179" s="183"/>
      <c r="R179" s="183"/>
      <c r="S179" s="183"/>
      <c r="T179" s="183"/>
      <c r="U179" s="183"/>
      <c r="V179" s="183"/>
      <c r="W179" s="183">
        <f>132.852-3.599</f>
        <v>129.25300000000001</v>
      </c>
      <c r="X179" s="182">
        <f>S179+T179+U179+V179+W179</f>
        <v>129.25300000000001</v>
      </c>
      <c r="Y179" s="173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3"/>
      <c r="AK179" s="173"/>
      <c r="AL179" s="173"/>
      <c r="AM179" s="173"/>
      <c r="AN179" s="173"/>
      <c r="AO179" s="173"/>
      <c r="AP179" s="173"/>
      <c r="AQ179" s="173"/>
      <c r="AR179" s="173"/>
      <c r="AS179" s="173"/>
      <c r="AT179" s="173"/>
      <c r="AU179" s="173"/>
      <c r="AV179" s="173"/>
      <c r="AW179" s="173"/>
      <c r="AX179" s="173"/>
      <c r="AY179" s="173"/>
    </row>
    <row r="180" spans="1:51" s="205" customFormat="1" ht="45" customHeight="1" outlineLevel="1" x14ac:dyDescent="0.25">
      <c r="A180" s="189">
        <v>102</v>
      </c>
      <c r="B180" s="204" t="s">
        <v>90</v>
      </c>
      <c r="C180" s="219"/>
      <c r="D180" s="187"/>
      <c r="E180" s="187"/>
      <c r="F180" s="187"/>
      <c r="G180" s="187"/>
      <c r="H180" s="187" t="s">
        <v>2</v>
      </c>
      <c r="I180" s="223" t="s">
        <v>2</v>
      </c>
      <c r="J180" s="186" t="s">
        <v>2</v>
      </c>
      <c r="K180" s="219" t="s">
        <v>2</v>
      </c>
      <c r="L180" s="219" t="s">
        <v>89</v>
      </c>
      <c r="M180" s="223" t="s">
        <v>2</v>
      </c>
      <c r="N180" s="186" t="s">
        <v>89</v>
      </c>
      <c r="O180" s="183"/>
      <c r="P180" s="183"/>
      <c r="Q180" s="183"/>
      <c r="R180" s="183"/>
      <c r="S180" s="183"/>
      <c r="T180" s="183"/>
      <c r="U180" s="183"/>
      <c r="V180" s="183">
        <v>40.534999999999997</v>
      </c>
      <c r="W180" s="183"/>
      <c r="X180" s="182">
        <f>S180+T180+U180+V180+W180</f>
        <v>40.534999999999997</v>
      </c>
      <c r="Y180" s="173"/>
      <c r="Z180" s="173"/>
      <c r="AA180" s="173"/>
      <c r="AB180" s="173"/>
      <c r="AC180" s="173"/>
      <c r="AD180" s="173"/>
      <c r="AE180" s="173"/>
      <c r="AF180" s="173"/>
      <c r="AG180" s="173"/>
      <c r="AH180" s="173"/>
      <c r="AI180" s="173"/>
      <c r="AJ180" s="173"/>
      <c r="AK180" s="173"/>
      <c r="AL180" s="173"/>
      <c r="AM180" s="173"/>
      <c r="AN180" s="173"/>
      <c r="AO180" s="173"/>
      <c r="AP180" s="173"/>
      <c r="AQ180" s="173"/>
      <c r="AR180" s="173"/>
      <c r="AS180" s="173"/>
      <c r="AT180" s="173"/>
      <c r="AU180" s="173"/>
      <c r="AV180" s="173"/>
      <c r="AW180" s="173"/>
      <c r="AX180" s="173"/>
      <c r="AY180" s="173"/>
    </row>
    <row r="181" spans="1:51" s="206" customFormat="1" ht="28.9" customHeight="1" x14ac:dyDescent="0.25">
      <c r="A181" s="202"/>
      <c r="B181" s="201" t="s">
        <v>138</v>
      </c>
      <c r="C181" s="213"/>
      <c r="D181" s="209"/>
      <c r="E181" s="209"/>
      <c r="F181" s="209"/>
      <c r="G181" s="209"/>
      <c r="H181" s="209" t="s">
        <v>2</v>
      </c>
      <c r="I181" s="222" t="s">
        <v>2</v>
      </c>
      <c r="J181" s="222" t="s">
        <v>2</v>
      </c>
      <c r="K181" s="222" t="s">
        <v>2</v>
      </c>
      <c r="L181" s="222" t="s">
        <v>87</v>
      </c>
      <c r="M181" s="222" t="s">
        <v>2</v>
      </c>
      <c r="N181" s="222" t="s">
        <v>87</v>
      </c>
      <c r="O181" s="212">
        <f>O182+O183+O184</f>
        <v>0</v>
      </c>
      <c r="P181" s="212">
        <f>P182+P183+P184</f>
        <v>0</v>
      </c>
      <c r="Q181" s="212">
        <f>Q182+Q183+Q184</f>
        <v>0</v>
      </c>
      <c r="R181" s="212">
        <f>R182+R183+R184</f>
        <v>0</v>
      </c>
      <c r="S181" s="212">
        <f>S182+S183+S184</f>
        <v>0</v>
      </c>
      <c r="T181" s="212">
        <f>T182+T183+T184</f>
        <v>0</v>
      </c>
      <c r="U181" s="212">
        <f>U182+U183+U184</f>
        <v>69.930999999999997</v>
      </c>
      <c r="V181" s="212">
        <f>V182+V183+V184</f>
        <v>58.389000000000003</v>
      </c>
      <c r="W181" s="212">
        <f>W182+W183+W184</f>
        <v>0</v>
      </c>
      <c r="X181" s="182">
        <f>S181+T181+U181+V181+W181</f>
        <v>128.32</v>
      </c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  <c r="AR181" s="196"/>
      <c r="AS181" s="196"/>
      <c r="AT181" s="196"/>
      <c r="AU181" s="196"/>
      <c r="AV181" s="196"/>
      <c r="AW181" s="196"/>
      <c r="AX181" s="196"/>
      <c r="AY181" s="196"/>
    </row>
    <row r="182" spans="1:51" s="205" customFormat="1" ht="52.15" customHeight="1" outlineLevel="1" x14ac:dyDescent="0.25">
      <c r="A182" s="189">
        <v>103</v>
      </c>
      <c r="B182" s="190" t="s">
        <v>88</v>
      </c>
      <c r="C182" s="186" t="s">
        <v>32</v>
      </c>
      <c r="D182" s="187"/>
      <c r="E182" s="187"/>
      <c r="F182" s="187"/>
      <c r="G182" s="187"/>
      <c r="H182" s="187" t="s">
        <v>2</v>
      </c>
      <c r="I182" s="186" t="s">
        <v>2</v>
      </c>
      <c r="J182" s="186" t="s">
        <v>2</v>
      </c>
      <c r="K182" s="186" t="s">
        <v>2</v>
      </c>
      <c r="L182" s="186" t="s">
        <v>87</v>
      </c>
      <c r="M182" s="186" t="s">
        <v>2</v>
      </c>
      <c r="N182" s="186" t="s">
        <v>87</v>
      </c>
      <c r="O182" s="203"/>
      <c r="P182" s="203"/>
      <c r="Q182" s="203"/>
      <c r="R182" s="203"/>
      <c r="S182" s="203"/>
      <c r="T182" s="203"/>
      <c r="U182" s="203">
        <f>80.931-11</f>
        <v>69.930999999999997</v>
      </c>
      <c r="V182" s="203">
        <f>58.389</f>
        <v>58.389000000000003</v>
      </c>
      <c r="W182" s="203"/>
      <c r="X182" s="182">
        <f>S182+T182+U182+V182+W182</f>
        <v>128.32</v>
      </c>
      <c r="Y182" s="173"/>
      <c r="Z182" s="173"/>
      <c r="AA182" s="173"/>
      <c r="AB182" s="173"/>
      <c r="AC182" s="173"/>
      <c r="AD182" s="173"/>
      <c r="AE182" s="173"/>
      <c r="AF182" s="173"/>
      <c r="AG182" s="173"/>
      <c r="AH182" s="173"/>
      <c r="AI182" s="173"/>
      <c r="AJ182" s="173"/>
      <c r="AK182" s="173"/>
      <c r="AL182" s="173"/>
      <c r="AM182" s="173"/>
      <c r="AN182" s="173"/>
      <c r="AO182" s="173"/>
      <c r="AP182" s="173"/>
      <c r="AQ182" s="173"/>
      <c r="AR182" s="173"/>
      <c r="AS182" s="173"/>
      <c r="AT182" s="173"/>
      <c r="AU182" s="173"/>
      <c r="AV182" s="173"/>
      <c r="AW182" s="173"/>
      <c r="AX182" s="173"/>
      <c r="AY182" s="173"/>
    </row>
    <row r="183" spans="1:51" s="205" customFormat="1" ht="52.15" customHeight="1" outlineLevel="1" x14ac:dyDescent="0.25">
      <c r="A183" s="189">
        <v>104</v>
      </c>
      <c r="B183" s="190" t="s">
        <v>86</v>
      </c>
      <c r="C183" s="186"/>
      <c r="D183" s="187"/>
      <c r="E183" s="187"/>
      <c r="F183" s="187"/>
      <c r="G183" s="187"/>
      <c r="H183" s="187" t="s">
        <v>2</v>
      </c>
      <c r="I183" s="186" t="s">
        <v>2</v>
      </c>
      <c r="J183" s="186" t="s">
        <v>2</v>
      </c>
      <c r="K183" s="186" t="s">
        <v>2</v>
      </c>
      <c r="L183" s="186" t="s">
        <v>2</v>
      </c>
      <c r="M183" s="186" t="s">
        <v>2</v>
      </c>
      <c r="N183" s="186" t="s">
        <v>2</v>
      </c>
      <c r="O183" s="203"/>
      <c r="P183" s="203"/>
      <c r="Q183" s="203"/>
      <c r="R183" s="203"/>
      <c r="S183" s="203"/>
      <c r="T183" s="203"/>
      <c r="U183" s="203"/>
      <c r="V183" s="203"/>
      <c r="W183" s="203"/>
      <c r="X183" s="182">
        <f>S183+T183+U183+V183+W183</f>
        <v>0</v>
      </c>
      <c r="Y183" s="173"/>
      <c r="Z183" s="173"/>
      <c r="AA183" s="173"/>
      <c r="AB183" s="173"/>
      <c r="AC183" s="173"/>
      <c r="AD183" s="173"/>
      <c r="AE183" s="173"/>
      <c r="AF183" s="173"/>
      <c r="AG183" s="173"/>
      <c r="AH183" s="173"/>
      <c r="AI183" s="173"/>
      <c r="AJ183" s="173"/>
      <c r="AK183" s="173"/>
      <c r="AL183" s="173"/>
      <c r="AM183" s="173"/>
      <c r="AN183" s="173"/>
      <c r="AO183" s="173"/>
      <c r="AP183" s="173"/>
      <c r="AQ183" s="173"/>
      <c r="AR183" s="173"/>
      <c r="AS183" s="173"/>
      <c r="AT183" s="173"/>
      <c r="AU183" s="173"/>
      <c r="AV183" s="173"/>
      <c r="AW183" s="173"/>
      <c r="AX183" s="173"/>
      <c r="AY183" s="173"/>
    </row>
    <row r="184" spans="1:51" s="205" customFormat="1" ht="60.6" customHeight="1" outlineLevel="1" x14ac:dyDescent="0.25">
      <c r="A184" s="189">
        <v>105</v>
      </c>
      <c r="B184" s="190" t="s">
        <v>85</v>
      </c>
      <c r="C184" s="186" t="s">
        <v>32</v>
      </c>
      <c r="D184" s="187"/>
      <c r="E184" s="187"/>
      <c r="F184" s="187"/>
      <c r="G184" s="187"/>
      <c r="H184" s="187" t="s">
        <v>2</v>
      </c>
      <c r="I184" s="186" t="s">
        <v>2</v>
      </c>
      <c r="J184" s="186" t="s">
        <v>2</v>
      </c>
      <c r="K184" s="186" t="s">
        <v>2</v>
      </c>
      <c r="L184" s="186" t="s">
        <v>2</v>
      </c>
      <c r="M184" s="186" t="s">
        <v>2</v>
      </c>
      <c r="N184" s="185" t="s">
        <v>2</v>
      </c>
      <c r="O184" s="203"/>
      <c r="P184" s="203"/>
      <c r="Q184" s="203"/>
      <c r="R184" s="203"/>
      <c r="S184" s="203"/>
      <c r="T184" s="203"/>
      <c r="U184" s="203"/>
      <c r="V184" s="203"/>
      <c r="W184" s="203"/>
      <c r="X184" s="182">
        <f>S184+T184+U184+V184+W184</f>
        <v>0</v>
      </c>
      <c r="Y184" s="173"/>
      <c r="Z184" s="173"/>
      <c r="AA184" s="173"/>
      <c r="AB184" s="173"/>
      <c r="AC184" s="173"/>
      <c r="AD184" s="173"/>
      <c r="AE184" s="173"/>
      <c r="AF184" s="173"/>
      <c r="AG184" s="173"/>
      <c r="AH184" s="173"/>
      <c r="AI184" s="173"/>
      <c r="AJ184" s="173"/>
      <c r="AK184" s="173"/>
      <c r="AL184" s="173"/>
      <c r="AM184" s="173"/>
      <c r="AN184" s="173"/>
      <c r="AO184" s="173"/>
      <c r="AP184" s="173"/>
      <c r="AQ184" s="173"/>
      <c r="AR184" s="173"/>
      <c r="AS184" s="173"/>
      <c r="AT184" s="173"/>
      <c r="AU184" s="173"/>
      <c r="AV184" s="173"/>
      <c r="AW184" s="173"/>
      <c r="AX184" s="173"/>
      <c r="AY184" s="173"/>
    </row>
    <row r="185" spans="1:51" s="206" customFormat="1" ht="34.15" customHeight="1" outlineLevel="1" x14ac:dyDescent="0.25">
      <c r="A185" s="202"/>
      <c r="B185" s="201" t="s">
        <v>137</v>
      </c>
      <c r="C185" s="213"/>
      <c r="D185" s="209" t="s">
        <v>314</v>
      </c>
      <c r="E185" s="221"/>
      <c r="F185" s="209"/>
      <c r="G185" s="209"/>
      <c r="H185" s="209" t="s">
        <v>84</v>
      </c>
      <c r="I185" s="221" t="s">
        <v>84</v>
      </c>
      <c r="J185" s="208" t="s">
        <v>2</v>
      </c>
      <c r="K185" s="213" t="s">
        <v>2</v>
      </c>
      <c r="L185" s="213" t="s">
        <v>2</v>
      </c>
      <c r="M185" s="213" t="s">
        <v>2</v>
      </c>
      <c r="N185" s="198" t="s">
        <v>84</v>
      </c>
      <c r="O185" s="212">
        <f>O186+O187+O188</f>
        <v>0</v>
      </c>
      <c r="P185" s="212">
        <f>P186+P187+P188</f>
        <v>0</v>
      </c>
      <c r="Q185" s="212">
        <f>Q186+Q187+Q188</f>
        <v>0</v>
      </c>
      <c r="R185" s="212">
        <f>R186+R187+R188</f>
        <v>17.023</v>
      </c>
      <c r="S185" s="212">
        <f>S186+S187+S188</f>
        <v>17.023</v>
      </c>
      <c r="T185" s="212">
        <f>T186+T187+T188</f>
        <v>0</v>
      </c>
      <c r="U185" s="212">
        <f>U186+U187+U188</f>
        <v>0</v>
      </c>
      <c r="V185" s="212">
        <f>V186+V187+V188</f>
        <v>0</v>
      </c>
      <c r="W185" s="212">
        <f>W186+W187+W188</f>
        <v>0</v>
      </c>
      <c r="X185" s="182">
        <f>S185+T185+U185+V185+W185</f>
        <v>17.023</v>
      </c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  <c r="AN185" s="196"/>
      <c r="AO185" s="196"/>
      <c r="AP185" s="196"/>
      <c r="AQ185" s="196"/>
      <c r="AR185" s="196"/>
      <c r="AS185" s="196"/>
      <c r="AT185" s="196"/>
      <c r="AU185" s="196"/>
      <c r="AV185" s="196"/>
      <c r="AW185" s="196"/>
      <c r="AX185" s="196"/>
      <c r="AY185" s="196"/>
    </row>
    <row r="186" spans="1:51" s="205" customFormat="1" ht="54.6" customHeight="1" outlineLevel="1" x14ac:dyDescent="0.25">
      <c r="A186" s="189">
        <v>106</v>
      </c>
      <c r="B186" s="190" t="s">
        <v>83</v>
      </c>
      <c r="C186" s="219"/>
      <c r="D186" s="187"/>
      <c r="E186" s="187"/>
      <c r="F186" s="187"/>
      <c r="G186" s="187"/>
      <c r="H186" s="187" t="s">
        <v>2</v>
      </c>
      <c r="I186" s="220" t="s">
        <v>2</v>
      </c>
      <c r="J186" s="186" t="s">
        <v>2</v>
      </c>
      <c r="K186" s="219" t="s">
        <v>2</v>
      </c>
      <c r="L186" s="219" t="s">
        <v>2</v>
      </c>
      <c r="M186" s="219" t="s">
        <v>2</v>
      </c>
      <c r="N186" s="185" t="s">
        <v>2</v>
      </c>
      <c r="O186" s="183"/>
      <c r="P186" s="183"/>
      <c r="Q186" s="183"/>
      <c r="R186" s="183"/>
      <c r="S186" s="183"/>
      <c r="T186" s="183"/>
      <c r="U186" s="183"/>
      <c r="V186" s="183"/>
      <c r="W186" s="183"/>
      <c r="X186" s="182">
        <f>S186+T186+U186+V186+W186</f>
        <v>0</v>
      </c>
      <c r="Y186" s="173"/>
      <c r="Z186" s="173"/>
      <c r="AA186" s="173"/>
      <c r="AB186" s="173"/>
      <c r="AC186" s="173"/>
      <c r="AD186" s="173"/>
      <c r="AE186" s="173"/>
      <c r="AF186" s="173"/>
      <c r="AG186" s="173"/>
      <c r="AH186" s="173"/>
      <c r="AI186" s="173"/>
      <c r="AJ186" s="173"/>
      <c r="AK186" s="173"/>
      <c r="AL186" s="173"/>
      <c r="AM186" s="173"/>
      <c r="AN186" s="173"/>
      <c r="AO186" s="173"/>
      <c r="AP186" s="173"/>
      <c r="AQ186" s="173"/>
      <c r="AR186" s="173"/>
      <c r="AS186" s="173"/>
      <c r="AT186" s="173"/>
      <c r="AU186" s="173"/>
      <c r="AV186" s="173"/>
      <c r="AW186" s="173"/>
      <c r="AX186" s="173"/>
      <c r="AY186" s="173"/>
    </row>
    <row r="187" spans="1:51" s="205" customFormat="1" ht="63" customHeight="1" x14ac:dyDescent="0.25">
      <c r="A187" s="189">
        <v>107</v>
      </c>
      <c r="B187" s="190" t="s">
        <v>82</v>
      </c>
      <c r="C187" s="186" t="s">
        <v>32</v>
      </c>
      <c r="D187" s="209" t="s">
        <v>314</v>
      </c>
      <c r="E187" s="220"/>
      <c r="F187" s="187"/>
      <c r="G187" s="187"/>
      <c r="H187" s="187" t="s">
        <v>81</v>
      </c>
      <c r="I187" s="220" t="s">
        <v>81</v>
      </c>
      <c r="J187" s="186" t="s">
        <v>2</v>
      </c>
      <c r="K187" s="186" t="s">
        <v>2</v>
      </c>
      <c r="L187" s="186" t="s">
        <v>2</v>
      </c>
      <c r="M187" s="186" t="s">
        <v>2</v>
      </c>
      <c r="N187" s="220" t="s">
        <v>81</v>
      </c>
      <c r="O187" s="210"/>
      <c r="P187" s="210"/>
      <c r="Q187" s="210"/>
      <c r="R187" s="203">
        <v>13.614000000000001</v>
      </c>
      <c r="S187" s="203">
        <v>13.614000000000001</v>
      </c>
      <c r="T187" s="210"/>
      <c r="U187" s="210"/>
      <c r="V187" s="210"/>
      <c r="W187" s="210"/>
      <c r="X187" s="182">
        <f>S187+T187+U187+V187+W187</f>
        <v>13.614000000000001</v>
      </c>
      <c r="Y187" s="173"/>
      <c r="Z187" s="173"/>
      <c r="AA187" s="173"/>
      <c r="AB187" s="173"/>
      <c r="AC187" s="173"/>
      <c r="AD187" s="173"/>
      <c r="AE187" s="173"/>
      <c r="AF187" s="173"/>
      <c r="AG187" s="173"/>
      <c r="AH187" s="173"/>
      <c r="AI187" s="173"/>
      <c r="AJ187" s="173"/>
      <c r="AK187" s="173"/>
      <c r="AL187" s="173"/>
      <c r="AM187" s="173"/>
      <c r="AN187" s="173"/>
      <c r="AO187" s="173"/>
      <c r="AP187" s="173"/>
      <c r="AQ187" s="173"/>
      <c r="AR187" s="173"/>
      <c r="AS187" s="173"/>
      <c r="AT187" s="173"/>
      <c r="AU187" s="173"/>
      <c r="AV187" s="173"/>
      <c r="AW187" s="173"/>
      <c r="AX187" s="173"/>
      <c r="AY187" s="173"/>
    </row>
    <row r="188" spans="1:51" s="205" customFormat="1" ht="63" customHeight="1" x14ac:dyDescent="0.25">
      <c r="A188" s="189">
        <v>108</v>
      </c>
      <c r="B188" s="190" t="s">
        <v>80</v>
      </c>
      <c r="C188" s="186" t="s">
        <v>32</v>
      </c>
      <c r="D188" s="209" t="s">
        <v>314</v>
      </c>
      <c r="E188" s="220"/>
      <c r="F188" s="187"/>
      <c r="G188" s="187"/>
      <c r="H188" s="187" t="s">
        <v>79</v>
      </c>
      <c r="I188" s="220" t="s">
        <v>79</v>
      </c>
      <c r="J188" s="186" t="s">
        <v>2</v>
      </c>
      <c r="K188" s="186" t="s">
        <v>2</v>
      </c>
      <c r="L188" s="186" t="s">
        <v>2</v>
      </c>
      <c r="M188" s="186" t="s">
        <v>2</v>
      </c>
      <c r="N188" s="220" t="s">
        <v>79</v>
      </c>
      <c r="O188" s="210"/>
      <c r="P188" s="210"/>
      <c r="Q188" s="210"/>
      <c r="R188" s="203">
        <v>3.4089999999999998</v>
      </c>
      <c r="S188" s="203">
        <v>3.4089999999999998</v>
      </c>
      <c r="T188" s="210"/>
      <c r="U188" s="210"/>
      <c r="V188" s="210"/>
      <c r="W188" s="210"/>
      <c r="X188" s="182">
        <f>S188+T188+U188+V188+W188</f>
        <v>3.4089999999999998</v>
      </c>
      <c r="Y188" s="173"/>
      <c r="Z188" s="173"/>
      <c r="AA188" s="173"/>
      <c r="AB188" s="173"/>
      <c r="AC188" s="173"/>
      <c r="AD188" s="173"/>
      <c r="AE188" s="173"/>
      <c r="AF188" s="173"/>
      <c r="AG188" s="173"/>
      <c r="AH188" s="173"/>
      <c r="AI188" s="173"/>
      <c r="AJ188" s="173"/>
      <c r="AK188" s="173"/>
      <c r="AL188" s="173"/>
      <c r="AM188" s="173"/>
      <c r="AN188" s="173"/>
      <c r="AO188" s="173"/>
      <c r="AP188" s="173"/>
      <c r="AQ188" s="173"/>
      <c r="AR188" s="173"/>
      <c r="AS188" s="173"/>
      <c r="AT188" s="173"/>
      <c r="AU188" s="173"/>
      <c r="AV188" s="173"/>
      <c r="AW188" s="173"/>
      <c r="AX188" s="173"/>
      <c r="AY188" s="173"/>
    </row>
    <row r="189" spans="1:51" s="205" customFormat="1" ht="23.25" x14ac:dyDescent="0.25">
      <c r="A189" s="189"/>
      <c r="B189" s="216" t="s">
        <v>52</v>
      </c>
      <c r="C189" s="186"/>
      <c r="D189" s="187"/>
      <c r="E189" s="187"/>
      <c r="F189" s="187"/>
      <c r="G189" s="187"/>
      <c r="H189" s="187" t="s">
        <v>2</v>
      </c>
      <c r="I189" s="186" t="s">
        <v>2</v>
      </c>
      <c r="J189" s="186" t="s">
        <v>2</v>
      </c>
      <c r="K189" s="186" t="s">
        <v>2</v>
      </c>
      <c r="L189" s="186" t="s">
        <v>2</v>
      </c>
      <c r="M189" s="186" t="s">
        <v>2</v>
      </c>
      <c r="N189" s="185" t="s">
        <v>2</v>
      </c>
      <c r="O189" s="210"/>
      <c r="P189" s="210"/>
      <c r="Q189" s="210"/>
      <c r="R189" s="210"/>
      <c r="S189" s="210"/>
      <c r="T189" s="210"/>
      <c r="U189" s="210"/>
      <c r="V189" s="210"/>
      <c r="W189" s="210"/>
      <c r="X189" s="182">
        <f>S189+T189+U189+V189+W189</f>
        <v>0</v>
      </c>
      <c r="Y189" s="173"/>
      <c r="Z189" s="173"/>
      <c r="AA189" s="173"/>
      <c r="AB189" s="173"/>
      <c r="AC189" s="173"/>
      <c r="AD189" s="173"/>
      <c r="AE189" s="173"/>
      <c r="AF189" s="173"/>
      <c r="AG189" s="173"/>
      <c r="AH189" s="173"/>
      <c r="AI189" s="173"/>
      <c r="AJ189" s="173"/>
      <c r="AK189" s="173"/>
      <c r="AL189" s="173"/>
      <c r="AM189" s="173"/>
      <c r="AN189" s="173"/>
      <c r="AO189" s="173"/>
      <c r="AP189" s="173"/>
      <c r="AQ189" s="173"/>
      <c r="AR189" s="173"/>
      <c r="AS189" s="173"/>
      <c r="AT189" s="173"/>
      <c r="AU189" s="173"/>
      <c r="AV189" s="173"/>
      <c r="AW189" s="173"/>
      <c r="AX189" s="173"/>
      <c r="AY189" s="173"/>
    </row>
    <row r="190" spans="1:51" s="205" customFormat="1" ht="37.9" customHeight="1" x14ac:dyDescent="0.25">
      <c r="A190" s="189"/>
      <c r="B190" s="216" t="s">
        <v>78</v>
      </c>
      <c r="C190" s="219"/>
      <c r="D190" s="187"/>
      <c r="E190" s="187"/>
      <c r="F190" s="187"/>
      <c r="G190" s="187"/>
      <c r="H190" s="187" t="s">
        <v>2</v>
      </c>
      <c r="I190" s="219" t="s">
        <v>2</v>
      </c>
      <c r="J190" s="219" t="s">
        <v>2</v>
      </c>
      <c r="K190" s="219" t="s">
        <v>2</v>
      </c>
      <c r="L190" s="219" t="s">
        <v>2</v>
      </c>
      <c r="M190" s="219" t="s">
        <v>2</v>
      </c>
      <c r="N190" s="185" t="s">
        <v>2</v>
      </c>
      <c r="O190" s="210"/>
      <c r="P190" s="210"/>
      <c r="Q190" s="210"/>
      <c r="R190" s="210"/>
      <c r="S190" s="210"/>
      <c r="T190" s="210"/>
      <c r="U190" s="210"/>
      <c r="V190" s="210"/>
      <c r="W190" s="210"/>
      <c r="X190" s="182">
        <f>S190+T190+U190+V190+W190</f>
        <v>0</v>
      </c>
      <c r="Y190" s="173"/>
      <c r="Z190" s="173"/>
      <c r="AA190" s="173"/>
      <c r="AB190" s="173"/>
      <c r="AC190" s="173"/>
      <c r="AD190" s="173"/>
      <c r="AE190" s="173"/>
      <c r="AF190" s="173"/>
      <c r="AG190" s="173"/>
      <c r="AH190" s="173"/>
      <c r="AI190" s="173"/>
      <c r="AJ190" s="173"/>
      <c r="AK190" s="173"/>
      <c r="AL190" s="173"/>
      <c r="AM190" s="173"/>
      <c r="AN190" s="173"/>
      <c r="AO190" s="173"/>
      <c r="AP190" s="173"/>
      <c r="AQ190" s="173"/>
      <c r="AR190" s="173"/>
      <c r="AS190" s="173"/>
      <c r="AT190" s="173"/>
      <c r="AU190" s="173"/>
      <c r="AV190" s="173"/>
      <c r="AW190" s="173"/>
      <c r="AX190" s="173"/>
      <c r="AY190" s="173"/>
    </row>
    <row r="191" spans="1:51" s="205" customFormat="1" ht="23.25" x14ac:dyDescent="0.25">
      <c r="A191" s="189"/>
      <c r="B191" s="216" t="s">
        <v>50</v>
      </c>
      <c r="C191" s="186"/>
      <c r="D191" s="187"/>
      <c r="E191" s="187"/>
      <c r="F191" s="187"/>
      <c r="G191" s="187"/>
      <c r="H191" s="187" t="s">
        <v>2</v>
      </c>
      <c r="I191" s="186" t="s">
        <v>2</v>
      </c>
      <c r="J191" s="186" t="s">
        <v>2</v>
      </c>
      <c r="K191" s="186" t="s">
        <v>2</v>
      </c>
      <c r="L191" s="186" t="s">
        <v>2</v>
      </c>
      <c r="M191" s="186" t="s">
        <v>2</v>
      </c>
      <c r="N191" s="185" t="s">
        <v>2</v>
      </c>
      <c r="O191" s="210"/>
      <c r="P191" s="210"/>
      <c r="Q191" s="210"/>
      <c r="R191" s="210"/>
      <c r="S191" s="210"/>
      <c r="T191" s="210"/>
      <c r="U191" s="210"/>
      <c r="V191" s="210"/>
      <c r="W191" s="210"/>
      <c r="X191" s="182">
        <f>S191+T191+U191+V191+W191</f>
        <v>0</v>
      </c>
      <c r="Y191" s="173"/>
      <c r="Z191" s="173"/>
      <c r="AA191" s="173"/>
      <c r="AB191" s="173"/>
      <c r="AC191" s="173"/>
      <c r="AD191" s="173"/>
      <c r="AE191" s="173"/>
      <c r="AF191" s="173"/>
      <c r="AG191" s="173"/>
      <c r="AH191" s="173"/>
      <c r="AI191" s="173"/>
      <c r="AJ191" s="173"/>
      <c r="AK191" s="173"/>
      <c r="AL191" s="173"/>
      <c r="AM191" s="173"/>
      <c r="AN191" s="173"/>
      <c r="AO191" s="173"/>
      <c r="AP191" s="173"/>
      <c r="AQ191" s="173"/>
      <c r="AR191" s="173"/>
      <c r="AS191" s="173"/>
      <c r="AT191" s="173"/>
      <c r="AU191" s="173"/>
      <c r="AV191" s="173"/>
      <c r="AW191" s="173"/>
      <c r="AX191" s="173"/>
      <c r="AY191" s="173"/>
    </row>
    <row r="192" spans="1:51" s="205" customFormat="1" ht="23.25" x14ac:dyDescent="0.25">
      <c r="A192" s="189"/>
      <c r="B192" s="216" t="s">
        <v>49</v>
      </c>
      <c r="C192" s="186"/>
      <c r="D192" s="187"/>
      <c r="E192" s="187"/>
      <c r="F192" s="187"/>
      <c r="G192" s="187"/>
      <c r="H192" s="187" t="s">
        <v>2</v>
      </c>
      <c r="I192" s="186" t="s">
        <v>2</v>
      </c>
      <c r="J192" s="186" t="s">
        <v>2</v>
      </c>
      <c r="K192" s="186" t="s">
        <v>2</v>
      </c>
      <c r="L192" s="186" t="s">
        <v>2</v>
      </c>
      <c r="M192" s="186" t="s">
        <v>2</v>
      </c>
      <c r="N192" s="185" t="s">
        <v>2</v>
      </c>
      <c r="O192" s="210"/>
      <c r="P192" s="210"/>
      <c r="Q192" s="210"/>
      <c r="R192" s="210"/>
      <c r="S192" s="210"/>
      <c r="T192" s="210"/>
      <c r="U192" s="210"/>
      <c r="V192" s="210"/>
      <c r="W192" s="210"/>
      <c r="X192" s="182">
        <f>S192+T192+U192+V192+W192</f>
        <v>0</v>
      </c>
      <c r="Y192" s="173"/>
      <c r="Z192" s="173"/>
      <c r="AA192" s="173"/>
      <c r="AB192" s="173"/>
      <c r="AC192" s="173"/>
      <c r="AD192" s="173"/>
      <c r="AE192" s="173"/>
      <c r="AF192" s="173"/>
      <c r="AG192" s="173"/>
      <c r="AH192" s="173"/>
      <c r="AI192" s="173"/>
      <c r="AJ192" s="173"/>
      <c r="AK192" s="173"/>
      <c r="AL192" s="173"/>
      <c r="AM192" s="173"/>
      <c r="AN192" s="173"/>
      <c r="AO192" s="173"/>
      <c r="AP192" s="173"/>
      <c r="AQ192" s="173"/>
      <c r="AR192" s="173"/>
      <c r="AS192" s="173"/>
      <c r="AT192" s="173"/>
      <c r="AU192" s="173"/>
      <c r="AV192" s="173"/>
      <c r="AW192" s="173"/>
      <c r="AX192" s="173"/>
      <c r="AY192" s="173"/>
    </row>
    <row r="193" spans="1:51" s="205" customFormat="1" ht="23.25" x14ac:dyDescent="0.25">
      <c r="A193" s="189"/>
      <c r="B193" s="216" t="s">
        <v>48</v>
      </c>
      <c r="C193" s="186"/>
      <c r="D193" s="187"/>
      <c r="E193" s="187"/>
      <c r="F193" s="187"/>
      <c r="G193" s="187"/>
      <c r="H193" s="187" t="s">
        <v>2</v>
      </c>
      <c r="I193" s="186" t="s">
        <v>2</v>
      </c>
      <c r="J193" s="186" t="s">
        <v>2</v>
      </c>
      <c r="K193" s="186" t="s">
        <v>2</v>
      </c>
      <c r="L193" s="186" t="s">
        <v>2</v>
      </c>
      <c r="M193" s="186" t="s">
        <v>2</v>
      </c>
      <c r="N193" s="185" t="s">
        <v>2</v>
      </c>
      <c r="O193" s="210"/>
      <c r="P193" s="210"/>
      <c r="Q193" s="210"/>
      <c r="R193" s="210"/>
      <c r="S193" s="210"/>
      <c r="T193" s="210"/>
      <c r="U193" s="210"/>
      <c r="V193" s="210"/>
      <c r="W193" s="210"/>
      <c r="X193" s="182">
        <f>S193+T193+U193+V193+W193</f>
        <v>0</v>
      </c>
      <c r="Y193" s="173"/>
      <c r="Z193" s="173"/>
      <c r="AA193" s="173"/>
      <c r="AB193" s="173"/>
      <c r="AC193" s="173"/>
      <c r="AD193" s="173"/>
      <c r="AE193" s="173"/>
      <c r="AF193" s="173"/>
      <c r="AG193" s="173"/>
      <c r="AH193" s="173"/>
      <c r="AI193" s="173"/>
      <c r="AJ193" s="173"/>
      <c r="AK193" s="173"/>
      <c r="AL193" s="173"/>
      <c r="AM193" s="173"/>
      <c r="AN193" s="173"/>
      <c r="AO193" s="173"/>
      <c r="AP193" s="173"/>
      <c r="AQ193" s="173"/>
      <c r="AR193" s="173"/>
      <c r="AS193" s="173"/>
      <c r="AT193" s="173"/>
      <c r="AU193" s="173"/>
      <c r="AV193" s="173"/>
      <c r="AW193" s="173"/>
      <c r="AX193" s="173"/>
      <c r="AY193" s="173"/>
    </row>
    <row r="194" spans="1:51" s="205" customFormat="1" ht="23.25" x14ac:dyDescent="0.25">
      <c r="A194" s="189"/>
      <c r="B194" s="216" t="s">
        <v>47</v>
      </c>
      <c r="C194" s="186"/>
      <c r="D194" s="187"/>
      <c r="E194" s="187"/>
      <c r="F194" s="187"/>
      <c r="G194" s="187"/>
      <c r="H194" s="187" t="s">
        <v>2</v>
      </c>
      <c r="I194" s="186" t="s">
        <v>2</v>
      </c>
      <c r="J194" s="186" t="s">
        <v>2</v>
      </c>
      <c r="K194" s="186" t="s">
        <v>2</v>
      </c>
      <c r="L194" s="186" t="s">
        <v>2</v>
      </c>
      <c r="M194" s="186" t="s">
        <v>2</v>
      </c>
      <c r="N194" s="185" t="s">
        <v>2</v>
      </c>
      <c r="O194" s="210"/>
      <c r="P194" s="210"/>
      <c r="Q194" s="210"/>
      <c r="R194" s="210"/>
      <c r="S194" s="210"/>
      <c r="T194" s="210"/>
      <c r="U194" s="210"/>
      <c r="V194" s="210"/>
      <c r="W194" s="210"/>
      <c r="X194" s="182">
        <f>S194+T194+U194+V194+W194</f>
        <v>0</v>
      </c>
      <c r="Y194" s="173"/>
      <c r="Z194" s="173"/>
      <c r="AA194" s="173"/>
      <c r="AB194" s="173"/>
      <c r="AC194" s="173"/>
      <c r="AD194" s="173"/>
      <c r="AE194" s="173"/>
      <c r="AF194" s="173"/>
      <c r="AG194" s="173"/>
      <c r="AH194" s="173"/>
      <c r="AI194" s="173"/>
      <c r="AJ194" s="173"/>
      <c r="AK194" s="173"/>
      <c r="AL194" s="173"/>
      <c r="AM194" s="173"/>
      <c r="AN194" s="173"/>
      <c r="AO194" s="173"/>
      <c r="AP194" s="173"/>
      <c r="AQ194" s="173"/>
      <c r="AR194" s="173"/>
      <c r="AS194" s="173"/>
      <c r="AT194" s="173"/>
      <c r="AU194" s="173"/>
      <c r="AV194" s="173"/>
      <c r="AW194" s="173"/>
      <c r="AX194" s="173"/>
      <c r="AY194" s="173"/>
    </row>
    <row r="195" spans="1:51" s="206" customFormat="1" ht="22.5" x14ac:dyDescent="0.25">
      <c r="A195" s="202"/>
      <c r="B195" s="218" t="s">
        <v>77</v>
      </c>
      <c r="C195" s="199"/>
      <c r="D195" s="200"/>
      <c r="E195" s="200"/>
      <c r="F195" s="200"/>
      <c r="G195" s="200"/>
      <c r="H195" s="200" t="s">
        <v>2</v>
      </c>
      <c r="I195" s="208" t="s">
        <v>2</v>
      </c>
      <c r="J195" s="208" t="s">
        <v>2</v>
      </c>
      <c r="K195" s="199" t="s">
        <v>2</v>
      </c>
      <c r="L195" s="199" t="s">
        <v>2</v>
      </c>
      <c r="M195" s="199" t="s">
        <v>2</v>
      </c>
      <c r="N195" s="208" t="s">
        <v>2</v>
      </c>
      <c r="O195" s="197"/>
      <c r="P195" s="197"/>
      <c r="Q195" s="197"/>
      <c r="R195" s="197"/>
      <c r="S195" s="197"/>
      <c r="T195" s="197"/>
      <c r="U195" s="197"/>
      <c r="V195" s="197"/>
      <c r="W195" s="197">
        <f>W196+W197+W199</f>
        <v>59.322000000000003</v>
      </c>
      <c r="X195" s="182">
        <f>S195+T195+U195+V195+W195</f>
        <v>59.322000000000003</v>
      </c>
      <c r="Y195" s="196"/>
    </row>
    <row r="196" spans="1:51" s="205" customFormat="1" ht="40.5" x14ac:dyDescent="0.25">
      <c r="A196" s="189"/>
      <c r="B196" s="216" t="s">
        <v>358</v>
      </c>
      <c r="C196" s="193"/>
      <c r="D196" s="187"/>
      <c r="E196" s="187"/>
      <c r="F196" s="187"/>
      <c r="G196" s="187"/>
      <c r="H196" s="187" t="s">
        <v>2</v>
      </c>
      <c r="I196" s="186" t="s">
        <v>2</v>
      </c>
      <c r="J196" s="186" t="s">
        <v>2</v>
      </c>
      <c r="K196" s="193" t="s">
        <v>2</v>
      </c>
      <c r="L196" s="193" t="s">
        <v>2</v>
      </c>
      <c r="M196" s="193" t="s">
        <v>2</v>
      </c>
      <c r="N196" s="185" t="s">
        <v>2</v>
      </c>
      <c r="O196" s="210"/>
      <c r="P196" s="210"/>
      <c r="Q196" s="210"/>
      <c r="R196" s="210"/>
      <c r="S196" s="210"/>
      <c r="T196" s="210"/>
      <c r="U196" s="210"/>
      <c r="V196" s="210"/>
      <c r="W196" s="210"/>
      <c r="X196" s="182">
        <f>S196+T196+U196+V196+W196</f>
        <v>0</v>
      </c>
      <c r="Y196" s="173"/>
      <c r="Z196" s="173"/>
      <c r="AA196" s="173"/>
      <c r="AB196" s="173"/>
      <c r="AC196" s="173"/>
      <c r="AD196" s="173"/>
      <c r="AE196" s="173"/>
      <c r="AF196" s="173"/>
      <c r="AG196" s="173"/>
      <c r="AH196" s="173"/>
      <c r="AI196" s="173"/>
      <c r="AJ196" s="173"/>
      <c r="AK196" s="173"/>
      <c r="AL196" s="173"/>
      <c r="AM196" s="173"/>
      <c r="AN196" s="173"/>
      <c r="AO196" s="173"/>
      <c r="AP196" s="173"/>
      <c r="AQ196" s="173"/>
      <c r="AR196" s="173"/>
      <c r="AS196" s="173"/>
      <c r="AT196" s="173"/>
      <c r="AU196" s="173"/>
      <c r="AV196" s="173"/>
      <c r="AW196" s="173"/>
      <c r="AX196" s="173"/>
      <c r="AY196" s="173"/>
    </row>
    <row r="197" spans="1:51" s="205" customFormat="1" ht="58.15" customHeight="1" x14ac:dyDescent="0.25">
      <c r="A197" s="189"/>
      <c r="B197" s="216" t="s">
        <v>357</v>
      </c>
      <c r="C197" s="193"/>
      <c r="D197" s="194"/>
      <c r="E197" s="194"/>
      <c r="F197" s="194"/>
      <c r="G197" s="194"/>
      <c r="H197" s="194" t="s">
        <v>2</v>
      </c>
      <c r="I197" s="186" t="s">
        <v>2</v>
      </c>
      <c r="J197" s="186" t="s">
        <v>2</v>
      </c>
      <c r="K197" s="193" t="s">
        <v>2</v>
      </c>
      <c r="L197" s="193" t="s">
        <v>2</v>
      </c>
      <c r="M197" s="193" t="s">
        <v>2</v>
      </c>
      <c r="N197" s="186" t="s">
        <v>2</v>
      </c>
      <c r="O197" s="192"/>
      <c r="P197" s="192"/>
      <c r="Q197" s="192"/>
      <c r="R197" s="192"/>
      <c r="S197" s="192"/>
      <c r="T197" s="192"/>
      <c r="U197" s="192"/>
      <c r="V197" s="192"/>
      <c r="W197" s="192">
        <f>W198</f>
        <v>59.322000000000003</v>
      </c>
      <c r="X197" s="182">
        <f>S197+T197+U197+V197+W197</f>
        <v>59.322000000000003</v>
      </c>
      <c r="Y197" s="173"/>
      <c r="Z197" s="173"/>
      <c r="AA197" s="173"/>
      <c r="AB197" s="173"/>
      <c r="AC197" s="173"/>
      <c r="AD197" s="173"/>
      <c r="AE197" s="173"/>
      <c r="AF197" s="173"/>
      <c r="AG197" s="173"/>
      <c r="AH197" s="173"/>
      <c r="AI197" s="173"/>
      <c r="AJ197" s="173"/>
      <c r="AK197" s="173"/>
      <c r="AL197" s="173"/>
      <c r="AM197" s="173"/>
      <c r="AN197" s="173"/>
      <c r="AO197" s="173"/>
      <c r="AP197" s="173"/>
      <c r="AQ197" s="173"/>
      <c r="AR197" s="173"/>
      <c r="AS197" s="173"/>
      <c r="AT197" s="173"/>
      <c r="AU197" s="173"/>
      <c r="AV197" s="173"/>
      <c r="AW197" s="173"/>
      <c r="AX197" s="173"/>
      <c r="AY197" s="173"/>
    </row>
    <row r="198" spans="1:51" s="205" customFormat="1" ht="141" customHeight="1" x14ac:dyDescent="0.25">
      <c r="A198" s="189">
        <v>109</v>
      </c>
      <c r="B198" s="216" t="s">
        <v>74</v>
      </c>
      <c r="C198" s="193"/>
      <c r="D198" s="194"/>
      <c r="E198" s="194"/>
      <c r="F198" s="194"/>
      <c r="G198" s="194"/>
      <c r="H198" s="194"/>
      <c r="I198" s="186"/>
      <c r="J198" s="186"/>
      <c r="K198" s="193"/>
      <c r="L198" s="193"/>
      <c r="M198" s="193"/>
      <c r="N198" s="186"/>
      <c r="O198" s="192"/>
      <c r="P198" s="192"/>
      <c r="Q198" s="192"/>
      <c r="R198" s="192"/>
      <c r="S198" s="192"/>
      <c r="T198" s="192"/>
      <c r="U198" s="192"/>
      <c r="V198" s="192"/>
      <c r="W198" s="192">
        <f>59.322</f>
        <v>59.322000000000003</v>
      </c>
      <c r="X198" s="182">
        <f>W198</f>
        <v>59.322000000000003</v>
      </c>
      <c r="Y198" s="173"/>
      <c r="Z198" s="173"/>
      <c r="AA198" s="173"/>
      <c r="AB198" s="173"/>
      <c r="AC198" s="173"/>
      <c r="AD198" s="173"/>
      <c r="AE198" s="173"/>
      <c r="AF198" s="173"/>
      <c r="AG198" s="173"/>
      <c r="AH198" s="173"/>
      <c r="AI198" s="173"/>
      <c r="AJ198" s="173"/>
      <c r="AK198" s="173"/>
      <c r="AL198" s="173"/>
      <c r="AM198" s="173"/>
      <c r="AN198" s="173"/>
      <c r="AO198" s="173"/>
      <c r="AP198" s="173"/>
      <c r="AQ198" s="173"/>
      <c r="AR198" s="173"/>
      <c r="AS198" s="173"/>
      <c r="AT198" s="173"/>
      <c r="AU198" s="173"/>
      <c r="AV198" s="173"/>
      <c r="AW198" s="173"/>
      <c r="AX198" s="173"/>
      <c r="AY198" s="173"/>
    </row>
    <row r="199" spans="1:51" s="205" customFormat="1" ht="40.5" x14ac:dyDescent="0.25">
      <c r="A199" s="189"/>
      <c r="B199" s="216" t="s">
        <v>356</v>
      </c>
      <c r="C199" s="193"/>
      <c r="D199" s="187"/>
      <c r="E199" s="187"/>
      <c r="F199" s="187"/>
      <c r="G199" s="187"/>
      <c r="H199" s="187" t="s">
        <v>2</v>
      </c>
      <c r="I199" s="193" t="s">
        <v>2</v>
      </c>
      <c r="J199" s="193" t="s">
        <v>2</v>
      </c>
      <c r="K199" s="193" t="s">
        <v>2</v>
      </c>
      <c r="L199" s="193" t="s">
        <v>2</v>
      </c>
      <c r="M199" s="193" t="s">
        <v>2</v>
      </c>
      <c r="N199" s="185" t="s">
        <v>2</v>
      </c>
      <c r="O199" s="203"/>
      <c r="P199" s="203"/>
      <c r="Q199" s="203"/>
      <c r="R199" s="203"/>
      <c r="S199" s="203"/>
      <c r="T199" s="203"/>
      <c r="U199" s="203"/>
      <c r="V199" s="203"/>
      <c r="W199" s="203"/>
      <c r="X199" s="182">
        <f>S199+T199+U199+V199+W199</f>
        <v>0</v>
      </c>
      <c r="Y199" s="173"/>
      <c r="Z199" s="173"/>
      <c r="AA199" s="173"/>
      <c r="AB199" s="173"/>
      <c r="AC199" s="173"/>
      <c r="AD199" s="173"/>
      <c r="AE199" s="173"/>
      <c r="AF199" s="173"/>
      <c r="AG199" s="173"/>
      <c r="AH199" s="173"/>
      <c r="AI199" s="173"/>
      <c r="AJ199" s="173"/>
      <c r="AK199" s="173"/>
      <c r="AL199" s="173"/>
      <c r="AM199" s="173"/>
      <c r="AN199" s="173"/>
      <c r="AO199" s="173"/>
      <c r="AP199" s="173"/>
      <c r="AQ199" s="173"/>
      <c r="AR199" s="173"/>
      <c r="AS199" s="173"/>
      <c r="AT199" s="173"/>
      <c r="AU199" s="173"/>
      <c r="AV199" s="173"/>
      <c r="AW199" s="173"/>
      <c r="AX199" s="173"/>
      <c r="AY199" s="173"/>
    </row>
    <row r="200" spans="1:51" s="205" customFormat="1" ht="68.45" customHeight="1" x14ac:dyDescent="0.25">
      <c r="A200" s="189" t="s">
        <v>72</v>
      </c>
      <c r="B200" s="216" t="s">
        <v>71</v>
      </c>
      <c r="C200" s="193"/>
      <c r="D200" s="187"/>
      <c r="E200" s="187"/>
      <c r="F200" s="187"/>
      <c r="G200" s="187"/>
      <c r="H200" s="187" t="s">
        <v>2</v>
      </c>
      <c r="I200" s="193" t="s">
        <v>2</v>
      </c>
      <c r="J200" s="193" t="s">
        <v>2</v>
      </c>
      <c r="K200" s="193" t="s">
        <v>2</v>
      </c>
      <c r="L200" s="193" t="s">
        <v>2</v>
      </c>
      <c r="M200" s="193" t="s">
        <v>2</v>
      </c>
      <c r="N200" s="185" t="s">
        <v>2</v>
      </c>
      <c r="O200" s="203"/>
      <c r="P200" s="203"/>
      <c r="Q200" s="203"/>
      <c r="R200" s="203"/>
      <c r="S200" s="203"/>
      <c r="T200" s="203"/>
      <c r="U200" s="203"/>
      <c r="V200" s="203"/>
      <c r="W200" s="203"/>
      <c r="X200" s="182">
        <f>S200+T200+U200+V200+W200</f>
        <v>0</v>
      </c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</row>
    <row r="201" spans="1:51" s="206" customFormat="1" ht="76.150000000000006" customHeight="1" x14ac:dyDescent="0.25">
      <c r="A201" s="202" t="s">
        <v>70</v>
      </c>
      <c r="B201" s="201" t="s">
        <v>69</v>
      </c>
      <c r="C201" s="199"/>
      <c r="D201" s="209" t="s">
        <v>314</v>
      </c>
      <c r="E201" s="217"/>
      <c r="F201" s="200"/>
      <c r="G201" s="200"/>
      <c r="H201" s="208" t="s">
        <v>63</v>
      </c>
      <c r="I201" s="208" t="s">
        <v>63</v>
      </c>
      <c r="J201" s="208" t="s">
        <v>62</v>
      </c>
      <c r="K201" s="208" t="s">
        <v>62</v>
      </c>
      <c r="L201" s="208" t="s">
        <v>62</v>
      </c>
      <c r="M201" s="208" t="s">
        <v>62</v>
      </c>
      <c r="N201" s="198" t="s">
        <v>61</v>
      </c>
      <c r="O201" s="197">
        <f>O202+O216</f>
        <v>0</v>
      </c>
      <c r="P201" s="197">
        <f>P202+P216</f>
        <v>0</v>
      </c>
      <c r="Q201" s="197">
        <f>Q202+Q216</f>
        <v>0</v>
      </c>
      <c r="R201" s="197">
        <f>R202+R216</f>
        <v>51.245999999999995</v>
      </c>
      <c r="S201" s="197">
        <f>S202+S216</f>
        <v>51.245999999999995</v>
      </c>
      <c r="T201" s="197">
        <f>T202+T216</f>
        <v>137.77000000000001</v>
      </c>
      <c r="U201" s="197">
        <f>U202+U216</f>
        <v>130.578</v>
      </c>
      <c r="V201" s="197">
        <f>V202+V216</f>
        <v>137.23699999999999</v>
      </c>
      <c r="W201" s="197">
        <f>W202+W216</f>
        <v>144.23599999999999</v>
      </c>
      <c r="X201" s="182">
        <f>S201+T201+U201+V201+W201</f>
        <v>601.06700000000001</v>
      </c>
      <c r="Y201" s="196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6"/>
      <c r="AK201" s="196"/>
      <c r="AL201" s="196"/>
      <c r="AM201" s="196"/>
      <c r="AN201" s="196"/>
      <c r="AO201" s="196"/>
      <c r="AP201" s="196"/>
      <c r="AQ201" s="196"/>
      <c r="AR201" s="196"/>
      <c r="AS201" s="196"/>
      <c r="AT201" s="196"/>
      <c r="AU201" s="196"/>
      <c r="AV201" s="196"/>
      <c r="AW201" s="196"/>
      <c r="AX201" s="196"/>
      <c r="AY201" s="196"/>
    </row>
    <row r="202" spans="1:51" s="206" customFormat="1" ht="46.15" customHeight="1" x14ac:dyDescent="0.25">
      <c r="A202" s="202"/>
      <c r="B202" s="201" t="s">
        <v>141</v>
      </c>
      <c r="C202" s="199"/>
      <c r="D202" s="209" t="s">
        <v>314</v>
      </c>
      <c r="E202" s="217"/>
      <c r="F202" s="200"/>
      <c r="G202" s="200"/>
      <c r="H202" s="208" t="s">
        <v>63</v>
      </c>
      <c r="I202" s="208" t="s">
        <v>63</v>
      </c>
      <c r="J202" s="208" t="s">
        <v>62</v>
      </c>
      <c r="K202" s="208" t="s">
        <v>62</v>
      </c>
      <c r="L202" s="208" t="s">
        <v>62</v>
      </c>
      <c r="M202" s="208" t="s">
        <v>62</v>
      </c>
      <c r="N202" s="198" t="s">
        <v>61</v>
      </c>
      <c r="O202" s="197">
        <f>O203+O211</f>
        <v>0</v>
      </c>
      <c r="P202" s="197">
        <f>P203+P211</f>
        <v>0</v>
      </c>
      <c r="Q202" s="197">
        <f>Q203+Q211</f>
        <v>0</v>
      </c>
      <c r="R202" s="197">
        <f>R203+R211</f>
        <v>51.245999999999995</v>
      </c>
      <c r="S202" s="197">
        <f>S203+S211</f>
        <v>51.245999999999995</v>
      </c>
      <c r="T202" s="197">
        <f>T203+T211</f>
        <v>137.77000000000001</v>
      </c>
      <c r="U202" s="197">
        <f>U203+U211</f>
        <v>130.578</v>
      </c>
      <c r="V202" s="197">
        <f>V203+V211</f>
        <v>137.23699999999999</v>
      </c>
      <c r="W202" s="197">
        <f>W203+W211</f>
        <v>144.23599999999999</v>
      </c>
      <c r="X202" s="182">
        <f>S202+T202+U202+V202+W202</f>
        <v>601.06700000000001</v>
      </c>
      <c r="Y202" s="196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6"/>
      <c r="AK202" s="196"/>
      <c r="AL202" s="196"/>
      <c r="AM202" s="196"/>
      <c r="AN202" s="196"/>
      <c r="AO202" s="196"/>
      <c r="AP202" s="196"/>
      <c r="AQ202" s="196"/>
      <c r="AR202" s="196"/>
      <c r="AS202" s="196"/>
      <c r="AT202" s="196"/>
      <c r="AU202" s="196"/>
      <c r="AV202" s="196"/>
      <c r="AW202" s="196"/>
      <c r="AX202" s="196"/>
      <c r="AY202" s="196"/>
    </row>
    <row r="203" spans="1:51" s="206" customFormat="1" ht="48.6" customHeight="1" x14ac:dyDescent="0.25">
      <c r="A203" s="202"/>
      <c r="B203" s="201" t="s">
        <v>140</v>
      </c>
      <c r="C203" s="199"/>
      <c r="D203" s="209" t="s">
        <v>314</v>
      </c>
      <c r="E203" s="217"/>
      <c r="F203" s="200"/>
      <c r="G203" s="200"/>
      <c r="H203" s="208" t="s">
        <v>63</v>
      </c>
      <c r="I203" s="208" t="s">
        <v>63</v>
      </c>
      <c r="J203" s="208" t="s">
        <v>62</v>
      </c>
      <c r="K203" s="208" t="s">
        <v>62</v>
      </c>
      <c r="L203" s="208" t="s">
        <v>62</v>
      </c>
      <c r="M203" s="208" t="s">
        <v>62</v>
      </c>
      <c r="N203" s="198" t="s">
        <v>61</v>
      </c>
      <c r="O203" s="197">
        <f>O204+O205+O206+O210</f>
        <v>0</v>
      </c>
      <c r="P203" s="197">
        <f>P204+P205+P206+P210</f>
        <v>0</v>
      </c>
      <c r="Q203" s="197">
        <f>Q204+Q205+Q206+Q210</f>
        <v>0</v>
      </c>
      <c r="R203" s="197">
        <f>R204+R205+R206+R210</f>
        <v>51.245999999999995</v>
      </c>
      <c r="S203" s="197">
        <f>S204+S205+S206+S210</f>
        <v>51.245999999999995</v>
      </c>
      <c r="T203" s="197">
        <f>T204+T205+T206+T210</f>
        <v>137.77000000000001</v>
      </c>
      <c r="U203" s="197">
        <f>U204+U205+U206+U210</f>
        <v>130.578</v>
      </c>
      <c r="V203" s="197">
        <f>V204+V205+V206+V210</f>
        <v>137.23699999999999</v>
      </c>
      <c r="W203" s="197">
        <f>W204+W205+W206+W210</f>
        <v>144.23599999999999</v>
      </c>
      <c r="X203" s="182">
        <f>S203+T203+U203+V203+W203</f>
        <v>601.06700000000001</v>
      </c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  <c r="AN203" s="196"/>
      <c r="AO203" s="196"/>
      <c r="AP203" s="196"/>
      <c r="AQ203" s="196"/>
      <c r="AR203" s="196"/>
      <c r="AS203" s="196"/>
      <c r="AT203" s="196"/>
      <c r="AU203" s="196"/>
      <c r="AV203" s="196"/>
      <c r="AW203" s="196"/>
      <c r="AX203" s="196"/>
      <c r="AY203" s="196"/>
    </row>
    <row r="204" spans="1:51" s="206" customFormat="1" ht="40.5" x14ac:dyDescent="0.25">
      <c r="A204" s="202"/>
      <c r="B204" s="201" t="s">
        <v>139</v>
      </c>
      <c r="C204" s="199"/>
      <c r="D204" s="209"/>
      <c r="E204" s="209"/>
      <c r="F204" s="209"/>
      <c r="G204" s="209"/>
      <c r="H204" s="199" t="s">
        <v>2</v>
      </c>
      <c r="I204" s="199" t="s">
        <v>2</v>
      </c>
      <c r="J204" s="199" t="s">
        <v>2</v>
      </c>
      <c r="K204" s="199" t="s">
        <v>2</v>
      </c>
      <c r="L204" s="199" t="s">
        <v>2</v>
      </c>
      <c r="M204" s="199" t="s">
        <v>2</v>
      </c>
      <c r="N204" s="198" t="s">
        <v>2</v>
      </c>
      <c r="O204" s="207"/>
      <c r="P204" s="207"/>
      <c r="Q204" s="207"/>
      <c r="R204" s="207"/>
      <c r="S204" s="207"/>
      <c r="T204" s="207"/>
      <c r="U204" s="207"/>
      <c r="V204" s="207"/>
      <c r="W204" s="207"/>
      <c r="X204" s="182">
        <f>S204+T204+U204+V204+W204</f>
        <v>0</v>
      </c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  <c r="AN204" s="196"/>
      <c r="AO204" s="196"/>
      <c r="AP204" s="196"/>
      <c r="AQ204" s="196"/>
      <c r="AR204" s="196"/>
      <c r="AS204" s="196"/>
      <c r="AT204" s="196"/>
      <c r="AU204" s="196"/>
      <c r="AV204" s="196"/>
      <c r="AW204" s="196"/>
      <c r="AX204" s="196"/>
      <c r="AY204" s="196"/>
    </row>
    <row r="205" spans="1:51" s="206" customFormat="1" ht="22.5" x14ac:dyDescent="0.25">
      <c r="A205" s="202"/>
      <c r="B205" s="201" t="s">
        <v>138</v>
      </c>
      <c r="C205" s="199"/>
      <c r="D205" s="209"/>
      <c r="E205" s="209"/>
      <c r="F205" s="209"/>
      <c r="G205" s="209"/>
      <c r="H205" s="199" t="s">
        <v>2</v>
      </c>
      <c r="I205" s="199" t="s">
        <v>2</v>
      </c>
      <c r="J205" s="199" t="s">
        <v>2</v>
      </c>
      <c r="K205" s="199" t="s">
        <v>2</v>
      </c>
      <c r="L205" s="199" t="s">
        <v>2</v>
      </c>
      <c r="M205" s="199" t="s">
        <v>2</v>
      </c>
      <c r="N205" s="198" t="s">
        <v>2</v>
      </c>
      <c r="O205" s="207"/>
      <c r="P205" s="207"/>
      <c r="Q205" s="207"/>
      <c r="R205" s="207"/>
      <c r="S205" s="207"/>
      <c r="T205" s="207"/>
      <c r="U205" s="207"/>
      <c r="V205" s="207"/>
      <c r="W205" s="207"/>
      <c r="X205" s="182">
        <f>S205+T205+U205+V205+W205</f>
        <v>0</v>
      </c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  <c r="AN205" s="196"/>
      <c r="AO205" s="196"/>
      <c r="AP205" s="196"/>
      <c r="AQ205" s="196"/>
      <c r="AR205" s="196"/>
      <c r="AS205" s="196"/>
      <c r="AT205" s="196"/>
      <c r="AU205" s="196"/>
      <c r="AV205" s="196"/>
      <c r="AW205" s="196"/>
      <c r="AX205" s="196"/>
      <c r="AY205" s="196"/>
    </row>
    <row r="206" spans="1:51" s="206" customFormat="1" ht="49.15" customHeight="1" x14ac:dyDescent="0.25">
      <c r="A206" s="202"/>
      <c r="B206" s="201" t="s">
        <v>137</v>
      </c>
      <c r="C206" s="200">
        <f>SUM(C207:C208)</f>
        <v>0</v>
      </c>
      <c r="D206" s="209" t="s">
        <v>314</v>
      </c>
      <c r="E206" s="217"/>
      <c r="F206" s="200"/>
      <c r="G206" s="200"/>
      <c r="H206" s="208" t="s">
        <v>63</v>
      </c>
      <c r="I206" s="208" t="s">
        <v>63</v>
      </c>
      <c r="J206" s="208" t="s">
        <v>62</v>
      </c>
      <c r="K206" s="208" t="s">
        <v>62</v>
      </c>
      <c r="L206" s="208" t="s">
        <v>62</v>
      </c>
      <c r="M206" s="208" t="s">
        <v>62</v>
      </c>
      <c r="N206" s="198" t="s">
        <v>61</v>
      </c>
      <c r="O206" s="197">
        <f>O207+O208+O209</f>
        <v>0</v>
      </c>
      <c r="P206" s="197">
        <f>P207+P208+P209</f>
        <v>0</v>
      </c>
      <c r="Q206" s="197">
        <f>Q207+Q208+Q209</f>
        <v>0</v>
      </c>
      <c r="R206" s="197">
        <f>R207+R208+R209</f>
        <v>51.245999999999995</v>
      </c>
      <c r="S206" s="197">
        <f>S207+S208+S209</f>
        <v>51.245999999999995</v>
      </c>
      <c r="T206" s="197">
        <f>T207+T208+T209</f>
        <v>137.77000000000001</v>
      </c>
      <c r="U206" s="197">
        <f>U207+U208+U209</f>
        <v>130.578</v>
      </c>
      <c r="V206" s="197">
        <f>V207+V208+V209</f>
        <v>137.23699999999999</v>
      </c>
      <c r="W206" s="197">
        <f>W207+W208+W209</f>
        <v>144.23599999999999</v>
      </c>
      <c r="X206" s="182">
        <f>S206+T206+U206+V206+W206</f>
        <v>601.06700000000001</v>
      </c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  <c r="AN206" s="196"/>
      <c r="AO206" s="196"/>
      <c r="AP206" s="196"/>
      <c r="AQ206" s="196"/>
      <c r="AR206" s="196"/>
      <c r="AS206" s="196"/>
      <c r="AT206" s="196"/>
      <c r="AU206" s="196"/>
      <c r="AV206" s="196"/>
      <c r="AW206" s="196"/>
      <c r="AX206" s="196"/>
      <c r="AY206" s="196"/>
    </row>
    <row r="207" spans="1:51" s="205" customFormat="1" ht="60.75" x14ac:dyDescent="0.25">
      <c r="A207" s="189">
        <v>110</v>
      </c>
      <c r="B207" s="191" t="s">
        <v>60</v>
      </c>
      <c r="C207" s="186" t="s">
        <v>32</v>
      </c>
      <c r="D207" s="209" t="s">
        <v>314</v>
      </c>
      <c r="E207" s="187"/>
      <c r="F207" s="187"/>
      <c r="G207" s="187"/>
      <c r="H207" s="186" t="s">
        <v>59</v>
      </c>
      <c r="I207" s="186" t="s">
        <v>59</v>
      </c>
      <c r="J207" s="186" t="s">
        <v>59</v>
      </c>
      <c r="K207" s="186" t="s">
        <v>59</v>
      </c>
      <c r="L207" s="186" t="s">
        <v>59</v>
      </c>
      <c r="M207" s="186" t="s">
        <v>59</v>
      </c>
      <c r="N207" s="185" t="s">
        <v>58</v>
      </c>
      <c r="O207" s="203"/>
      <c r="P207" s="203"/>
      <c r="Q207" s="203"/>
      <c r="R207" s="203">
        <v>32.570999999999998</v>
      </c>
      <c r="S207" s="203">
        <v>32.570999999999998</v>
      </c>
      <c r="T207" s="203">
        <v>101.54600000000001</v>
      </c>
      <c r="U207" s="203">
        <v>108.56399999999999</v>
      </c>
      <c r="V207" s="203">
        <v>114.101</v>
      </c>
      <c r="W207" s="203">
        <v>119.92</v>
      </c>
      <c r="X207" s="182">
        <f>S207+T207+U207+V207+W207</f>
        <v>476.70200000000006</v>
      </c>
      <c r="Y207" s="173"/>
      <c r="Z207" s="173"/>
      <c r="AA207" s="173"/>
      <c r="AB207" s="173"/>
      <c r="AC207" s="173"/>
      <c r="AD207" s="173"/>
      <c r="AE207" s="173"/>
      <c r="AF207" s="173"/>
      <c r="AG207" s="173"/>
      <c r="AH207" s="173"/>
      <c r="AI207" s="173"/>
      <c r="AJ207" s="173"/>
      <c r="AK207" s="173"/>
      <c r="AL207" s="173"/>
      <c r="AM207" s="173"/>
      <c r="AN207" s="173"/>
      <c r="AO207" s="173"/>
      <c r="AP207" s="173"/>
      <c r="AQ207" s="173"/>
      <c r="AR207" s="173"/>
      <c r="AS207" s="173"/>
      <c r="AT207" s="173"/>
      <c r="AU207" s="173"/>
      <c r="AV207" s="173"/>
      <c r="AW207" s="173"/>
      <c r="AX207" s="173"/>
      <c r="AY207" s="173"/>
    </row>
    <row r="208" spans="1:51" s="205" customFormat="1" ht="60.75" x14ac:dyDescent="0.25">
      <c r="A208" s="189">
        <v>111</v>
      </c>
      <c r="B208" s="191" t="s">
        <v>57</v>
      </c>
      <c r="C208" s="186" t="s">
        <v>32</v>
      </c>
      <c r="D208" s="209" t="s">
        <v>314</v>
      </c>
      <c r="E208" s="187"/>
      <c r="F208" s="187"/>
      <c r="G208" s="187"/>
      <c r="H208" s="186" t="s">
        <v>56</v>
      </c>
      <c r="I208" s="186" t="s">
        <v>56</v>
      </c>
      <c r="J208" s="186" t="s">
        <v>56</v>
      </c>
      <c r="K208" s="186" t="s">
        <v>56</v>
      </c>
      <c r="L208" s="186" t="s">
        <v>56</v>
      </c>
      <c r="M208" s="186" t="s">
        <v>56</v>
      </c>
      <c r="N208" s="185" t="s">
        <v>55</v>
      </c>
      <c r="O208" s="203"/>
      <c r="P208" s="203"/>
      <c r="Q208" s="203"/>
      <c r="R208" s="203">
        <v>16.135999999999999</v>
      </c>
      <c r="S208" s="203">
        <v>16.135999999999999</v>
      </c>
      <c r="T208" s="203">
        <v>36.223999999999997</v>
      </c>
      <c r="U208" s="203">
        <v>22.013999999999999</v>
      </c>
      <c r="V208" s="203">
        <v>23.135999999999999</v>
      </c>
      <c r="W208" s="203">
        <v>24.315999999999999</v>
      </c>
      <c r="X208" s="182">
        <f>S208+T208+U208+V208+W208</f>
        <v>121.82599999999999</v>
      </c>
      <c r="Y208" s="173"/>
      <c r="Z208" s="173"/>
      <c r="AA208" s="173"/>
      <c r="AB208" s="173"/>
      <c r="AC208" s="173"/>
      <c r="AD208" s="173"/>
      <c r="AE208" s="173"/>
      <c r="AF208" s="173"/>
      <c r="AG208" s="173"/>
      <c r="AH208" s="173"/>
      <c r="AI208" s="173"/>
      <c r="AJ208" s="173"/>
      <c r="AK208" s="173"/>
      <c r="AL208" s="173"/>
      <c r="AM208" s="173"/>
      <c r="AN208" s="173"/>
      <c r="AO208" s="173"/>
      <c r="AP208" s="173"/>
      <c r="AQ208" s="173"/>
      <c r="AR208" s="173"/>
      <c r="AS208" s="173"/>
      <c r="AT208" s="173"/>
      <c r="AU208" s="173"/>
      <c r="AV208" s="173"/>
      <c r="AW208" s="173"/>
      <c r="AX208" s="173"/>
      <c r="AY208" s="173"/>
    </row>
    <row r="209" spans="1:51" s="205" customFormat="1" ht="81" x14ac:dyDescent="0.25">
      <c r="A209" s="189">
        <v>112</v>
      </c>
      <c r="B209" s="216" t="s">
        <v>54</v>
      </c>
      <c r="C209" s="186" t="s">
        <v>32</v>
      </c>
      <c r="D209" s="209" t="s">
        <v>314</v>
      </c>
      <c r="E209" s="215"/>
      <c r="F209" s="187"/>
      <c r="G209" s="187"/>
      <c r="H209" s="187" t="s">
        <v>53</v>
      </c>
      <c r="I209" s="215" t="s">
        <v>53</v>
      </c>
      <c r="J209" s="186" t="s">
        <v>2</v>
      </c>
      <c r="K209" s="186" t="s">
        <v>2</v>
      </c>
      <c r="L209" s="186" t="s">
        <v>2</v>
      </c>
      <c r="M209" s="186" t="s">
        <v>2</v>
      </c>
      <c r="N209" s="185" t="s">
        <v>53</v>
      </c>
      <c r="O209" s="203"/>
      <c r="P209" s="203"/>
      <c r="Q209" s="203"/>
      <c r="R209" s="203">
        <v>2.5390000000000001</v>
      </c>
      <c r="S209" s="203">
        <v>2.5390000000000001</v>
      </c>
      <c r="T209" s="203"/>
      <c r="U209" s="203"/>
      <c r="V209" s="203"/>
      <c r="W209" s="203"/>
      <c r="X209" s="182">
        <f>S209+T209+U209+V209+W209</f>
        <v>2.5390000000000001</v>
      </c>
      <c r="Y209" s="173"/>
      <c r="Z209" s="173"/>
      <c r="AA209" s="173"/>
      <c r="AB209" s="173"/>
      <c r="AC209" s="173"/>
      <c r="AD209" s="173"/>
      <c r="AE209" s="173"/>
      <c r="AF209" s="173"/>
      <c r="AG209" s="173"/>
      <c r="AH209" s="173"/>
      <c r="AI209" s="173"/>
      <c r="AJ209" s="173"/>
      <c r="AK209" s="173"/>
      <c r="AL209" s="173"/>
      <c r="AM209" s="173"/>
      <c r="AN209" s="173"/>
      <c r="AO209" s="173"/>
      <c r="AP209" s="173"/>
      <c r="AQ209" s="173"/>
      <c r="AR209" s="173"/>
      <c r="AS209" s="173"/>
      <c r="AT209" s="173"/>
      <c r="AU209" s="173"/>
      <c r="AV209" s="173"/>
      <c r="AW209" s="173"/>
      <c r="AX209" s="173"/>
      <c r="AY209" s="173"/>
    </row>
    <row r="210" spans="1:51" s="205" customFormat="1" ht="22.5" x14ac:dyDescent="0.25">
      <c r="A210" s="189"/>
      <c r="B210" s="201" t="s">
        <v>52</v>
      </c>
      <c r="C210" s="186"/>
      <c r="D210" s="209"/>
      <c r="E210" s="209"/>
      <c r="F210" s="209"/>
      <c r="G210" s="209"/>
      <c r="H210" s="209" t="s">
        <v>2</v>
      </c>
      <c r="I210" s="186" t="s">
        <v>2</v>
      </c>
      <c r="J210" s="186" t="s">
        <v>2</v>
      </c>
      <c r="K210" s="186" t="s">
        <v>2</v>
      </c>
      <c r="L210" s="186" t="s">
        <v>2</v>
      </c>
      <c r="M210" s="186" t="s">
        <v>2</v>
      </c>
      <c r="N210" s="198" t="s">
        <v>2</v>
      </c>
      <c r="O210" s="207"/>
      <c r="P210" s="207"/>
      <c r="Q210" s="207"/>
      <c r="R210" s="207"/>
      <c r="S210" s="207"/>
      <c r="T210" s="207"/>
      <c r="U210" s="207"/>
      <c r="V210" s="207"/>
      <c r="W210" s="207"/>
      <c r="X210" s="182">
        <f>S210+T210+U210+V210+W210</f>
        <v>0</v>
      </c>
      <c r="Y210" s="173"/>
      <c r="Z210" s="173"/>
      <c r="AA210" s="173"/>
      <c r="AB210" s="173"/>
      <c r="AC210" s="173"/>
      <c r="AD210" s="173"/>
      <c r="AE210" s="173"/>
      <c r="AF210" s="173"/>
      <c r="AG210" s="173"/>
      <c r="AH210" s="173"/>
      <c r="AI210" s="173"/>
      <c r="AJ210" s="173"/>
      <c r="AK210" s="173"/>
      <c r="AL210" s="173"/>
      <c r="AM210" s="173"/>
      <c r="AN210" s="173"/>
      <c r="AO210" s="173"/>
      <c r="AP210" s="173"/>
      <c r="AQ210" s="173"/>
      <c r="AR210" s="173"/>
      <c r="AS210" s="173"/>
      <c r="AT210" s="173"/>
      <c r="AU210" s="173"/>
      <c r="AV210" s="173"/>
      <c r="AW210" s="173"/>
      <c r="AX210" s="173"/>
      <c r="AY210" s="173"/>
    </row>
    <row r="211" spans="1:51" s="205" customFormat="1" ht="22.5" x14ac:dyDescent="0.25">
      <c r="A211" s="189"/>
      <c r="B211" s="201" t="s">
        <v>51</v>
      </c>
      <c r="C211" s="213"/>
      <c r="D211" s="209"/>
      <c r="E211" s="209"/>
      <c r="F211" s="209"/>
      <c r="G211" s="209"/>
      <c r="H211" s="209" t="s">
        <v>2</v>
      </c>
      <c r="I211" s="213" t="s">
        <v>2</v>
      </c>
      <c r="J211" s="213" t="s">
        <v>2</v>
      </c>
      <c r="K211" s="213" t="s">
        <v>2</v>
      </c>
      <c r="L211" s="213" t="s">
        <v>2</v>
      </c>
      <c r="M211" s="213" t="s">
        <v>2</v>
      </c>
      <c r="N211" s="198" t="s">
        <v>2</v>
      </c>
      <c r="O211" s="207"/>
      <c r="P211" s="207"/>
      <c r="Q211" s="207"/>
      <c r="R211" s="207"/>
      <c r="S211" s="207"/>
      <c r="T211" s="207"/>
      <c r="U211" s="207"/>
      <c r="V211" s="207"/>
      <c r="W211" s="207"/>
      <c r="X211" s="182">
        <f>S211+T211+U211+V211+W211</f>
        <v>0</v>
      </c>
      <c r="Y211" s="173"/>
      <c r="Z211" s="173"/>
      <c r="AA211" s="173"/>
      <c r="AB211" s="173"/>
      <c r="AC211" s="173"/>
      <c r="AD211" s="173"/>
      <c r="AE211" s="173"/>
      <c r="AF211" s="173"/>
      <c r="AG211" s="173"/>
      <c r="AH211" s="173"/>
      <c r="AI211" s="173"/>
      <c r="AJ211" s="173"/>
      <c r="AK211" s="173"/>
      <c r="AL211" s="173"/>
      <c r="AM211" s="173"/>
      <c r="AN211" s="173"/>
      <c r="AO211" s="173"/>
      <c r="AP211" s="173"/>
      <c r="AQ211" s="173"/>
      <c r="AR211" s="173"/>
      <c r="AS211" s="173"/>
      <c r="AT211" s="173"/>
      <c r="AU211" s="173"/>
      <c r="AV211" s="173"/>
      <c r="AW211" s="173"/>
      <c r="AX211" s="173"/>
      <c r="AY211" s="173"/>
    </row>
    <row r="212" spans="1:51" s="206" customFormat="1" ht="22.5" x14ac:dyDescent="0.25">
      <c r="A212" s="189"/>
      <c r="B212" s="201" t="s">
        <v>50</v>
      </c>
      <c r="C212" s="186"/>
      <c r="D212" s="209"/>
      <c r="E212" s="209"/>
      <c r="F212" s="209"/>
      <c r="G212" s="209"/>
      <c r="H212" s="209" t="s">
        <v>2</v>
      </c>
      <c r="I212" s="186" t="s">
        <v>2</v>
      </c>
      <c r="J212" s="186" t="s">
        <v>2</v>
      </c>
      <c r="K212" s="186" t="s">
        <v>2</v>
      </c>
      <c r="L212" s="186" t="s">
        <v>2</v>
      </c>
      <c r="M212" s="186" t="s">
        <v>2</v>
      </c>
      <c r="N212" s="198" t="s">
        <v>2</v>
      </c>
      <c r="O212" s="207"/>
      <c r="P212" s="207"/>
      <c r="Q212" s="207"/>
      <c r="R212" s="207"/>
      <c r="S212" s="207"/>
      <c r="T212" s="207"/>
      <c r="U212" s="207"/>
      <c r="V212" s="207"/>
      <c r="W212" s="207"/>
      <c r="X212" s="182">
        <f>S212+T212+U212+V212+W212</f>
        <v>0</v>
      </c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  <c r="AR212" s="196"/>
      <c r="AS212" s="196"/>
      <c r="AT212" s="196"/>
      <c r="AU212" s="196"/>
      <c r="AV212" s="196"/>
      <c r="AW212" s="196"/>
      <c r="AX212" s="196"/>
      <c r="AY212" s="196"/>
    </row>
    <row r="213" spans="1:51" s="205" customFormat="1" ht="22.5" x14ac:dyDescent="0.25">
      <c r="A213" s="189"/>
      <c r="B213" s="201" t="s">
        <v>49</v>
      </c>
      <c r="C213" s="186"/>
      <c r="D213" s="209"/>
      <c r="E213" s="209"/>
      <c r="F213" s="209"/>
      <c r="G213" s="209"/>
      <c r="H213" s="209" t="s">
        <v>2</v>
      </c>
      <c r="I213" s="186" t="s">
        <v>2</v>
      </c>
      <c r="J213" s="186" t="s">
        <v>2</v>
      </c>
      <c r="K213" s="186" t="s">
        <v>2</v>
      </c>
      <c r="L213" s="186" t="s">
        <v>2</v>
      </c>
      <c r="M213" s="186" t="s">
        <v>2</v>
      </c>
      <c r="N213" s="198" t="s">
        <v>2</v>
      </c>
      <c r="O213" s="207"/>
      <c r="P213" s="207"/>
      <c r="Q213" s="207"/>
      <c r="R213" s="207"/>
      <c r="S213" s="207"/>
      <c r="T213" s="207"/>
      <c r="U213" s="207"/>
      <c r="V213" s="207"/>
      <c r="W213" s="207"/>
      <c r="X213" s="182">
        <f>S213+T213+U213+V213+W213</f>
        <v>0</v>
      </c>
      <c r="Y213" s="173"/>
      <c r="Z213" s="173"/>
      <c r="AA213" s="173"/>
      <c r="AB213" s="173"/>
      <c r="AC213" s="173"/>
      <c r="AD213" s="173"/>
      <c r="AE213" s="173"/>
      <c r="AF213" s="173"/>
      <c r="AG213" s="173"/>
      <c r="AH213" s="173"/>
      <c r="AI213" s="173"/>
      <c r="AJ213" s="173"/>
      <c r="AK213" s="173"/>
      <c r="AL213" s="173"/>
      <c r="AM213" s="173"/>
      <c r="AN213" s="173"/>
      <c r="AO213" s="173"/>
      <c r="AP213" s="173"/>
      <c r="AQ213" s="173"/>
      <c r="AR213" s="173"/>
      <c r="AS213" s="173"/>
      <c r="AT213" s="173"/>
      <c r="AU213" s="173"/>
      <c r="AV213" s="173"/>
      <c r="AW213" s="173"/>
      <c r="AX213" s="173"/>
      <c r="AY213" s="173"/>
    </row>
    <row r="214" spans="1:51" s="205" customFormat="1" ht="22.5" x14ac:dyDescent="0.25">
      <c r="A214" s="189"/>
      <c r="B214" s="201" t="s">
        <v>48</v>
      </c>
      <c r="C214" s="186"/>
      <c r="D214" s="209"/>
      <c r="E214" s="209"/>
      <c r="F214" s="209"/>
      <c r="G214" s="209"/>
      <c r="H214" s="209" t="s">
        <v>2</v>
      </c>
      <c r="I214" s="186" t="s">
        <v>2</v>
      </c>
      <c r="J214" s="186" t="s">
        <v>2</v>
      </c>
      <c r="K214" s="186" t="s">
        <v>2</v>
      </c>
      <c r="L214" s="186" t="s">
        <v>2</v>
      </c>
      <c r="M214" s="186" t="s">
        <v>2</v>
      </c>
      <c r="N214" s="198" t="s">
        <v>2</v>
      </c>
      <c r="O214" s="207"/>
      <c r="P214" s="207"/>
      <c r="Q214" s="207"/>
      <c r="R214" s="207"/>
      <c r="S214" s="207"/>
      <c r="T214" s="207"/>
      <c r="U214" s="207"/>
      <c r="V214" s="207"/>
      <c r="W214" s="207"/>
      <c r="X214" s="182">
        <f>S214+T214+U214+V214+W214</f>
        <v>0</v>
      </c>
      <c r="Y214" s="173"/>
      <c r="Z214" s="173"/>
      <c r="AA214" s="173"/>
      <c r="AB214" s="173"/>
      <c r="AC214" s="173"/>
      <c r="AD214" s="173"/>
      <c r="AE214" s="173"/>
      <c r="AF214" s="173"/>
      <c r="AG214" s="173"/>
      <c r="AH214" s="173"/>
      <c r="AI214" s="173"/>
      <c r="AJ214" s="173"/>
      <c r="AK214" s="173"/>
      <c r="AL214" s="173"/>
      <c r="AM214" s="173"/>
      <c r="AN214" s="173"/>
      <c r="AO214" s="173"/>
      <c r="AP214" s="173"/>
      <c r="AQ214" s="173"/>
      <c r="AR214" s="173"/>
      <c r="AS214" s="173"/>
      <c r="AT214" s="173"/>
      <c r="AU214" s="173"/>
      <c r="AV214" s="173"/>
      <c r="AW214" s="173"/>
      <c r="AX214" s="173"/>
      <c r="AY214" s="173"/>
    </row>
    <row r="215" spans="1:51" s="205" customFormat="1" ht="22.5" x14ac:dyDescent="0.25">
      <c r="A215" s="189"/>
      <c r="B215" s="201" t="s">
        <v>47</v>
      </c>
      <c r="C215" s="186"/>
      <c r="D215" s="209"/>
      <c r="E215" s="209"/>
      <c r="F215" s="209"/>
      <c r="G215" s="209"/>
      <c r="H215" s="209" t="s">
        <v>2</v>
      </c>
      <c r="I215" s="186" t="s">
        <v>2</v>
      </c>
      <c r="J215" s="186" t="s">
        <v>2</v>
      </c>
      <c r="K215" s="186" t="s">
        <v>2</v>
      </c>
      <c r="L215" s="186" t="s">
        <v>2</v>
      </c>
      <c r="M215" s="186" t="s">
        <v>2</v>
      </c>
      <c r="N215" s="198" t="s">
        <v>2</v>
      </c>
      <c r="O215" s="207"/>
      <c r="P215" s="207"/>
      <c r="Q215" s="207"/>
      <c r="R215" s="207"/>
      <c r="S215" s="207"/>
      <c r="T215" s="207"/>
      <c r="U215" s="207"/>
      <c r="V215" s="207"/>
      <c r="W215" s="207"/>
      <c r="X215" s="182">
        <f>S215+T215+U215+V215+W215</f>
        <v>0</v>
      </c>
      <c r="Y215" s="173"/>
      <c r="Z215" s="173"/>
      <c r="AA215" s="173"/>
      <c r="AB215" s="173"/>
      <c r="AC215" s="173"/>
      <c r="AD215" s="173"/>
      <c r="AE215" s="173"/>
      <c r="AF215" s="173"/>
      <c r="AG215" s="173"/>
      <c r="AH215" s="173"/>
      <c r="AI215" s="173"/>
      <c r="AJ215" s="173"/>
      <c r="AK215" s="173"/>
      <c r="AL215" s="173"/>
      <c r="AM215" s="173"/>
      <c r="AN215" s="173"/>
      <c r="AO215" s="173"/>
      <c r="AP215" s="173"/>
      <c r="AQ215" s="173"/>
      <c r="AR215" s="173"/>
      <c r="AS215" s="173"/>
      <c r="AT215" s="173"/>
      <c r="AU215" s="173"/>
      <c r="AV215" s="173"/>
      <c r="AW215" s="173"/>
      <c r="AX215" s="173"/>
      <c r="AY215" s="173"/>
    </row>
    <row r="216" spans="1:51" s="205" customFormat="1" ht="22.5" x14ac:dyDescent="0.25">
      <c r="A216" s="214"/>
      <c r="B216" s="201" t="s">
        <v>46</v>
      </c>
      <c r="C216" s="213"/>
      <c r="D216" s="209"/>
      <c r="E216" s="209"/>
      <c r="F216" s="209"/>
      <c r="G216" s="209"/>
      <c r="H216" s="209" t="s">
        <v>2</v>
      </c>
      <c r="I216" s="213" t="s">
        <v>2</v>
      </c>
      <c r="J216" s="213" t="s">
        <v>2</v>
      </c>
      <c r="K216" s="213" t="s">
        <v>2</v>
      </c>
      <c r="L216" s="213" t="s">
        <v>2</v>
      </c>
      <c r="M216" s="213" t="s">
        <v>2</v>
      </c>
      <c r="N216" s="213" t="s">
        <v>2</v>
      </c>
      <c r="O216" s="212"/>
      <c r="P216" s="212"/>
      <c r="Q216" s="212"/>
      <c r="R216" s="212"/>
      <c r="S216" s="212"/>
      <c r="T216" s="212"/>
      <c r="U216" s="212"/>
      <c r="V216" s="212"/>
      <c r="W216" s="212"/>
      <c r="X216" s="182">
        <f>S216+T216+U216+V216+W216</f>
        <v>0</v>
      </c>
      <c r="Y216" s="173"/>
      <c r="Z216" s="173"/>
      <c r="AA216" s="173"/>
      <c r="AB216" s="173"/>
      <c r="AC216" s="173"/>
      <c r="AD216" s="173"/>
      <c r="AE216" s="173"/>
      <c r="AF216" s="173"/>
      <c r="AG216" s="173"/>
      <c r="AH216" s="173"/>
      <c r="AI216" s="173"/>
      <c r="AJ216" s="173"/>
      <c r="AK216" s="173"/>
      <c r="AL216" s="173"/>
      <c r="AM216" s="173"/>
      <c r="AN216" s="173"/>
      <c r="AO216" s="173"/>
      <c r="AP216" s="173"/>
      <c r="AQ216" s="173"/>
      <c r="AR216" s="173"/>
      <c r="AS216" s="173"/>
      <c r="AT216" s="173"/>
      <c r="AU216" s="173"/>
      <c r="AV216" s="173"/>
      <c r="AW216" s="173"/>
      <c r="AX216" s="173"/>
      <c r="AY216" s="173"/>
    </row>
    <row r="217" spans="1:51" s="205" customFormat="1" ht="40.5" x14ac:dyDescent="0.25">
      <c r="A217" s="202"/>
      <c r="B217" s="201" t="s">
        <v>45</v>
      </c>
      <c r="C217" s="199"/>
      <c r="D217" s="209"/>
      <c r="E217" s="209"/>
      <c r="F217" s="209"/>
      <c r="G217" s="209"/>
      <c r="H217" s="209" t="s">
        <v>2</v>
      </c>
      <c r="I217" s="199" t="s">
        <v>2</v>
      </c>
      <c r="J217" s="199" t="s">
        <v>2</v>
      </c>
      <c r="K217" s="199" t="s">
        <v>2</v>
      </c>
      <c r="L217" s="199" t="s">
        <v>2</v>
      </c>
      <c r="M217" s="199" t="s">
        <v>2</v>
      </c>
      <c r="N217" s="198" t="s">
        <v>2</v>
      </c>
      <c r="O217" s="207"/>
      <c r="P217" s="207"/>
      <c r="Q217" s="207"/>
      <c r="R217" s="207"/>
      <c r="S217" s="207"/>
      <c r="T217" s="207"/>
      <c r="U217" s="207"/>
      <c r="V217" s="207"/>
      <c r="W217" s="207"/>
      <c r="X217" s="182">
        <f>S217+T217+U217+V217+W217</f>
        <v>0</v>
      </c>
      <c r="Y217" s="173"/>
      <c r="Z217" s="173"/>
      <c r="AA217" s="173"/>
      <c r="AB217" s="173"/>
      <c r="AC217" s="173"/>
      <c r="AD217" s="173"/>
      <c r="AE217" s="173"/>
      <c r="AF217" s="173"/>
      <c r="AG217" s="173"/>
      <c r="AH217" s="173"/>
      <c r="AI217" s="173"/>
      <c r="AJ217" s="173"/>
      <c r="AK217" s="173"/>
      <c r="AL217" s="173"/>
      <c r="AM217" s="173"/>
      <c r="AN217" s="173"/>
      <c r="AO217" s="173"/>
      <c r="AP217" s="173"/>
      <c r="AQ217" s="173"/>
      <c r="AR217" s="173"/>
      <c r="AS217" s="173"/>
      <c r="AT217" s="173"/>
      <c r="AU217" s="173"/>
      <c r="AV217" s="173"/>
      <c r="AW217" s="173"/>
      <c r="AX217" s="173"/>
      <c r="AY217" s="173"/>
    </row>
    <row r="218" spans="1:51" s="205" customFormat="1" ht="40.5" x14ac:dyDescent="0.25">
      <c r="A218" s="202"/>
      <c r="B218" s="201" t="s">
        <v>44</v>
      </c>
      <c r="C218" s="199"/>
      <c r="D218" s="209"/>
      <c r="E218" s="209"/>
      <c r="F218" s="209"/>
      <c r="G218" s="209"/>
      <c r="H218" s="209" t="s">
        <v>2</v>
      </c>
      <c r="I218" s="199" t="s">
        <v>2</v>
      </c>
      <c r="J218" s="199" t="s">
        <v>2</v>
      </c>
      <c r="K218" s="199" t="s">
        <v>2</v>
      </c>
      <c r="L218" s="199" t="s">
        <v>2</v>
      </c>
      <c r="M218" s="199" t="s">
        <v>2</v>
      </c>
      <c r="N218" s="198" t="s">
        <v>2</v>
      </c>
      <c r="O218" s="207"/>
      <c r="P218" s="207"/>
      <c r="Q218" s="207"/>
      <c r="R218" s="207"/>
      <c r="S218" s="207"/>
      <c r="T218" s="207"/>
      <c r="U218" s="207"/>
      <c r="V218" s="207"/>
      <c r="W218" s="207"/>
      <c r="X218" s="182">
        <f>S218+T218+U218+V218+W218</f>
        <v>0</v>
      </c>
      <c r="Y218" s="173"/>
      <c r="Z218" s="173"/>
      <c r="AA218" s="173"/>
      <c r="AB218" s="173"/>
      <c r="AC218" s="173"/>
      <c r="AD218" s="173"/>
      <c r="AE218" s="173"/>
      <c r="AF218" s="173"/>
      <c r="AG218" s="173"/>
      <c r="AH218" s="173"/>
      <c r="AI218" s="173"/>
      <c r="AJ218" s="173"/>
      <c r="AK218" s="173"/>
      <c r="AL218" s="173"/>
      <c r="AM218" s="173"/>
      <c r="AN218" s="173"/>
      <c r="AO218" s="173"/>
      <c r="AP218" s="173"/>
      <c r="AQ218" s="173"/>
      <c r="AR218" s="173"/>
      <c r="AS218" s="173"/>
      <c r="AT218" s="173"/>
      <c r="AU218" s="173"/>
      <c r="AV218" s="173"/>
      <c r="AW218" s="173"/>
      <c r="AX218" s="173"/>
      <c r="AY218" s="173"/>
    </row>
    <row r="219" spans="1:51" s="205" customFormat="1" ht="51.75" customHeight="1" x14ac:dyDescent="0.25">
      <c r="A219" s="202"/>
      <c r="B219" s="201" t="s">
        <v>43</v>
      </c>
      <c r="C219" s="213"/>
      <c r="D219" s="209"/>
      <c r="E219" s="209"/>
      <c r="F219" s="209"/>
      <c r="G219" s="209"/>
      <c r="H219" s="209" t="s">
        <v>2</v>
      </c>
      <c r="I219" s="209" t="s">
        <v>2</v>
      </c>
      <c r="J219" s="209" t="s">
        <v>2</v>
      </c>
      <c r="K219" s="209" t="s">
        <v>2</v>
      </c>
      <c r="L219" s="209" t="s">
        <v>2</v>
      </c>
      <c r="M219" s="209" t="s">
        <v>2</v>
      </c>
      <c r="N219" s="209" t="s">
        <v>2</v>
      </c>
      <c r="O219" s="212"/>
      <c r="P219" s="212"/>
      <c r="Q219" s="212"/>
      <c r="R219" s="212"/>
      <c r="S219" s="212"/>
      <c r="T219" s="212"/>
      <c r="U219" s="212"/>
      <c r="V219" s="212"/>
      <c r="W219" s="212"/>
      <c r="X219" s="182">
        <f>S219+T219+U219+V219+W219</f>
        <v>0</v>
      </c>
      <c r="Y219" s="173"/>
      <c r="Z219" s="173"/>
      <c r="AA219" s="173"/>
      <c r="AB219" s="173"/>
      <c r="AC219" s="173"/>
      <c r="AD219" s="173"/>
      <c r="AE219" s="173"/>
      <c r="AF219" s="173"/>
      <c r="AG219" s="173"/>
      <c r="AH219" s="173"/>
      <c r="AI219" s="173"/>
      <c r="AJ219" s="173"/>
      <c r="AK219" s="173"/>
      <c r="AL219" s="173"/>
      <c r="AM219" s="173"/>
      <c r="AN219" s="173"/>
      <c r="AO219" s="173"/>
      <c r="AP219" s="173"/>
      <c r="AQ219" s="173"/>
      <c r="AR219" s="173"/>
      <c r="AS219" s="173"/>
      <c r="AT219" s="173"/>
      <c r="AU219" s="173"/>
      <c r="AV219" s="173"/>
      <c r="AW219" s="173"/>
      <c r="AX219" s="173"/>
      <c r="AY219" s="173"/>
    </row>
    <row r="220" spans="1:51" s="205" customFormat="1" ht="49.15" customHeight="1" x14ac:dyDescent="0.25">
      <c r="A220" s="202"/>
      <c r="B220" s="201" t="s">
        <v>28</v>
      </c>
      <c r="C220" s="199"/>
      <c r="D220" s="200"/>
      <c r="E220" s="200"/>
      <c r="F220" s="200"/>
      <c r="G220" s="200"/>
      <c r="H220" s="200" t="s">
        <v>2</v>
      </c>
      <c r="I220" s="200" t="s">
        <v>2</v>
      </c>
      <c r="J220" s="200" t="s">
        <v>2</v>
      </c>
      <c r="K220" s="200" t="s">
        <v>2</v>
      </c>
      <c r="L220" s="200" t="s">
        <v>2</v>
      </c>
      <c r="M220" s="200" t="s">
        <v>2</v>
      </c>
      <c r="N220" s="200" t="s">
        <v>2</v>
      </c>
      <c r="O220" s="197"/>
      <c r="P220" s="197"/>
      <c r="Q220" s="197"/>
      <c r="R220" s="197"/>
      <c r="S220" s="197"/>
      <c r="T220" s="197"/>
      <c r="U220" s="197"/>
      <c r="V220" s="197"/>
      <c r="W220" s="197"/>
      <c r="X220" s="182">
        <f>S220+T220+U220+V220+W220</f>
        <v>0</v>
      </c>
      <c r="Y220" s="173"/>
      <c r="Z220" s="173"/>
      <c r="AA220" s="173"/>
      <c r="AB220" s="173"/>
      <c r="AC220" s="173"/>
      <c r="AD220" s="173"/>
      <c r="AE220" s="173"/>
      <c r="AF220" s="173"/>
      <c r="AG220" s="173"/>
      <c r="AH220" s="173"/>
      <c r="AI220" s="173"/>
      <c r="AJ220" s="173"/>
      <c r="AK220" s="173"/>
      <c r="AL220" s="173"/>
      <c r="AM220" s="173"/>
      <c r="AN220" s="173"/>
      <c r="AO220" s="173"/>
      <c r="AP220" s="173"/>
      <c r="AQ220" s="173"/>
      <c r="AR220" s="173"/>
      <c r="AS220" s="173"/>
      <c r="AT220" s="173"/>
      <c r="AU220" s="173"/>
      <c r="AV220" s="173"/>
      <c r="AW220" s="173"/>
      <c r="AX220" s="173"/>
      <c r="AY220" s="173"/>
    </row>
    <row r="221" spans="1:51" s="206" customFormat="1" ht="45" customHeight="1" x14ac:dyDescent="0.25">
      <c r="A221" s="202" t="s">
        <v>42</v>
      </c>
      <c r="B221" s="201" t="s">
        <v>41</v>
      </c>
      <c r="C221" s="199"/>
      <c r="D221" s="200"/>
      <c r="E221" s="200"/>
      <c r="F221" s="200"/>
      <c r="G221" s="200"/>
      <c r="H221" s="200" t="s">
        <v>2</v>
      </c>
      <c r="I221" s="199" t="s">
        <v>2</v>
      </c>
      <c r="J221" s="199" t="s">
        <v>2</v>
      </c>
      <c r="K221" s="199" t="s">
        <v>2</v>
      </c>
      <c r="L221" s="199" t="s">
        <v>2</v>
      </c>
      <c r="M221" s="199" t="s">
        <v>2</v>
      </c>
      <c r="N221" s="198" t="s">
        <v>2</v>
      </c>
      <c r="O221" s="197">
        <f>SUM(O222:O228)</f>
        <v>0</v>
      </c>
      <c r="P221" s="197">
        <f>SUM(P222:P228)</f>
        <v>0</v>
      </c>
      <c r="Q221" s="197">
        <f>SUM(Q222:Q228)</f>
        <v>0</v>
      </c>
      <c r="R221" s="197">
        <f>SUM(R222:R228)</f>
        <v>39.429000000000002</v>
      </c>
      <c r="S221" s="197">
        <f>SUM(S222:S228)</f>
        <v>39.429000000000002</v>
      </c>
      <c r="T221" s="197">
        <f>SUM(T222:T228)</f>
        <v>23.663</v>
      </c>
      <c r="U221" s="197">
        <f>SUM(U222:U228)</f>
        <v>11</v>
      </c>
      <c r="V221" s="197">
        <f>SUM(V222:V228)</f>
        <v>0</v>
      </c>
      <c r="W221" s="197">
        <f>SUM(W222:W228)</f>
        <v>0</v>
      </c>
      <c r="X221" s="182">
        <f>S221+T221+U221+V221+W221</f>
        <v>74.091999999999999</v>
      </c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96"/>
      <c r="AM221" s="196"/>
      <c r="AN221" s="196"/>
      <c r="AO221" s="196"/>
      <c r="AP221" s="196"/>
      <c r="AQ221" s="196"/>
      <c r="AR221" s="196"/>
      <c r="AS221" s="196"/>
      <c r="AT221" s="196"/>
      <c r="AU221" s="196"/>
      <c r="AV221" s="196"/>
      <c r="AW221" s="196"/>
      <c r="AX221" s="196"/>
      <c r="AY221" s="196"/>
    </row>
    <row r="222" spans="1:51" s="205" customFormat="1" ht="57.6" customHeight="1" x14ac:dyDescent="0.25">
      <c r="A222" s="189">
        <v>113</v>
      </c>
      <c r="B222" s="191" t="s">
        <v>40</v>
      </c>
      <c r="C222" s="186" t="s">
        <v>32</v>
      </c>
      <c r="D222" s="187"/>
      <c r="E222" s="187"/>
      <c r="F222" s="187"/>
      <c r="G222" s="187"/>
      <c r="H222" s="187" t="s">
        <v>2</v>
      </c>
      <c r="I222" s="186" t="s">
        <v>2</v>
      </c>
      <c r="J222" s="186" t="s">
        <v>2</v>
      </c>
      <c r="K222" s="186" t="s">
        <v>2</v>
      </c>
      <c r="L222" s="186" t="s">
        <v>2</v>
      </c>
      <c r="M222" s="186" t="s">
        <v>2</v>
      </c>
      <c r="N222" s="185" t="s">
        <v>2</v>
      </c>
      <c r="O222" s="203"/>
      <c r="P222" s="203"/>
      <c r="Q222" s="203"/>
      <c r="R222" s="203">
        <v>7.9660000000000002</v>
      </c>
      <c r="S222" s="203">
        <v>7.9660000000000002</v>
      </c>
      <c r="T222" s="203">
        <v>0.55300000000000005</v>
      </c>
      <c r="U222" s="210"/>
      <c r="V222" s="210"/>
      <c r="W222" s="210"/>
      <c r="X222" s="182">
        <f>S222+T222+U222+V222+W222</f>
        <v>8.5190000000000001</v>
      </c>
      <c r="Y222" s="173"/>
      <c r="Z222" s="173"/>
      <c r="AA222" s="173"/>
      <c r="AB222" s="173"/>
      <c r="AC222" s="173"/>
      <c r="AD222" s="173"/>
      <c r="AE222" s="173"/>
      <c r="AF222" s="173"/>
      <c r="AG222" s="173"/>
      <c r="AH222" s="173"/>
      <c r="AI222" s="173"/>
      <c r="AJ222" s="173"/>
      <c r="AK222" s="173"/>
      <c r="AL222" s="173"/>
      <c r="AM222" s="173"/>
      <c r="AN222" s="173"/>
      <c r="AO222" s="173"/>
      <c r="AP222" s="173"/>
      <c r="AQ222" s="173"/>
      <c r="AR222" s="173"/>
      <c r="AS222" s="173"/>
      <c r="AT222" s="173"/>
      <c r="AU222" s="173"/>
      <c r="AV222" s="173"/>
      <c r="AW222" s="173"/>
      <c r="AX222" s="173"/>
      <c r="AY222" s="173"/>
    </row>
    <row r="223" spans="1:51" s="205" customFormat="1" ht="57.6" customHeight="1" x14ac:dyDescent="0.25">
      <c r="A223" s="189">
        <f>A222+1</f>
        <v>114</v>
      </c>
      <c r="B223" s="191" t="s">
        <v>39</v>
      </c>
      <c r="C223" s="186" t="s">
        <v>32</v>
      </c>
      <c r="D223" s="187"/>
      <c r="E223" s="187"/>
      <c r="F223" s="187"/>
      <c r="G223" s="187"/>
      <c r="H223" s="187" t="s">
        <v>2</v>
      </c>
      <c r="I223" s="186" t="s">
        <v>2</v>
      </c>
      <c r="J223" s="186" t="s">
        <v>2</v>
      </c>
      <c r="K223" s="186" t="s">
        <v>2</v>
      </c>
      <c r="L223" s="186" t="s">
        <v>2</v>
      </c>
      <c r="M223" s="186" t="s">
        <v>2</v>
      </c>
      <c r="N223" s="185" t="s">
        <v>2</v>
      </c>
      <c r="O223" s="203"/>
      <c r="P223" s="203"/>
      <c r="Q223" s="203"/>
      <c r="R223" s="203"/>
      <c r="S223" s="203"/>
      <c r="T223" s="203">
        <f>10.891+2.219</f>
        <v>13.11</v>
      </c>
      <c r="U223" s="210"/>
      <c r="V223" s="210"/>
      <c r="W223" s="210"/>
      <c r="X223" s="182">
        <f>S223+T223+U223+V223+W223</f>
        <v>13.11</v>
      </c>
      <c r="Y223" s="173"/>
      <c r="Z223" s="173"/>
      <c r="AA223" s="173"/>
      <c r="AB223" s="173"/>
      <c r="AC223" s="173"/>
      <c r="AD223" s="173"/>
      <c r="AE223" s="173"/>
      <c r="AF223" s="173"/>
      <c r="AG223" s="173"/>
      <c r="AH223" s="173"/>
      <c r="AI223" s="173"/>
      <c r="AJ223" s="173"/>
      <c r="AK223" s="173"/>
      <c r="AL223" s="173"/>
      <c r="AM223" s="173"/>
      <c r="AN223" s="173"/>
      <c r="AO223" s="173"/>
      <c r="AP223" s="173"/>
      <c r="AQ223" s="173"/>
      <c r="AR223" s="173"/>
      <c r="AS223" s="173"/>
      <c r="AT223" s="173"/>
      <c r="AU223" s="173"/>
      <c r="AV223" s="173"/>
      <c r="AW223" s="173"/>
      <c r="AX223" s="173"/>
      <c r="AY223" s="173"/>
    </row>
    <row r="224" spans="1:51" s="205" customFormat="1" ht="68.45" customHeight="1" x14ac:dyDescent="0.25">
      <c r="A224" s="189">
        <f>A223+1</f>
        <v>115</v>
      </c>
      <c r="B224" s="190" t="s">
        <v>38</v>
      </c>
      <c r="C224" s="186" t="s">
        <v>32</v>
      </c>
      <c r="D224" s="187"/>
      <c r="E224" s="187"/>
      <c r="F224" s="187"/>
      <c r="G224" s="187"/>
      <c r="H224" s="187" t="s">
        <v>2</v>
      </c>
      <c r="I224" s="186" t="s">
        <v>2</v>
      </c>
      <c r="J224" s="186" t="s">
        <v>2</v>
      </c>
      <c r="K224" s="186" t="s">
        <v>2</v>
      </c>
      <c r="L224" s="186" t="s">
        <v>2</v>
      </c>
      <c r="M224" s="186" t="s">
        <v>2</v>
      </c>
      <c r="N224" s="185" t="s">
        <v>2</v>
      </c>
      <c r="O224" s="203"/>
      <c r="P224" s="203"/>
      <c r="Q224" s="203"/>
      <c r="R224" s="203">
        <v>1.8919999999999999</v>
      </c>
      <c r="S224" s="203">
        <v>1.8919999999999999</v>
      </c>
      <c r="T224" s="210"/>
      <c r="U224" s="210"/>
      <c r="V224" s="210"/>
      <c r="W224" s="210"/>
      <c r="X224" s="182">
        <f>S224+T224+U224+V224+W224</f>
        <v>1.8919999999999999</v>
      </c>
      <c r="Y224" s="173"/>
      <c r="Z224" s="173"/>
      <c r="AA224" s="173"/>
      <c r="AB224" s="173"/>
      <c r="AC224" s="173"/>
      <c r="AD224" s="173"/>
      <c r="AE224" s="173"/>
      <c r="AF224" s="173"/>
      <c r="AG224" s="173"/>
      <c r="AH224" s="173"/>
      <c r="AI224" s="173"/>
      <c r="AJ224" s="173"/>
      <c r="AK224" s="173"/>
      <c r="AL224" s="173"/>
      <c r="AM224" s="173"/>
      <c r="AN224" s="173"/>
      <c r="AO224" s="173"/>
      <c r="AP224" s="173"/>
      <c r="AQ224" s="173"/>
      <c r="AR224" s="173"/>
      <c r="AS224" s="173"/>
      <c r="AT224" s="173"/>
      <c r="AU224" s="173"/>
      <c r="AV224" s="173"/>
      <c r="AW224" s="173"/>
      <c r="AX224" s="173"/>
      <c r="AY224" s="173"/>
    </row>
    <row r="225" spans="1:51" s="205" customFormat="1" ht="68.45" customHeight="1" x14ac:dyDescent="0.25">
      <c r="A225" s="189">
        <v>115</v>
      </c>
      <c r="B225" s="211" t="s">
        <v>37</v>
      </c>
      <c r="C225" s="186"/>
      <c r="D225" s="187"/>
      <c r="E225" s="187"/>
      <c r="F225" s="187"/>
      <c r="G225" s="187"/>
      <c r="H225" s="187" t="s">
        <v>2</v>
      </c>
      <c r="I225" s="186" t="s">
        <v>2</v>
      </c>
      <c r="J225" s="186" t="s">
        <v>2</v>
      </c>
      <c r="K225" s="186" t="s">
        <v>2</v>
      </c>
      <c r="L225" s="186" t="s">
        <v>2</v>
      </c>
      <c r="M225" s="186" t="s">
        <v>2</v>
      </c>
      <c r="N225" s="185" t="s">
        <v>2</v>
      </c>
      <c r="O225" s="203"/>
      <c r="P225" s="203"/>
      <c r="Q225" s="203"/>
      <c r="R225" s="203"/>
      <c r="S225" s="203"/>
      <c r="T225" s="210"/>
      <c r="U225" s="210"/>
      <c r="V225" s="210"/>
      <c r="W225" s="203"/>
      <c r="X225" s="182">
        <f>S225+T225+U225+V225+W225</f>
        <v>0</v>
      </c>
      <c r="Y225" s="173"/>
      <c r="Z225" s="173"/>
      <c r="AA225" s="173"/>
      <c r="AB225" s="173"/>
      <c r="AC225" s="173"/>
      <c r="AD225" s="173"/>
      <c r="AE225" s="173"/>
      <c r="AF225" s="173"/>
      <c r="AG225" s="173"/>
      <c r="AH225" s="173"/>
      <c r="AI225" s="173"/>
      <c r="AJ225" s="173"/>
      <c r="AK225" s="173"/>
      <c r="AL225" s="173"/>
      <c r="AM225" s="173"/>
      <c r="AN225" s="173"/>
      <c r="AO225" s="173"/>
      <c r="AP225" s="173"/>
      <c r="AQ225" s="173"/>
      <c r="AR225" s="173"/>
      <c r="AS225" s="173"/>
      <c r="AT225" s="173"/>
      <c r="AU225" s="173"/>
      <c r="AV225" s="173"/>
      <c r="AW225" s="173"/>
      <c r="AX225" s="173"/>
      <c r="AY225" s="173"/>
    </row>
    <row r="226" spans="1:51" s="205" customFormat="1" ht="28.9" customHeight="1" x14ac:dyDescent="0.25">
      <c r="A226" s="189">
        <v>116</v>
      </c>
      <c r="B226" s="190" t="s">
        <v>35</v>
      </c>
      <c r="C226" s="186" t="s">
        <v>32</v>
      </c>
      <c r="D226" s="187"/>
      <c r="E226" s="187"/>
      <c r="F226" s="187"/>
      <c r="G226" s="187"/>
      <c r="H226" s="187" t="s">
        <v>2</v>
      </c>
      <c r="I226" s="186" t="s">
        <v>2</v>
      </c>
      <c r="J226" s="186" t="s">
        <v>2</v>
      </c>
      <c r="K226" s="186" t="s">
        <v>2</v>
      </c>
      <c r="L226" s="186" t="s">
        <v>2</v>
      </c>
      <c r="M226" s="186" t="s">
        <v>2</v>
      </c>
      <c r="N226" s="185" t="s">
        <v>2</v>
      </c>
      <c r="O226" s="210"/>
      <c r="P226" s="210"/>
      <c r="Q226" s="210"/>
      <c r="R226" s="203">
        <v>23.847999999999999</v>
      </c>
      <c r="S226" s="203">
        <v>23.847999999999999</v>
      </c>
      <c r="T226" s="210"/>
      <c r="U226" s="210"/>
      <c r="V226" s="210"/>
      <c r="W226" s="210"/>
      <c r="X226" s="182">
        <f>S226+T226+U226+V226+W226</f>
        <v>23.847999999999999</v>
      </c>
      <c r="Y226" s="173"/>
      <c r="Z226" s="173"/>
      <c r="AA226" s="173"/>
      <c r="AB226" s="173"/>
      <c r="AC226" s="173"/>
      <c r="AD226" s="173"/>
      <c r="AE226" s="173"/>
      <c r="AF226" s="173"/>
      <c r="AG226" s="173"/>
      <c r="AH226" s="173"/>
      <c r="AI226" s="173"/>
      <c r="AJ226" s="173"/>
      <c r="AK226" s="173"/>
      <c r="AL226" s="173"/>
      <c r="AM226" s="173"/>
      <c r="AN226" s="173"/>
      <c r="AO226" s="173"/>
      <c r="AP226" s="173"/>
      <c r="AQ226" s="173"/>
      <c r="AR226" s="173"/>
      <c r="AS226" s="173"/>
      <c r="AT226" s="173"/>
      <c r="AU226" s="173"/>
      <c r="AV226" s="173"/>
      <c r="AW226" s="173"/>
      <c r="AX226" s="173"/>
      <c r="AY226" s="173"/>
    </row>
    <row r="227" spans="1:51" s="205" customFormat="1" ht="28.9" customHeight="1" x14ac:dyDescent="0.25">
      <c r="A227" s="189">
        <v>117</v>
      </c>
      <c r="B227" s="190" t="s">
        <v>34</v>
      </c>
      <c r="C227" s="186"/>
      <c r="D227" s="187"/>
      <c r="E227" s="187"/>
      <c r="F227" s="187"/>
      <c r="G227" s="187"/>
      <c r="H227" s="187"/>
      <c r="I227" s="186"/>
      <c r="J227" s="186"/>
      <c r="K227" s="186"/>
      <c r="L227" s="186"/>
      <c r="M227" s="186"/>
      <c r="N227" s="185"/>
      <c r="O227" s="210"/>
      <c r="P227" s="210"/>
      <c r="Q227" s="210"/>
      <c r="R227" s="203">
        <v>5.7229999999999999</v>
      </c>
      <c r="S227" s="203">
        <v>5.7229999999999999</v>
      </c>
      <c r="T227" s="210"/>
      <c r="U227" s="210"/>
      <c r="V227" s="210"/>
      <c r="W227" s="210"/>
      <c r="X227" s="182">
        <f>S227+T227+U227+V227+W227</f>
        <v>5.7229999999999999</v>
      </c>
      <c r="Y227" s="173"/>
      <c r="Z227" s="173"/>
      <c r="AA227" s="173"/>
      <c r="AB227" s="173"/>
      <c r="AC227" s="173"/>
      <c r="AD227" s="173"/>
      <c r="AE227" s="173"/>
      <c r="AF227" s="173"/>
      <c r="AG227" s="173"/>
      <c r="AH227" s="173"/>
      <c r="AI227" s="173"/>
      <c r="AJ227" s="173"/>
      <c r="AK227" s="173"/>
      <c r="AL227" s="173"/>
      <c r="AM227" s="173"/>
      <c r="AN227" s="173"/>
      <c r="AO227" s="173"/>
      <c r="AP227" s="173"/>
      <c r="AQ227" s="173"/>
      <c r="AR227" s="173"/>
      <c r="AS227" s="173"/>
      <c r="AT227" s="173"/>
      <c r="AU227" s="173"/>
      <c r="AV227" s="173"/>
      <c r="AW227" s="173"/>
      <c r="AX227" s="173"/>
      <c r="AY227" s="173"/>
    </row>
    <row r="228" spans="1:51" s="205" customFormat="1" ht="57.6" customHeight="1" x14ac:dyDescent="0.25">
      <c r="A228" s="189">
        <v>118</v>
      </c>
      <c r="B228" s="190" t="s">
        <v>33</v>
      </c>
      <c r="C228" s="186" t="s">
        <v>32</v>
      </c>
      <c r="D228" s="187"/>
      <c r="E228" s="187"/>
      <c r="F228" s="187"/>
      <c r="G228" s="187"/>
      <c r="H228" s="187" t="s">
        <v>2</v>
      </c>
      <c r="I228" s="186" t="s">
        <v>2</v>
      </c>
      <c r="J228" s="186" t="s">
        <v>2</v>
      </c>
      <c r="K228" s="186" t="s">
        <v>2</v>
      </c>
      <c r="L228" s="186" t="s">
        <v>2</v>
      </c>
      <c r="M228" s="186" t="s">
        <v>2</v>
      </c>
      <c r="N228" s="185" t="s">
        <v>2</v>
      </c>
      <c r="O228" s="203"/>
      <c r="P228" s="203"/>
      <c r="Q228" s="203"/>
      <c r="R228" s="203"/>
      <c r="S228" s="203"/>
      <c r="T228" s="203">
        <v>10</v>
      </c>
      <c r="U228" s="203">
        <v>11</v>
      </c>
      <c r="V228" s="210"/>
      <c r="W228" s="210"/>
      <c r="X228" s="182">
        <f>S228+T228+U228+V228+W228</f>
        <v>21</v>
      </c>
      <c r="Y228" s="173"/>
      <c r="Z228" s="173"/>
      <c r="AA228" s="173"/>
      <c r="AB228" s="173"/>
      <c r="AC228" s="173"/>
      <c r="AD228" s="173"/>
      <c r="AE228" s="173"/>
      <c r="AF228" s="173"/>
      <c r="AG228" s="173"/>
      <c r="AH228" s="173"/>
      <c r="AI228" s="173"/>
      <c r="AJ228" s="173"/>
      <c r="AK228" s="173"/>
      <c r="AL228" s="173"/>
      <c r="AM228" s="173"/>
      <c r="AN228" s="173"/>
      <c r="AO228" s="173"/>
      <c r="AP228" s="173"/>
      <c r="AQ228" s="173"/>
      <c r="AR228" s="173"/>
      <c r="AS228" s="173"/>
      <c r="AT228" s="173"/>
      <c r="AU228" s="173"/>
      <c r="AV228" s="173"/>
      <c r="AW228" s="173"/>
      <c r="AX228" s="173"/>
      <c r="AY228" s="173"/>
    </row>
    <row r="229" spans="1:51" s="206" customFormat="1" ht="40.5" x14ac:dyDescent="0.25">
      <c r="A229" s="202" t="s">
        <v>31</v>
      </c>
      <c r="B229" s="201" t="s">
        <v>30</v>
      </c>
      <c r="C229" s="208"/>
      <c r="D229" s="209"/>
      <c r="E229" s="209"/>
      <c r="F229" s="209"/>
      <c r="G229" s="209"/>
      <c r="H229" s="209" t="s">
        <v>2</v>
      </c>
      <c r="I229" s="208" t="s">
        <v>2</v>
      </c>
      <c r="J229" s="208" t="s">
        <v>2</v>
      </c>
      <c r="K229" s="208" t="s">
        <v>2</v>
      </c>
      <c r="L229" s="208" t="s">
        <v>2</v>
      </c>
      <c r="M229" s="208" t="s">
        <v>2</v>
      </c>
      <c r="N229" s="198" t="s">
        <v>2</v>
      </c>
      <c r="O229" s="207"/>
      <c r="P229" s="207"/>
      <c r="Q229" s="207"/>
      <c r="R229" s="207"/>
      <c r="S229" s="207"/>
      <c r="T229" s="207"/>
      <c r="U229" s="207"/>
      <c r="V229" s="207"/>
      <c r="W229" s="207"/>
      <c r="X229" s="182">
        <f>S229+T229+U229+V229+W229</f>
        <v>0</v>
      </c>
      <c r="Y229" s="196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6"/>
      <c r="AK229" s="196"/>
      <c r="AL229" s="196"/>
      <c r="AM229" s="196"/>
      <c r="AN229" s="196"/>
      <c r="AO229" s="196"/>
      <c r="AP229" s="196"/>
      <c r="AQ229" s="196"/>
      <c r="AR229" s="196"/>
      <c r="AS229" s="196"/>
      <c r="AT229" s="196"/>
      <c r="AU229" s="196"/>
      <c r="AV229" s="196"/>
      <c r="AW229" s="196"/>
      <c r="AX229" s="196"/>
      <c r="AY229" s="196"/>
    </row>
    <row r="230" spans="1:51" s="206" customFormat="1" ht="59.45" customHeight="1" x14ac:dyDescent="0.25">
      <c r="A230" s="202" t="s">
        <v>29</v>
      </c>
      <c r="B230" s="201" t="s">
        <v>28</v>
      </c>
      <c r="C230" s="199"/>
      <c r="D230" s="200"/>
      <c r="E230" s="200"/>
      <c r="F230" s="200"/>
      <c r="G230" s="200"/>
      <c r="H230" s="200" t="s">
        <v>2</v>
      </c>
      <c r="I230" s="199" t="s">
        <v>2</v>
      </c>
      <c r="J230" s="199" t="s">
        <v>2</v>
      </c>
      <c r="K230" s="199" t="s">
        <v>2</v>
      </c>
      <c r="L230" s="199" t="s">
        <v>2</v>
      </c>
      <c r="M230" s="199" t="s">
        <v>2</v>
      </c>
      <c r="N230" s="198" t="s">
        <v>2</v>
      </c>
      <c r="O230" s="197"/>
      <c r="P230" s="197"/>
      <c r="Q230" s="197"/>
      <c r="R230" s="197"/>
      <c r="S230" s="197">
        <f>SUM(S231:S241)</f>
        <v>0</v>
      </c>
      <c r="T230" s="197">
        <f>SUM(T231:T241)</f>
        <v>0</v>
      </c>
      <c r="U230" s="197">
        <f>SUM(U231:U241)</f>
        <v>0</v>
      </c>
      <c r="V230" s="197">
        <f>SUM(V231:V241)</f>
        <v>3</v>
      </c>
      <c r="W230" s="197">
        <f>SUM(W231:W241)</f>
        <v>0</v>
      </c>
      <c r="X230" s="182">
        <f>S230+T230+U230+V230+W230</f>
        <v>3</v>
      </c>
      <c r="Y230" s="196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6"/>
      <c r="AK230" s="196"/>
      <c r="AL230" s="196"/>
      <c r="AM230" s="196"/>
      <c r="AN230" s="196"/>
      <c r="AO230" s="196"/>
      <c r="AP230" s="196"/>
      <c r="AQ230" s="196"/>
      <c r="AR230" s="196"/>
      <c r="AS230" s="196"/>
      <c r="AT230" s="196"/>
      <c r="AU230" s="196"/>
      <c r="AV230" s="196"/>
      <c r="AW230" s="196"/>
      <c r="AX230" s="196"/>
      <c r="AY230" s="196"/>
    </row>
    <row r="231" spans="1:51" s="205" customFormat="1" ht="51.6" customHeight="1" x14ac:dyDescent="0.25">
      <c r="A231" s="189">
        <v>119</v>
      </c>
      <c r="B231" s="191" t="s">
        <v>27</v>
      </c>
      <c r="C231" s="186" t="s">
        <v>16</v>
      </c>
      <c r="D231" s="187"/>
      <c r="E231" s="187"/>
      <c r="F231" s="187"/>
      <c r="G231" s="187"/>
      <c r="H231" s="187" t="s">
        <v>2</v>
      </c>
      <c r="I231" s="186" t="s">
        <v>2</v>
      </c>
      <c r="J231" s="186" t="s">
        <v>2</v>
      </c>
      <c r="K231" s="186" t="s">
        <v>2</v>
      </c>
      <c r="L231" s="186" t="s">
        <v>2</v>
      </c>
      <c r="M231" s="186" t="s">
        <v>2</v>
      </c>
      <c r="N231" s="185" t="s">
        <v>2</v>
      </c>
      <c r="O231" s="203"/>
      <c r="P231" s="203"/>
      <c r="Q231" s="203"/>
      <c r="R231" s="203"/>
      <c r="S231" s="203"/>
      <c r="T231" s="203"/>
      <c r="U231" s="203"/>
      <c r="V231" s="203"/>
      <c r="W231" s="203"/>
      <c r="X231" s="182">
        <f>S231+T231+U231+V231+W231</f>
        <v>0</v>
      </c>
      <c r="Y231" s="173"/>
      <c r="Z231" s="173"/>
      <c r="AA231" s="173"/>
      <c r="AB231" s="173"/>
      <c r="AC231" s="173"/>
      <c r="AD231" s="173"/>
      <c r="AE231" s="173"/>
      <c r="AF231" s="173"/>
      <c r="AG231" s="173"/>
      <c r="AH231" s="173"/>
      <c r="AI231" s="173"/>
      <c r="AJ231" s="173"/>
      <c r="AK231" s="173"/>
      <c r="AL231" s="173"/>
      <c r="AM231" s="173"/>
      <c r="AN231" s="173"/>
      <c r="AO231" s="173"/>
      <c r="AP231" s="173"/>
      <c r="AQ231" s="173"/>
      <c r="AR231" s="173"/>
      <c r="AS231" s="173"/>
      <c r="AT231" s="173"/>
      <c r="AU231" s="173"/>
      <c r="AV231" s="173"/>
      <c r="AW231" s="173"/>
      <c r="AX231" s="173"/>
      <c r="AY231" s="173"/>
    </row>
    <row r="232" spans="1:51" s="205" customFormat="1" ht="51.6" customHeight="1" x14ac:dyDescent="0.25">
      <c r="A232" s="189">
        <f>A231+1</f>
        <v>120</v>
      </c>
      <c r="B232" s="191" t="s">
        <v>26</v>
      </c>
      <c r="C232" s="186" t="s">
        <v>16</v>
      </c>
      <c r="D232" s="187"/>
      <c r="E232" s="187"/>
      <c r="F232" s="187"/>
      <c r="G232" s="187"/>
      <c r="H232" s="187" t="s">
        <v>2</v>
      </c>
      <c r="I232" s="186" t="s">
        <v>2</v>
      </c>
      <c r="J232" s="186" t="s">
        <v>2</v>
      </c>
      <c r="K232" s="186" t="s">
        <v>2</v>
      </c>
      <c r="L232" s="186" t="s">
        <v>2</v>
      </c>
      <c r="M232" s="186" t="s">
        <v>2</v>
      </c>
      <c r="N232" s="185" t="s">
        <v>2</v>
      </c>
      <c r="O232" s="203"/>
      <c r="P232" s="203"/>
      <c r="Q232" s="203"/>
      <c r="R232" s="203"/>
      <c r="S232" s="203"/>
      <c r="T232" s="203"/>
      <c r="U232" s="203"/>
      <c r="V232" s="203"/>
      <c r="W232" s="203"/>
      <c r="X232" s="182">
        <f>S232+T232+U232+V232+W232</f>
        <v>0</v>
      </c>
      <c r="Y232" s="173"/>
      <c r="Z232" s="173"/>
      <c r="AA232" s="173"/>
      <c r="AB232" s="173"/>
      <c r="AC232" s="173"/>
      <c r="AD232" s="173"/>
      <c r="AE232" s="173"/>
      <c r="AF232" s="173"/>
      <c r="AG232" s="173"/>
      <c r="AH232" s="173"/>
      <c r="AI232" s="173"/>
      <c r="AJ232" s="173"/>
      <c r="AK232" s="173"/>
      <c r="AL232" s="173"/>
      <c r="AM232" s="173"/>
      <c r="AN232" s="173"/>
      <c r="AO232" s="173"/>
      <c r="AP232" s="173"/>
      <c r="AQ232" s="173"/>
      <c r="AR232" s="173"/>
      <c r="AS232" s="173"/>
      <c r="AT232" s="173"/>
      <c r="AU232" s="173"/>
      <c r="AV232" s="173"/>
      <c r="AW232" s="173"/>
      <c r="AX232" s="173"/>
      <c r="AY232" s="173"/>
    </row>
    <row r="233" spans="1:51" s="172" customFormat="1" ht="49.15" customHeight="1" x14ac:dyDescent="0.25">
      <c r="A233" s="189">
        <f>A232+1</f>
        <v>121</v>
      </c>
      <c r="B233" s="190" t="s">
        <v>25</v>
      </c>
      <c r="C233" s="186" t="s">
        <v>16</v>
      </c>
      <c r="D233" s="187"/>
      <c r="E233" s="187"/>
      <c r="F233" s="187"/>
      <c r="G233" s="187"/>
      <c r="H233" s="187" t="s">
        <v>2</v>
      </c>
      <c r="I233" s="186" t="s">
        <v>2</v>
      </c>
      <c r="J233" s="186" t="s">
        <v>2</v>
      </c>
      <c r="K233" s="186" t="s">
        <v>2</v>
      </c>
      <c r="L233" s="186" t="s">
        <v>2</v>
      </c>
      <c r="M233" s="186" t="s">
        <v>2</v>
      </c>
      <c r="N233" s="185" t="s">
        <v>2</v>
      </c>
      <c r="O233" s="203"/>
      <c r="P233" s="203"/>
      <c r="Q233" s="203"/>
      <c r="R233" s="203"/>
      <c r="S233" s="203"/>
      <c r="T233" s="203"/>
      <c r="U233" s="203"/>
      <c r="V233" s="203"/>
      <c r="W233" s="203"/>
      <c r="X233" s="182">
        <f>S233+T233+U233+V233+W233</f>
        <v>0</v>
      </c>
      <c r="Y233" s="173"/>
      <c r="Z233" s="173"/>
      <c r="AA233" s="173"/>
      <c r="AB233" s="173"/>
    </row>
    <row r="234" spans="1:51" s="172" customFormat="1" ht="53.25" customHeight="1" x14ac:dyDescent="0.25">
      <c r="A234" s="189">
        <f>A233+1</f>
        <v>122</v>
      </c>
      <c r="B234" s="204" t="s">
        <v>24</v>
      </c>
      <c r="C234" s="186" t="s">
        <v>16</v>
      </c>
      <c r="D234" s="187"/>
      <c r="E234" s="187"/>
      <c r="F234" s="187"/>
      <c r="G234" s="187"/>
      <c r="H234" s="187" t="s">
        <v>2</v>
      </c>
      <c r="I234" s="186" t="s">
        <v>2</v>
      </c>
      <c r="J234" s="186" t="s">
        <v>2</v>
      </c>
      <c r="K234" s="186" t="s">
        <v>2</v>
      </c>
      <c r="L234" s="186" t="s">
        <v>2</v>
      </c>
      <c r="M234" s="186" t="s">
        <v>2</v>
      </c>
      <c r="N234" s="185" t="s">
        <v>2</v>
      </c>
      <c r="O234" s="203"/>
      <c r="P234" s="203"/>
      <c r="Q234" s="203"/>
      <c r="R234" s="203"/>
      <c r="S234" s="203"/>
      <c r="T234" s="203"/>
      <c r="U234" s="203"/>
      <c r="V234" s="203"/>
      <c r="W234" s="203"/>
      <c r="X234" s="182">
        <f>S234+T234+U234+V234+W234</f>
        <v>0</v>
      </c>
      <c r="Y234" s="173"/>
      <c r="Z234" s="173"/>
      <c r="AA234" s="173"/>
      <c r="AB234" s="173"/>
    </row>
    <row r="235" spans="1:51" s="172" customFormat="1" ht="48" customHeight="1" x14ac:dyDescent="0.25">
      <c r="A235" s="189">
        <f>A234+1</f>
        <v>123</v>
      </c>
      <c r="B235" s="204" t="s">
        <v>23</v>
      </c>
      <c r="C235" s="186" t="s">
        <v>16</v>
      </c>
      <c r="D235" s="187"/>
      <c r="E235" s="187"/>
      <c r="F235" s="187"/>
      <c r="G235" s="187"/>
      <c r="H235" s="187" t="s">
        <v>2</v>
      </c>
      <c r="I235" s="186" t="s">
        <v>2</v>
      </c>
      <c r="J235" s="186" t="s">
        <v>2</v>
      </c>
      <c r="K235" s="186" t="s">
        <v>2</v>
      </c>
      <c r="L235" s="186" t="s">
        <v>2</v>
      </c>
      <c r="M235" s="186" t="s">
        <v>2</v>
      </c>
      <c r="N235" s="185" t="s">
        <v>2</v>
      </c>
      <c r="O235" s="203"/>
      <c r="P235" s="203"/>
      <c r="Q235" s="203"/>
      <c r="R235" s="203"/>
      <c r="S235" s="203"/>
      <c r="T235" s="203"/>
      <c r="U235" s="203"/>
      <c r="V235" s="203">
        <v>3</v>
      </c>
      <c r="W235" s="203"/>
      <c r="X235" s="182">
        <f>S235+T235+U235+V235+W235</f>
        <v>3</v>
      </c>
      <c r="Y235" s="173"/>
      <c r="Z235" s="173"/>
      <c r="AA235" s="173"/>
      <c r="AB235" s="173"/>
    </row>
    <row r="236" spans="1:51" s="172" customFormat="1" ht="48" customHeight="1" x14ac:dyDescent="0.25">
      <c r="A236" s="189">
        <f>A235+1</f>
        <v>124</v>
      </c>
      <c r="B236" s="204" t="s">
        <v>22</v>
      </c>
      <c r="C236" s="186" t="s">
        <v>16</v>
      </c>
      <c r="D236" s="187"/>
      <c r="E236" s="187"/>
      <c r="F236" s="187"/>
      <c r="G236" s="187"/>
      <c r="H236" s="187" t="s">
        <v>2</v>
      </c>
      <c r="I236" s="186" t="s">
        <v>2</v>
      </c>
      <c r="J236" s="186" t="s">
        <v>2</v>
      </c>
      <c r="K236" s="186" t="s">
        <v>2</v>
      </c>
      <c r="L236" s="186" t="s">
        <v>2</v>
      </c>
      <c r="M236" s="186" t="s">
        <v>2</v>
      </c>
      <c r="N236" s="185" t="s">
        <v>2</v>
      </c>
      <c r="O236" s="203"/>
      <c r="P236" s="203"/>
      <c r="Q236" s="203"/>
      <c r="R236" s="203"/>
      <c r="S236" s="203"/>
      <c r="T236" s="203"/>
      <c r="U236" s="203"/>
      <c r="V236" s="203"/>
      <c r="W236" s="203"/>
      <c r="X236" s="182">
        <f>S236+T236+U236+V236+W236</f>
        <v>0</v>
      </c>
      <c r="Y236" s="173"/>
      <c r="Z236" s="173"/>
      <c r="AA236" s="173"/>
      <c r="AB236" s="173"/>
    </row>
    <row r="237" spans="1:51" s="172" customFormat="1" ht="48" customHeight="1" x14ac:dyDescent="0.25">
      <c r="A237" s="189">
        <f>A236+1</f>
        <v>125</v>
      </c>
      <c r="B237" s="204" t="s">
        <v>21</v>
      </c>
      <c r="C237" s="186" t="s">
        <v>16</v>
      </c>
      <c r="D237" s="187"/>
      <c r="E237" s="187"/>
      <c r="F237" s="187"/>
      <c r="G237" s="187"/>
      <c r="H237" s="187" t="s">
        <v>2</v>
      </c>
      <c r="I237" s="186" t="s">
        <v>2</v>
      </c>
      <c r="J237" s="186" t="s">
        <v>2</v>
      </c>
      <c r="K237" s="186" t="s">
        <v>2</v>
      </c>
      <c r="L237" s="186" t="s">
        <v>2</v>
      </c>
      <c r="M237" s="186" t="s">
        <v>2</v>
      </c>
      <c r="N237" s="185" t="s">
        <v>2</v>
      </c>
      <c r="O237" s="203"/>
      <c r="P237" s="203"/>
      <c r="Q237" s="203"/>
      <c r="R237" s="203"/>
      <c r="S237" s="203"/>
      <c r="T237" s="203"/>
      <c r="U237" s="203"/>
      <c r="V237" s="203"/>
      <c r="W237" s="203"/>
      <c r="X237" s="182">
        <f>S237+T237+U237+V237+W237</f>
        <v>0</v>
      </c>
      <c r="Y237" s="173"/>
      <c r="Z237" s="173"/>
      <c r="AA237" s="173"/>
      <c r="AB237" s="173"/>
    </row>
    <row r="238" spans="1:51" s="172" customFormat="1" ht="48" customHeight="1" x14ac:dyDescent="0.25">
      <c r="A238" s="189">
        <f>A237+1</f>
        <v>126</v>
      </c>
      <c r="B238" s="204" t="s">
        <v>20</v>
      </c>
      <c r="C238" s="186" t="s">
        <v>16</v>
      </c>
      <c r="D238" s="187"/>
      <c r="E238" s="187"/>
      <c r="F238" s="187"/>
      <c r="G238" s="187"/>
      <c r="H238" s="187" t="s">
        <v>2</v>
      </c>
      <c r="I238" s="186" t="s">
        <v>2</v>
      </c>
      <c r="J238" s="186" t="s">
        <v>2</v>
      </c>
      <c r="K238" s="186" t="s">
        <v>2</v>
      </c>
      <c r="L238" s="186" t="s">
        <v>2</v>
      </c>
      <c r="M238" s="186" t="s">
        <v>2</v>
      </c>
      <c r="N238" s="185" t="s">
        <v>2</v>
      </c>
      <c r="O238" s="203"/>
      <c r="P238" s="203"/>
      <c r="Q238" s="203"/>
      <c r="R238" s="203"/>
      <c r="S238" s="203"/>
      <c r="T238" s="203"/>
      <c r="U238" s="203"/>
      <c r="V238" s="203"/>
      <c r="W238" s="203"/>
      <c r="X238" s="182">
        <f>S238+T238+U238+V238+W238</f>
        <v>0</v>
      </c>
      <c r="Y238" s="173"/>
      <c r="Z238" s="173"/>
      <c r="AA238" s="173"/>
      <c r="AB238" s="173"/>
    </row>
    <row r="239" spans="1:51" s="172" customFormat="1" ht="48" customHeight="1" x14ac:dyDescent="0.25">
      <c r="A239" s="189">
        <f>A238+1</f>
        <v>127</v>
      </c>
      <c r="B239" s="204" t="s">
        <v>19</v>
      </c>
      <c r="C239" s="186" t="s">
        <v>16</v>
      </c>
      <c r="D239" s="187"/>
      <c r="E239" s="187"/>
      <c r="F239" s="187"/>
      <c r="G239" s="187"/>
      <c r="H239" s="187" t="s">
        <v>2</v>
      </c>
      <c r="I239" s="186" t="s">
        <v>2</v>
      </c>
      <c r="J239" s="186" t="s">
        <v>2</v>
      </c>
      <c r="K239" s="186" t="s">
        <v>2</v>
      </c>
      <c r="L239" s="186" t="s">
        <v>2</v>
      </c>
      <c r="M239" s="186" t="s">
        <v>2</v>
      </c>
      <c r="N239" s="185" t="s">
        <v>2</v>
      </c>
      <c r="O239" s="203"/>
      <c r="P239" s="203"/>
      <c r="Q239" s="203"/>
      <c r="R239" s="203"/>
      <c r="S239" s="203"/>
      <c r="T239" s="203"/>
      <c r="U239" s="203"/>
      <c r="V239" s="203"/>
      <c r="W239" s="203"/>
      <c r="X239" s="182">
        <f>S239+T239+U239+V239+W239</f>
        <v>0</v>
      </c>
      <c r="Y239" s="173"/>
      <c r="Z239" s="173"/>
      <c r="AA239" s="173"/>
      <c r="AB239" s="173"/>
    </row>
    <row r="240" spans="1:51" s="172" customFormat="1" ht="48" customHeight="1" x14ac:dyDescent="0.25">
      <c r="A240" s="189">
        <v>128</v>
      </c>
      <c r="B240" s="204" t="s">
        <v>18</v>
      </c>
      <c r="C240" s="186"/>
      <c r="D240" s="187"/>
      <c r="E240" s="187"/>
      <c r="F240" s="187"/>
      <c r="G240" s="187"/>
      <c r="H240" s="187" t="s">
        <v>2</v>
      </c>
      <c r="I240" s="186" t="s">
        <v>2</v>
      </c>
      <c r="J240" s="186" t="s">
        <v>2</v>
      </c>
      <c r="K240" s="186" t="s">
        <v>2</v>
      </c>
      <c r="L240" s="186" t="s">
        <v>2</v>
      </c>
      <c r="M240" s="186" t="s">
        <v>2</v>
      </c>
      <c r="N240" s="185" t="s">
        <v>2</v>
      </c>
      <c r="O240" s="203"/>
      <c r="P240" s="203"/>
      <c r="Q240" s="203"/>
      <c r="R240" s="203"/>
      <c r="S240" s="203"/>
      <c r="T240" s="203"/>
      <c r="U240" s="203"/>
      <c r="V240" s="203"/>
      <c r="W240" s="203"/>
      <c r="X240" s="182">
        <f>S240+T240+U240+V240+W240</f>
        <v>0</v>
      </c>
      <c r="Y240" s="173"/>
      <c r="Z240" s="173"/>
      <c r="AA240" s="173"/>
      <c r="AB240" s="173"/>
    </row>
    <row r="241" spans="1:28" s="172" customFormat="1" ht="54" customHeight="1" x14ac:dyDescent="0.25">
      <c r="A241" s="189">
        <v>129</v>
      </c>
      <c r="B241" s="190" t="s">
        <v>17</v>
      </c>
      <c r="C241" s="186" t="s">
        <v>16</v>
      </c>
      <c r="D241" s="187"/>
      <c r="E241" s="187"/>
      <c r="F241" s="187"/>
      <c r="G241" s="187"/>
      <c r="H241" s="187" t="s">
        <v>2</v>
      </c>
      <c r="I241" s="186" t="s">
        <v>2</v>
      </c>
      <c r="J241" s="186" t="s">
        <v>2</v>
      </c>
      <c r="K241" s="186" t="s">
        <v>2</v>
      </c>
      <c r="L241" s="186" t="s">
        <v>2</v>
      </c>
      <c r="M241" s="186" t="s">
        <v>2</v>
      </c>
      <c r="N241" s="185" t="s">
        <v>2</v>
      </c>
      <c r="O241" s="203"/>
      <c r="P241" s="203"/>
      <c r="Q241" s="203"/>
      <c r="R241" s="203"/>
      <c r="S241" s="203"/>
      <c r="T241" s="203"/>
      <c r="U241" s="203"/>
      <c r="V241" s="203"/>
      <c r="W241" s="203"/>
      <c r="X241" s="182">
        <f>S241+T241+U241+V241+W241</f>
        <v>0</v>
      </c>
      <c r="Y241" s="173"/>
      <c r="Z241" s="173"/>
      <c r="AA241" s="173"/>
      <c r="AB241" s="173"/>
    </row>
    <row r="242" spans="1:28" s="195" customFormat="1" ht="42" customHeight="1" x14ac:dyDescent="0.25">
      <c r="A242" s="202" t="s">
        <v>15</v>
      </c>
      <c r="B242" s="201" t="s">
        <v>14</v>
      </c>
      <c r="C242" s="199"/>
      <c r="D242" s="200"/>
      <c r="E242" s="200"/>
      <c r="F242" s="200"/>
      <c r="G242" s="200"/>
      <c r="H242" s="200" t="s">
        <v>2</v>
      </c>
      <c r="I242" s="199" t="s">
        <v>2</v>
      </c>
      <c r="J242" s="199" t="s">
        <v>2</v>
      </c>
      <c r="K242" s="199" t="s">
        <v>2</v>
      </c>
      <c r="L242" s="199" t="s">
        <v>2</v>
      </c>
      <c r="M242" s="199" t="s">
        <v>2</v>
      </c>
      <c r="N242" s="198" t="s">
        <v>2</v>
      </c>
      <c r="O242" s="197">
        <f>SUM(O243:O253)</f>
        <v>181.245</v>
      </c>
      <c r="P242" s="197">
        <f>SUM(P243:P253)</f>
        <v>0</v>
      </c>
      <c r="Q242" s="197">
        <f>SUM(Q243:Q253)</f>
        <v>0</v>
      </c>
      <c r="R242" s="197">
        <f>SUM(R243:R253)</f>
        <v>0</v>
      </c>
      <c r="S242" s="197">
        <f>SUM(S243:S253)</f>
        <v>181.245</v>
      </c>
      <c r="T242" s="197">
        <f>SUM(T243:T253)</f>
        <v>5.3</v>
      </c>
      <c r="U242" s="197">
        <f>SUM(U243:U253)</f>
        <v>0</v>
      </c>
      <c r="V242" s="197">
        <f>SUM(V243:V253)</f>
        <v>0</v>
      </c>
      <c r="W242" s="197">
        <f>SUM(W243:W253)</f>
        <v>0</v>
      </c>
      <c r="X242" s="182">
        <f>S242+T242+U242+V242+W242</f>
        <v>186.54500000000002</v>
      </c>
      <c r="Y242" s="196"/>
      <c r="Z242" s="196"/>
      <c r="AA242" s="196"/>
      <c r="AB242" s="196"/>
    </row>
    <row r="243" spans="1:28" s="172" customFormat="1" ht="42" customHeight="1" x14ac:dyDescent="0.25">
      <c r="A243" s="189">
        <v>130</v>
      </c>
      <c r="B243" s="191" t="s">
        <v>13</v>
      </c>
      <c r="C243" s="193"/>
      <c r="D243" s="194"/>
      <c r="E243" s="194"/>
      <c r="F243" s="194"/>
      <c r="G243" s="194"/>
      <c r="H243" s="194" t="s">
        <v>2</v>
      </c>
      <c r="I243" s="193" t="s">
        <v>2</v>
      </c>
      <c r="J243" s="193" t="s">
        <v>2</v>
      </c>
      <c r="K243" s="193" t="s">
        <v>2</v>
      </c>
      <c r="L243" s="193" t="s">
        <v>2</v>
      </c>
      <c r="M243" s="193" t="s">
        <v>2</v>
      </c>
      <c r="N243" s="185" t="s">
        <v>2</v>
      </c>
      <c r="O243" s="192">
        <v>179.94499999999999</v>
      </c>
      <c r="P243" s="192"/>
      <c r="Q243" s="192"/>
      <c r="R243" s="192"/>
      <c r="S243" s="192">
        <v>179.94499999999999</v>
      </c>
      <c r="T243" s="192"/>
      <c r="U243" s="192"/>
      <c r="V243" s="192"/>
      <c r="W243" s="192"/>
      <c r="X243" s="182">
        <f>S243+T243+U243+V243+W243</f>
        <v>179.94499999999999</v>
      </c>
      <c r="Y243" s="173"/>
      <c r="Z243" s="173"/>
      <c r="AA243" s="173"/>
      <c r="AB243" s="173"/>
    </row>
    <row r="244" spans="1:28" s="172" customFormat="1" ht="61.9" customHeight="1" x14ac:dyDescent="0.25">
      <c r="A244" s="189">
        <f>A243+1</f>
        <v>131</v>
      </c>
      <c r="B244" s="191" t="s">
        <v>12</v>
      </c>
      <c r="C244" s="186"/>
      <c r="D244" s="187"/>
      <c r="E244" s="187"/>
      <c r="F244" s="187"/>
      <c r="G244" s="187"/>
      <c r="H244" s="187" t="s">
        <v>2</v>
      </c>
      <c r="I244" s="186" t="s">
        <v>2</v>
      </c>
      <c r="J244" s="186" t="s">
        <v>2</v>
      </c>
      <c r="K244" s="186" t="s">
        <v>2</v>
      </c>
      <c r="L244" s="186" t="s">
        <v>2</v>
      </c>
      <c r="M244" s="186" t="s">
        <v>2</v>
      </c>
      <c r="N244" s="185" t="s">
        <v>2</v>
      </c>
      <c r="O244" s="184"/>
      <c r="P244" s="184"/>
      <c r="Q244" s="184"/>
      <c r="R244" s="184"/>
      <c r="S244" s="184"/>
      <c r="T244" s="184"/>
      <c r="U244" s="184"/>
      <c r="V244" s="183"/>
      <c r="W244" s="183"/>
      <c r="X244" s="182">
        <f>S244+T244+U244+V244+W244</f>
        <v>0</v>
      </c>
      <c r="Y244" s="173"/>
      <c r="Z244" s="173"/>
      <c r="AA244" s="173"/>
      <c r="AB244" s="173"/>
    </row>
    <row r="245" spans="1:28" s="172" customFormat="1" ht="61.9" customHeight="1" x14ac:dyDescent="0.25">
      <c r="A245" s="189">
        <f>A244+1</f>
        <v>132</v>
      </c>
      <c r="B245" s="191" t="s">
        <v>11</v>
      </c>
      <c r="C245" s="186"/>
      <c r="D245" s="187"/>
      <c r="E245" s="187"/>
      <c r="F245" s="187"/>
      <c r="G245" s="187"/>
      <c r="H245" s="187" t="s">
        <v>2</v>
      </c>
      <c r="I245" s="186" t="s">
        <v>2</v>
      </c>
      <c r="J245" s="186" t="s">
        <v>2</v>
      </c>
      <c r="K245" s="186" t="s">
        <v>2</v>
      </c>
      <c r="L245" s="186" t="s">
        <v>2</v>
      </c>
      <c r="M245" s="186" t="s">
        <v>2</v>
      </c>
      <c r="N245" s="185" t="s">
        <v>2</v>
      </c>
      <c r="O245" s="184"/>
      <c r="P245" s="184"/>
      <c r="Q245" s="184"/>
      <c r="R245" s="184"/>
      <c r="S245" s="184"/>
      <c r="T245" s="184"/>
      <c r="U245" s="184"/>
      <c r="V245" s="183"/>
      <c r="W245" s="183"/>
      <c r="X245" s="182">
        <f>S245+T245+U245+V245+W245</f>
        <v>0</v>
      </c>
      <c r="Y245" s="173"/>
      <c r="Z245" s="173"/>
      <c r="AA245" s="173"/>
      <c r="AB245" s="173"/>
    </row>
    <row r="246" spans="1:28" s="172" customFormat="1" ht="36" customHeight="1" x14ac:dyDescent="0.25">
      <c r="A246" s="189">
        <f>A245+1</f>
        <v>133</v>
      </c>
      <c r="B246" s="191" t="s">
        <v>10</v>
      </c>
      <c r="C246" s="186"/>
      <c r="D246" s="187"/>
      <c r="E246" s="187"/>
      <c r="F246" s="187"/>
      <c r="G246" s="187"/>
      <c r="H246" s="187" t="s">
        <v>2</v>
      </c>
      <c r="I246" s="186" t="s">
        <v>2</v>
      </c>
      <c r="J246" s="186" t="s">
        <v>2</v>
      </c>
      <c r="K246" s="186" t="s">
        <v>2</v>
      </c>
      <c r="L246" s="186" t="s">
        <v>2</v>
      </c>
      <c r="M246" s="186" t="s">
        <v>2</v>
      </c>
      <c r="N246" s="185" t="s">
        <v>2</v>
      </c>
      <c r="O246" s="184"/>
      <c r="P246" s="184"/>
      <c r="Q246" s="184"/>
      <c r="R246" s="184"/>
      <c r="S246" s="184"/>
      <c r="T246" s="184"/>
      <c r="U246" s="184"/>
      <c r="V246" s="183"/>
      <c r="W246" s="183"/>
      <c r="X246" s="182">
        <f>S246+T246+U246+V246+W246</f>
        <v>0</v>
      </c>
      <c r="Y246" s="173"/>
      <c r="Z246" s="173"/>
      <c r="AA246" s="173"/>
      <c r="AB246" s="173"/>
    </row>
    <row r="247" spans="1:28" s="172" customFormat="1" ht="46.9" customHeight="1" x14ac:dyDescent="0.25">
      <c r="A247" s="189">
        <f>A246+1</f>
        <v>134</v>
      </c>
      <c r="B247" s="191" t="s">
        <v>9</v>
      </c>
      <c r="C247" s="186"/>
      <c r="D247" s="187"/>
      <c r="E247" s="187"/>
      <c r="F247" s="187"/>
      <c r="G247" s="187"/>
      <c r="H247" s="187" t="s">
        <v>2</v>
      </c>
      <c r="I247" s="186" t="s">
        <v>2</v>
      </c>
      <c r="J247" s="186" t="s">
        <v>2</v>
      </c>
      <c r="K247" s="186" t="s">
        <v>2</v>
      </c>
      <c r="L247" s="186" t="s">
        <v>2</v>
      </c>
      <c r="M247" s="186" t="s">
        <v>2</v>
      </c>
      <c r="N247" s="185" t="s">
        <v>2</v>
      </c>
      <c r="O247" s="184"/>
      <c r="P247" s="184"/>
      <c r="Q247" s="184"/>
      <c r="R247" s="184"/>
      <c r="S247" s="184"/>
      <c r="T247" s="184"/>
      <c r="U247" s="184"/>
      <c r="V247" s="183"/>
      <c r="W247" s="183"/>
      <c r="X247" s="182">
        <f>S247+T247+U247+V247+W247</f>
        <v>0</v>
      </c>
      <c r="Y247" s="173"/>
      <c r="Z247" s="173"/>
      <c r="AA247" s="173"/>
      <c r="AB247" s="173"/>
    </row>
    <row r="248" spans="1:28" s="172" customFormat="1" ht="48" customHeight="1" x14ac:dyDescent="0.25">
      <c r="A248" s="189">
        <f>A247+1</f>
        <v>135</v>
      </c>
      <c r="B248" s="191" t="s">
        <v>8</v>
      </c>
      <c r="C248" s="186"/>
      <c r="D248" s="187"/>
      <c r="E248" s="187"/>
      <c r="F248" s="187"/>
      <c r="G248" s="187"/>
      <c r="H248" s="187" t="s">
        <v>2</v>
      </c>
      <c r="I248" s="186" t="s">
        <v>2</v>
      </c>
      <c r="J248" s="186" t="s">
        <v>2</v>
      </c>
      <c r="K248" s="186" t="s">
        <v>2</v>
      </c>
      <c r="L248" s="186" t="s">
        <v>2</v>
      </c>
      <c r="M248" s="186" t="s">
        <v>2</v>
      </c>
      <c r="N248" s="185" t="s">
        <v>2</v>
      </c>
      <c r="O248" s="184"/>
      <c r="P248" s="184"/>
      <c r="Q248" s="184"/>
      <c r="R248" s="184"/>
      <c r="S248" s="184"/>
      <c r="T248" s="184"/>
      <c r="U248" s="184"/>
      <c r="V248" s="183"/>
      <c r="W248" s="183"/>
      <c r="X248" s="182">
        <f>S248+T248+U248+V248+W248</f>
        <v>0</v>
      </c>
      <c r="Y248" s="173"/>
      <c r="Z248" s="173"/>
      <c r="AA248" s="173"/>
      <c r="AB248" s="173"/>
    </row>
    <row r="249" spans="1:28" s="172" customFormat="1" ht="70.900000000000006" customHeight="1" x14ac:dyDescent="0.25">
      <c r="A249" s="189">
        <f>A248+1</f>
        <v>136</v>
      </c>
      <c r="B249" s="191" t="s">
        <v>7</v>
      </c>
      <c r="C249" s="186"/>
      <c r="D249" s="187"/>
      <c r="E249" s="187"/>
      <c r="F249" s="187"/>
      <c r="G249" s="187"/>
      <c r="H249" s="187" t="s">
        <v>2</v>
      </c>
      <c r="I249" s="186" t="s">
        <v>2</v>
      </c>
      <c r="J249" s="186" t="s">
        <v>2</v>
      </c>
      <c r="K249" s="186" t="s">
        <v>2</v>
      </c>
      <c r="L249" s="186" t="s">
        <v>2</v>
      </c>
      <c r="M249" s="186" t="s">
        <v>2</v>
      </c>
      <c r="N249" s="185" t="s">
        <v>2</v>
      </c>
      <c r="O249" s="184"/>
      <c r="P249" s="184"/>
      <c r="Q249" s="184"/>
      <c r="R249" s="184"/>
      <c r="S249" s="184"/>
      <c r="T249" s="184"/>
      <c r="U249" s="184"/>
      <c r="V249" s="183"/>
      <c r="W249" s="183"/>
      <c r="X249" s="182">
        <f>S249+T249+U249+V249+W249</f>
        <v>0</v>
      </c>
      <c r="Y249" s="173"/>
      <c r="Z249" s="173"/>
      <c r="AA249" s="173"/>
      <c r="AB249" s="173"/>
    </row>
    <row r="250" spans="1:28" s="172" customFormat="1" ht="63.6" customHeight="1" x14ac:dyDescent="0.25">
      <c r="A250" s="189">
        <f>A249+1</f>
        <v>137</v>
      </c>
      <c r="B250" s="191" t="s">
        <v>6</v>
      </c>
      <c r="C250" s="186"/>
      <c r="D250" s="187"/>
      <c r="E250" s="187"/>
      <c r="F250" s="187"/>
      <c r="G250" s="187"/>
      <c r="H250" s="187" t="s">
        <v>2</v>
      </c>
      <c r="I250" s="186" t="s">
        <v>2</v>
      </c>
      <c r="J250" s="186" t="s">
        <v>2</v>
      </c>
      <c r="K250" s="186" t="s">
        <v>2</v>
      </c>
      <c r="L250" s="186" t="s">
        <v>2</v>
      </c>
      <c r="M250" s="186" t="s">
        <v>2</v>
      </c>
      <c r="N250" s="185" t="s">
        <v>2</v>
      </c>
      <c r="O250" s="184">
        <v>1.3</v>
      </c>
      <c r="P250" s="184"/>
      <c r="Q250" s="184"/>
      <c r="R250" s="184"/>
      <c r="S250" s="184">
        <v>1.3</v>
      </c>
      <c r="T250" s="184"/>
      <c r="U250" s="184"/>
      <c r="V250" s="183"/>
      <c r="W250" s="183"/>
      <c r="X250" s="182">
        <f>S250+T250+U250+V250+W250</f>
        <v>1.3</v>
      </c>
      <c r="Y250" s="173"/>
      <c r="Z250" s="173"/>
      <c r="AA250" s="173"/>
      <c r="AB250" s="173"/>
    </row>
    <row r="251" spans="1:28" s="172" customFormat="1" ht="58.15" customHeight="1" x14ac:dyDescent="0.25">
      <c r="A251" s="189">
        <f>A250+1</f>
        <v>138</v>
      </c>
      <c r="B251" s="190" t="s">
        <v>5</v>
      </c>
      <c r="C251" s="186"/>
      <c r="D251" s="187"/>
      <c r="E251" s="187"/>
      <c r="F251" s="187"/>
      <c r="G251" s="187"/>
      <c r="H251" s="187" t="s">
        <v>2</v>
      </c>
      <c r="I251" s="186" t="s">
        <v>2</v>
      </c>
      <c r="J251" s="186" t="s">
        <v>2</v>
      </c>
      <c r="K251" s="186" t="s">
        <v>2</v>
      </c>
      <c r="L251" s="186" t="s">
        <v>2</v>
      </c>
      <c r="M251" s="186" t="s">
        <v>2</v>
      </c>
      <c r="N251" s="185" t="s">
        <v>2</v>
      </c>
      <c r="O251" s="184"/>
      <c r="P251" s="184"/>
      <c r="Q251" s="184"/>
      <c r="R251" s="184"/>
      <c r="S251" s="184"/>
      <c r="T251" s="184">
        <v>5</v>
      </c>
      <c r="U251" s="184"/>
      <c r="V251" s="183"/>
      <c r="W251" s="183"/>
      <c r="X251" s="182">
        <f>S251+T251+U251+V251+W251</f>
        <v>5</v>
      </c>
      <c r="Y251" s="173"/>
      <c r="Z251" s="173"/>
      <c r="AA251" s="173"/>
      <c r="AB251" s="173"/>
    </row>
    <row r="252" spans="1:28" s="172" customFormat="1" ht="58.15" customHeight="1" x14ac:dyDescent="0.25">
      <c r="A252" s="189">
        <f>A251+1</f>
        <v>139</v>
      </c>
      <c r="B252" s="188" t="s">
        <v>4</v>
      </c>
      <c r="C252" s="186"/>
      <c r="D252" s="187"/>
      <c r="E252" s="187"/>
      <c r="F252" s="187"/>
      <c r="G252" s="187"/>
      <c r="H252" s="187" t="s">
        <v>2</v>
      </c>
      <c r="I252" s="186" t="s">
        <v>2</v>
      </c>
      <c r="J252" s="186" t="s">
        <v>2</v>
      </c>
      <c r="K252" s="186" t="s">
        <v>2</v>
      </c>
      <c r="L252" s="186" t="s">
        <v>2</v>
      </c>
      <c r="M252" s="186" t="s">
        <v>2</v>
      </c>
      <c r="N252" s="185" t="s">
        <v>2</v>
      </c>
      <c r="O252" s="184"/>
      <c r="P252" s="184"/>
      <c r="Q252" s="184"/>
      <c r="R252" s="184"/>
      <c r="S252" s="184"/>
      <c r="T252" s="184"/>
      <c r="U252" s="184"/>
      <c r="V252" s="183"/>
      <c r="W252" s="183"/>
      <c r="X252" s="182">
        <f>S252+T252+U252+V252+W252</f>
        <v>0</v>
      </c>
      <c r="Y252" s="173"/>
      <c r="Z252" s="173"/>
      <c r="AA252" s="173"/>
      <c r="AB252" s="173"/>
    </row>
    <row r="253" spans="1:28" s="172" customFormat="1" ht="54.6" customHeight="1" thickBot="1" x14ac:dyDescent="0.3">
      <c r="A253" s="181">
        <f>A252+1</f>
        <v>140</v>
      </c>
      <c r="B253" s="180" t="s">
        <v>3</v>
      </c>
      <c r="C253" s="178"/>
      <c r="D253" s="179"/>
      <c r="E253" s="179"/>
      <c r="F253" s="179"/>
      <c r="G253" s="179"/>
      <c r="H253" s="179" t="s">
        <v>2</v>
      </c>
      <c r="I253" s="178" t="s">
        <v>2</v>
      </c>
      <c r="J253" s="178" t="s">
        <v>2</v>
      </c>
      <c r="K253" s="178" t="s">
        <v>2</v>
      </c>
      <c r="L253" s="178" t="s">
        <v>2</v>
      </c>
      <c r="M253" s="178" t="s">
        <v>2</v>
      </c>
      <c r="N253" s="177" t="s">
        <v>2</v>
      </c>
      <c r="O253" s="176"/>
      <c r="P253" s="176"/>
      <c r="Q253" s="176"/>
      <c r="R253" s="176"/>
      <c r="S253" s="176"/>
      <c r="T253" s="176">
        <v>0.3</v>
      </c>
      <c r="U253" s="176"/>
      <c r="V253" s="175"/>
      <c r="W253" s="175"/>
      <c r="X253" s="174">
        <f>S253+T253+U253+V253+W253</f>
        <v>0.3</v>
      </c>
      <c r="Y253" s="173"/>
      <c r="Z253" s="173"/>
      <c r="AA253" s="173"/>
      <c r="AB253" s="173"/>
    </row>
    <row r="254" spans="1:28" ht="26.45" customHeight="1" x14ac:dyDescent="0.25">
      <c r="A254" s="165"/>
      <c r="B254" s="162"/>
      <c r="C254" s="165"/>
      <c r="D254" s="165"/>
      <c r="E254" s="165"/>
      <c r="F254" s="165"/>
      <c r="G254" s="165"/>
      <c r="H254" s="165"/>
      <c r="I254" s="167"/>
      <c r="J254" s="167"/>
      <c r="K254" s="167"/>
      <c r="L254" s="167"/>
      <c r="M254" s="167"/>
      <c r="N254" s="166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  <c r="Z254" s="162"/>
      <c r="AA254" s="162"/>
      <c r="AB254" s="162"/>
    </row>
    <row r="255" spans="1:28" ht="26.45" customHeight="1" x14ac:dyDescent="0.25">
      <c r="A255" s="165"/>
      <c r="B255" s="162"/>
      <c r="C255" s="165"/>
      <c r="D255" s="165"/>
      <c r="E255" s="165"/>
      <c r="F255" s="165"/>
      <c r="G255" s="165"/>
      <c r="H255" s="165"/>
      <c r="I255" s="167"/>
      <c r="J255" s="167"/>
      <c r="K255" s="167"/>
      <c r="L255" s="167"/>
      <c r="M255" s="167"/>
      <c r="N255" s="166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  <c r="Y255" s="162"/>
      <c r="Z255" s="162"/>
      <c r="AA255" s="162"/>
      <c r="AB255" s="162"/>
    </row>
    <row r="256" spans="1:28" ht="26.45" customHeight="1" x14ac:dyDescent="0.25">
      <c r="A256" s="165"/>
      <c r="B256" s="162"/>
      <c r="C256" s="165"/>
      <c r="D256" s="165"/>
      <c r="E256" s="165"/>
      <c r="F256" s="165"/>
      <c r="G256" s="165"/>
      <c r="H256" s="165"/>
      <c r="I256" s="164"/>
      <c r="J256" s="164"/>
      <c r="K256" s="164"/>
      <c r="L256" s="164"/>
      <c r="M256" s="164"/>
      <c r="N256" s="163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  <c r="Y256" s="162"/>
      <c r="Z256" s="162"/>
      <c r="AA256" s="162"/>
      <c r="AB256" s="162"/>
    </row>
    <row r="257" spans="1:15" ht="46.15" customHeight="1" x14ac:dyDescent="0.45">
      <c r="A257" s="165"/>
      <c r="B257" s="168"/>
      <c r="C257" s="171"/>
      <c r="D257" s="171"/>
      <c r="E257" s="171" t="s">
        <v>1</v>
      </c>
      <c r="F257" s="171"/>
      <c r="G257" s="171"/>
      <c r="H257" s="171"/>
      <c r="I257" s="170"/>
      <c r="J257" s="170"/>
      <c r="K257" s="170"/>
      <c r="L257" s="170"/>
      <c r="M257" s="170"/>
      <c r="N257" s="169"/>
      <c r="O257" s="168" t="s">
        <v>0</v>
      </c>
    </row>
    <row r="258" spans="1:15" ht="4.1500000000000004" customHeight="1" x14ac:dyDescent="0.25">
      <c r="A258" s="162"/>
      <c r="B258" s="162"/>
      <c r="C258" s="165"/>
      <c r="D258" s="165"/>
      <c r="E258" s="165"/>
      <c r="F258" s="165"/>
      <c r="G258" s="165"/>
      <c r="H258" s="165"/>
      <c r="I258" s="164"/>
      <c r="J258" s="164"/>
      <c r="K258" s="164"/>
      <c r="L258" s="164"/>
      <c r="M258" s="164"/>
      <c r="N258" s="163"/>
      <c r="O258" s="162"/>
    </row>
    <row r="259" spans="1:15" ht="15.75" hidden="1" x14ac:dyDescent="0.25">
      <c r="A259" s="162"/>
      <c r="B259" s="162"/>
      <c r="C259" s="165"/>
      <c r="D259" s="165"/>
      <c r="E259" s="165"/>
      <c r="F259" s="165"/>
      <c r="G259" s="165"/>
      <c r="H259" s="165"/>
      <c r="I259" s="164"/>
      <c r="J259" s="164"/>
      <c r="K259" s="164"/>
      <c r="L259" s="164"/>
      <c r="M259" s="164"/>
      <c r="N259" s="163"/>
      <c r="O259" s="162"/>
    </row>
    <row r="260" spans="1:15" ht="15.75" hidden="1" x14ac:dyDescent="0.25">
      <c r="A260" s="165"/>
      <c r="B260" s="162"/>
      <c r="C260" s="165"/>
      <c r="D260" s="165"/>
      <c r="E260" s="165"/>
      <c r="F260" s="165"/>
      <c r="G260" s="165"/>
      <c r="H260" s="165"/>
      <c r="I260" s="167"/>
      <c r="J260" s="167"/>
      <c r="K260" s="167"/>
      <c r="L260" s="167"/>
      <c r="M260" s="167"/>
      <c r="N260" s="166"/>
      <c r="O260" s="162"/>
    </row>
    <row r="261" spans="1:15" ht="5.45" hidden="1" customHeight="1" x14ac:dyDescent="0.25">
      <c r="A261" s="165"/>
      <c r="B261" s="162"/>
      <c r="C261" s="165"/>
      <c r="D261" s="165"/>
      <c r="E261" s="165"/>
      <c r="F261" s="165"/>
      <c r="G261" s="165"/>
      <c r="H261" s="165"/>
      <c r="I261" s="167"/>
      <c r="J261" s="167"/>
      <c r="K261" s="167"/>
      <c r="L261" s="167"/>
      <c r="M261" s="167"/>
      <c r="N261" s="166"/>
      <c r="O261" s="162"/>
    </row>
    <row r="262" spans="1:15" ht="15.75" hidden="1" x14ac:dyDescent="0.25">
      <c r="A262" s="162"/>
      <c r="B262" s="162"/>
      <c r="C262" s="165"/>
      <c r="D262" s="165"/>
      <c r="E262" s="165"/>
      <c r="F262" s="165"/>
      <c r="G262" s="165"/>
      <c r="H262" s="165"/>
      <c r="I262" s="164"/>
      <c r="J262" s="164"/>
      <c r="K262" s="164"/>
      <c r="L262" s="164"/>
      <c r="M262" s="164"/>
      <c r="N262" s="163"/>
      <c r="O262" s="162"/>
    </row>
    <row r="263" spans="1:15" ht="15.75" hidden="1" x14ac:dyDescent="0.25">
      <c r="A263" s="162"/>
      <c r="B263" s="162"/>
      <c r="C263" s="165"/>
      <c r="D263" s="165"/>
      <c r="E263" s="165"/>
      <c r="F263" s="165"/>
      <c r="G263" s="165"/>
      <c r="H263" s="165"/>
      <c r="I263" s="164"/>
      <c r="J263" s="164"/>
      <c r="K263" s="164"/>
      <c r="L263" s="164"/>
      <c r="M263" s="164"/>
      <c r="N263" s="163"/>
      <c r="O263" s="162"/>
    </row>
    <row r="264" spans="1:15" ht="15.75" hidden="1" x14ac:dyDescent="0.25">
      <c r="A264" s="162"/>
      <c r="B264" s="162"/>
      <c r="C264" s="165"/>
      <c r="D264" s="165"/>
      <c r="E264" s="165"/>
      <c r="F264" s="165"/>
      <c r="G264" s="165"/>
      <c r="H264" s="165"/>
      <c r="I264" s="164"/>
      <c r="J264" s="164"/>
      <c r="K264" s="164"/>
      <c r="L264" s="164"/>
      <c r="M264" s="164"/>
      <c r="N264" s="163"/>
      <c r="O264" s="162"/>
    </row>
    <row r="265" spans="1:15" ht="15.75" hidden="1" x14ac:dyDescent="0.25">
      <c r="A265" s="162"/>
      <c r="B265" s="162"/>
      <c r="C265" s="165"/>
      <c r="D265" s="165"/>
      <c r="E265" s="165"/>
      <c r="F265" s="165"/>
      <c r="G265" s="165"/>
      <c r="H265" s="165"/>
      <c r="I265" s="164"/>
      <c r="J265" s="164"/>
      <c r="K265" s="164"/>
      <c r="L265" s="164"/>
      <c r="M265" s="164"/>
      <c r="N265" s="163"/>
      <c r="O265" s="162"/>
    </row>
    <row r="266" spans="1:15" ht="15.75" hidden="1" x14ac:dyDescent="0.25">
      <c r="A266" s="162"/>
      <c r="B266" s="162"/>
      <c r="C266" s="165"/>
      <c r="D266" s="165"/>
      <c r="E266" s="165"/>
      <c r="F266" s="165"/>
      <c r="G266" s="165"/>
      <c r="H266" s="165"/>
      <c r="I266" s="164"/>
      <c r="J266" s="164"/>
      <c r="K266" s="164"/>
      <c r="L266" s="164"/>
      <c r="M266" s="164"/>
      <c r="N266" s="163"/>
      <c r="O266" s="162"/>
    </row>
    <row r="267" spans="1:15" ht="15.75" hidden="1" x14ac:dyDescent="0.25">
      <c r="A267" s="162"/>
      <c r="B267" s="162"/>
      <c r="C267" s="165"/>
      <c r="D267" s="165"/>
      <c r="E267" s="165"/>
      <c r="F267" s="165"/>
      <c r="G267" s="165"/>
      <c r="H267" s="165"/>
      <c r="I267" s="164"/>
      <c r="J267" s="164"/>
      <c r="K267" s="164"/>
      <c r="L267" s="164"/>
      <c r="M267" s="164"/>
      <c r="N267" s="163"/>
      <c r="O267" s="162"/>
    </row>
    <row r="268" spans="1:15" ht="15.75" hidden="1" x14ac:dyDescent="0.25">
      <c r="A268" s="162"/>
      <c r="B268" s="162"/>
      <c r="C268" s="165"/>
      <c r="D268" s="165"/>
      <c r="E268" s="165"/>
      <c r="F268" s="165"/>
      <c r="G268" s="165"/>
      <c r="H268" s="165"/>
      <c r="I268" s="164"/>
      <c r="J268" s="164"/>
      <c r="K268" s="164"/>
      <c r="L268" s="164"/>
      <c r="M268" s="164"/>
      <c r="N268" s="163"/>
      <c r="O268" s="162"/>
    </row>
    <row r="269" spans="1:15" ht="15.75" hidden="1" x14ac:dyDescent="0.25">
      <c r="A269" s="162"/>
      <c r="B269" s="162"/>
      <c r="C269" s="165"/>
      <c r="D269" s="165"/>
      <c r="E269" s="165"/>
      <c r="F269" s="165"/>
      <c r="G269" s="165"/>
      <c r="H269" s="165"/>
      <c r="I269" s="164"/>
      <c r="J269" s="164"/>
      <c r="K269" s="164"/>
      <c r="L269" s="164"/>
      <c r="M269" s="164"/>
      <c r="N269" s="163"/>
      <c r="O269" s="162"/>
    </row>
    <row r="270" spans="1:15" ht="3.6" hidden="1" customHeight="1" x14ac:dyDescent="0.25">
      <c r="A270" s="162"/>
      <c r="B270" s="162"/>
      <c r="C270" s="165"/>
      <c r="D270" s="165"/>
      <c r="E270" s="165"/>
      <c r="F270" s="165"/>
      <c r="G270" s="165"/>
      <c r="H270" s="165"/>
      <c r="I270" s="164"/>
      <c r="J270" s="164"/>
      <c r="K270" s="164"/>
      <c r="L270" s="164"/>
      <c r="M270" s="164"/>
      <c r="N270" s="163"/>
      <c r="O270" s="162"/>
    </row>
    <row r="271" spans="1:15" ht="15.75" hidden="1" x14ac:dyDescent="0.25">
      <c r="A271" s="162"/>
      <c r="B271" s="162"/>
      <c r="C271" s="165"/>
      <c r="D271" s="165"/>
      <c r="E271" s="165"/>
      <c r="F271" s="165"/>
      <c r="G271" s="165"/>
      <c r="H271" s="165"/>
      <c r="I271" s="164"/>
      <c r="J271" s="164"/>
      <c r="K271" s="164"/>
      <c r="L271" s="164"/>
      <c r="M271" s="164"/>
      <c r="N271" s="163"/>
      <c r="O271" s="162"/>
    </row>
    <row r="272" spans="1:15" ht="15.75" hidden="1" x14ac:dyDescent="0.25">
      <c r="A272" s="162"/>
      <c r="B272" s="162"/>
      <c r="C272" s="165"/>
      <c r="D272" s="165"/>
      <c r="E272" s="165"/>
      <c r="F272" s="165"/>
      <c r="G272" s="165"/>
      <c r="H272" s="165"/>
      <c r="I272" s="164"/>
      <c r="J272" s="164"/>
      <c r="K272" s="164"/>
      <c r="L272" s="164"/>
      <c r="M272" s="164"/>
      <c r="N272" s="163"/>
      <c r="O272" s="162"/>
    </row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t="7.9" hidden="1" customHeight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t="1.1499999999999999" hidden="1" customHeight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t="9" hidden="1" customHeight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t="7.9" hidden="1" customHeight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t="12" hidden="1" customHeight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t="6.6" hidden="1" customHeight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t="13.15" hidden="1" customHeight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t="14.45" hidden="1" customHeight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t="9.6" hidden="1" customHeight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t="10.15" hidden="1" customHeight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t="6" hidden="1" customHeight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t="7.15" hidden="1" customHeight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t="15" hidden="1" customHeight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t="14.45" hidden="1" customHeight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t="14.45" hidden="1" customHeight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t="13.9" hidden="1" customHeight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t="1.9" hidden="1" customHeight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t="5.45" hidden="1" customHeight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t="6" hidden="1" customHeight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t="9.6" hidden="1" customHeight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t="3" hidden="1" customHeight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t="12" hidden="1" customHeight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t="7.9" hidden="1" customHeight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t="6" hidden="1" customHeight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t="13.9" hidden="1" customHeight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t="8.4499999999999993" hidden="1" customHeight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t="10.15" hidden="1" customHeight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t="12.6" hidden="1" customHeight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t="0.6" hidden="1" customHeight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t="0.6" hidden="1" customHeight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t="7.9" hidden="1" customHeight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t="1.1499999999999999" hidden="1" customHeight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t="0.6" hidden="1" customHeight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t="12.6" hidden="1" customHeight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t="1.9" hidden="1" customHeight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t="14.45" hidden="1" customHeight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t="1.9" hidden="1" customHeight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t="14.45" hidden="1" customHeight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t="1.9" hidden="1" customHeight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t="6.6" hidden="1" customHeight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t="13.15" hidden="1" customHeight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t="9" hidden="1" customHeight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</sheetData>
  <mergeCells count="20">
    <mergeCell ref="G15:V15"/>
    <mergeCell ref="A21:A24"/>
    <mergeCell ref="B21:B24"/>
    <mergeCell ref="C21:C23"/>
    <mergeCell ref="D21:W21"/>
    <mergeCell ref="D22:D24"/>
    <mergeCell ref="E22:I22"/>
    <mergeCell ref="J22:J23"/>
    <mergeCell ref="K22:K23"/>
    <mergeCell ref="L22:L23"/>
    <mergeCell ref="W22:W23"/>
    <mergeCell ref="X22:X23"/>
    <mergeCell ref="E24:N24"/>
    <mergeCell ref="O24:X24"/>
    <mergeCell ref="M22:M23"/>
    <mergeCell ref="N22:N23"/>
    <mergeCell ref="O22:S22"/>
    <mergeCell ref="T22:T23"/>
    <mergeCell ref="U22:U23"/>
    <mergeCell ref="V22:V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1.1</vt:lpstr>
      <vt:lpstr>1.2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2013-11-07T03:39:50Z</dcterms:created>
  <dcterms:modified xsi:type="dcterms:W3CDTF">2013-11-07T03:41:26Z</dcterms:modified>
</cp:coreProperties>
</file>