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ПЭС " sheetId="1" r:id="rId1"/>
    <sheet name="1.2. ПЭС" sheetId="2" r:id="rId2"/>
  </sheets>
  <definedNames>
    <definedName name="_xlnm.Print_Titles" localSheetId="0">'1.1. ПЭС '!$B:$D</definedName>
    <definedName name="_xlnm.Print_Titles" localSheetId="1">'1.2. ПЭС'!$B:$D</definedName>
    <definedName name="_xlnm.Print_Area" localSheetId="0">'1.1. ПЭС '!$B$2:$O$47</definedName>
    <definedName name="_xlnm.Print_Area" localSheetId="1">'1.2. ПЭС'!$B$2:$Q$97</definedName>
  </definedNames>
  <calcPr calcId="145621"/>
</workbook>
</file>

<file path=xl/calcChain.xml><?xml version="1.0" encoding="utf-8"?>
<calcChain xmlns="http://schemas.openxmlformats.org/spreadsheetml/2006/main">
  <c r="N105" i="2" l="1"/>
  <c r="M105" i="2"/>
  <c r="L105" i="2"/>
  <c r="H105" i="2"/>
  <c r="G105" i="2"/>
  <c r="F105" i="2"/>
  <c r="P90" i="2"/>
  <c r="B90" i="2"/>
  <c r="O65" i="2"/>
  <c r="P65" i="2" s="1"/>
  <c r="J65" i="2"/>
  <c r="I65" i="2"/>
  <c r="O64" i="2"/>
  <c r="P64" i="2" s="1"/>
  <c r="I64" i="2"/>
  <c r="J64" i="2" s="1"/>
  <c r="O63" i="2"/>
  <c r="P63" i="2" s="1"/>
  <c r="J63" i="2"/>
  <c r="I63" i="2"/>
  <c r="O62" i="2"/>
  <c r="P62" i="2" s="1"/>
  <c r="I62" i="2"/>
  <c r="J62" i="2" s="1"/>
  <c r="O61" i="2"/>
  <c r="P61" i="2" s="1"/>
  <c r="I61" i="2"/>
  <c r="J61" i="2" s="1"/>
  <c r="N60" i="2"/>
  <c r="M60" i="2"/>
  <c r="L60" i="2"/>
  <c r="K60" i="2"/>
  <c r="H60" i="2"/>
  <c r="G60" i="2"/>
  <c r="F60" i="2"/>
  <c r="O59" i="2"/>
  <c r="P59" i="2" s="1"/>
  <c r="I59" i="2"/>
  <c r="J59" i="2" s="1"/>
  <c r="O57" i="2"/>
  <c r="P57" i="2" s="1"/>
  <c r="J57" i="2"/>
  <c r="I57" i="2"/>
  <c r="O55" i="2"/>
  <c r="P55" i="2" s="1"/>
  <c r="I55" i="2"/>
  <c r="J55" i="2" s="1"/>
  <c r="E30" i="1"/>
  <c r="O53" i="2"/>
  <c r="P53" i="2" s="1"/>
  <c r="J53" i="2"/>
  <c r="I53" i="2"/>
  <c r="O52" i="2"/>
  <c r="P52" i="2" s="1"/>
  <c r="I52" i="2"/>
  <c r="J52" i="2" s="1"/>
  <c r="O51" i="2"/>
  <c r="P51" i="2" s="1"/>
  <c r="J51" i="2"/>
  <c r="I51" i="2"/>
  <c r="O50" i="2"/>
  <c r="P50" i="2" s="1"/>
  <c r="I50" i="2"/>
  <c r="J50" i="2" s="1"/>
  <c r="O47" i="2"/>
  <c r="P47" i="2" s="1"/>
  <c r="J47" i="2"/>
  <c r="I47" i="2"/>
  <c r="O46" i="2"/>
  <c r="P46" i="2" s="1"/>
  <c r="I46" i="2"/>
  <c r="J46" i="2" s="1"/>
  <c r="O45" i="2"/>
  <c r="P45" i="2" s="1"/>
  <c r="J45" i="2"/>
  <c r="I45" i="2"/>
  <c r="O44" i="2"/>
  <c r="P44" i="2" s="1"/>
  <c r="K43" i="2"/>
  <c r="I44" i="2"/>
  <c r="J44" i="2" s="1"/>
  <c r="N43" i="2"/>
  <c r="M43" i="2"/>
  <c r="L43" i="2"/>
  <c r="H43" i="2"/>
  <c r="G43" i="2"/>
  <c r="F43" i="2"/>
  <c r="E43" i="2"/>
  <c r="O42" i="2"/>
  <c r="P42" i="2" s="1"/>
  <c r="J42" i="2"/>
  <c r="I42" i="2"/>
  <c r="O41" i="2"/>
  <c r="P41" i="2" s="1"/>
  <c r="I41" i="2"/>
  <c r="J41" i="2" s="1"/>
  <c r="O40" i="2"/>
  <c r="P40" i="2" s="1"/>
  <c r="J40" i="2"/>
  <c r="I40" i="2"/>
  <c r="O39" i="2"/>
  <c r="P39" i="2" s="1"/>
  <c r="I39" i="2"/>
  <c r="J39" i="2" s="1"/>
  <c r="O38" i="2"/>
  <c r="P38" i="2" s="1"/>
  <c r="I38" i="2"/>
  <c r="J38" i="2" s="1"/>
  <c r="N37" i="2"/>
  <c r="M37" i="2"/>
  <c r="O37" i="2" s="1"/>
  <c r="L37" i="2"/>
  <c r="K37" i="2"/>
  <c r="H37" i="2"/>
  <c r="G37" i="2"/>
  <c r="I37" i="2" s="1"/>
  <c r="F37" i="2"/>
  <c r="O36" i="2"/>
  <c r="P36" i="2" s="1"/>
  <c r="J36" i="2"/>
  <c r="I36" i="2"/>
  <c r="O35" i="2"/>
  <c r="P35" i="2" s="1"/>
  <c r="I35" i="2"/>
  <c r="J35" i="2" s="1"/>
  <c r="O34" i="2"/>
  <c r="P34" i="2" s="1"/>
  <c r="J34" i="2"/>
  <c r="I34" i="2"/>
  <c r="N33" i="2"/>
  <c r="M33" i="2"/>
  <c r="O33" i="2" s="1"/>
  <c r="L33" i="2"/>
  <c r="K33" i="2"/>
  <c r="H33" i="2"/>
  <c r="G33" i="2"/>
  <c r="I33" i="2" s="1"/>
  <c r="F33" i="2"/>
  <c r="E33" i="2"/>
  <c r="O32" i="2"/>
  <c r="P32" i="2" s="1"/>
  <c r="P105" i="2" s="1"/>
  <c r="K105" i="2"/>
  <c r="I32" i="2"/>
  <c r="I105" i="2" s="1"/>
  <c r="E105" i="2"/>
  <c r="O31" i="2"/>
  <c r="P31" i="2" s="1"/>
  <c r="J31" i="2"/>
  <c r="I31" i="2"/>
  <c r="O30" i="2"/>
  <c r="P30" i="2" s="1"/>
  <c r="I30" i="2"/>
  <c r="J30" i="2" s="1"/>
  <c r="O29" i="2"/>
  <c r="P29" i="2" s="1"/>
  <c r="J29" i="2"/>
  <c r="I29" i="2"/>
  <c r="N28" i="2"/>
  <c r="M28" i="2"/>
  <c r="O28" i="2" s="1"/>
  <c r="L28" i="2"/>
  <c r="K28" i="2"/>
  <c r="H28" i="2"/>
  <c r="G28" i="2"/>
  <c r="F28" i="2"/>
  <c r="E28" i="2"/>
  <c r="O27" i="2"/>
  <c r="P27" i="2" s="1"/>
  <c r="I27" i="2"/>
  <c r="J27" i="2" s="1"/>
  <c r="O26" i="2"/>
  <c r="P26" i="2" s="1"/>
  <c r="J26" i="2"/>
  <c r="G26" i="2"/>
  <c r="I26" i="2" s="1"/>
  <c r="O25" i="2"/>
  <c r="P25" i="2" s="1"/>
  <c r="G25" i="2"/>
  <c r="I25" i="2" s="1"/>
  <c r="J25" i="2" s="1"/>
  <c r="O24" i="2"/>
  <c r="P24" i="2" s="1"/>
  <c r="G24" i="2"/>
  <c r="I24" i="2" s="1"/>
  <c r="J24" i="2" s="1"/>
  <c r="O23" i="2"/>
  <c r="P23" i="2" s="1"/>
  <c r="G23" i="2"/>
  <c r="I23" i="2" s="1"/>
  <c r="J23" i="2" s="1"/>
  <c r="O22" i="2"/>
  <c r="P22" i="2" s="1"/>
  <c r="I22" i="2"/>
  <c r="J22" i="2" s="1"/>
  <c r="O21" i="2"/>
  <c r="P21" i="2" s="1"/>
  <c r="I21" i="2"/>
  <c r="J21" i="2" s="1"/>
  <c r="N20" i="2"/>
  <c r="N48" i="2" s="1"/>
  <c r="M20" i="2"/>
  <c r="L20" i="2"/>
  <c r="L48" i="2" s="1"/>
  <c r="K20" i="2"/>
  <c r="H20" i="2"/>
  <c r="H48" i="2" s="1"/>
  <c r="H19" i="2" s="1"/>
  <c r="G20" i="2"/>
  <c r="G48" i="2" s="1"/>
  <c r="F20" i="2"/>
  <c r="N19" i="2"/>
  <c r="N58" i="2" s="1"/>
  <c r="L19" i="2"/>
  <c r="L58" i="2" s="1"/>
  <c r="G34" i="1"/>
  <c r="N33" i="1"/>
  <c r="I33" i="1"/>
  <c r="M30" i="1"/>
  <c r="L30" i="1"/>
  <c r="K30" i="1"/>
  <c r="J30" i="1"/>
  <c r="H30" i="1"/>
  <c r="G30" i="1"/>
  <c r="F30" i="1"/>
  <c r="I30" i="1" s="1"/>
  <c r="N28" i="1"/>
  <c r="I28" i="1"/>
  <c r="N27" i="1"/>
  <c r="I27" i="1"/>
  <c r="M26" i="1"/>
  <c r="N54" i="2" s="1"/>
  <c r="N49" i="2" s="1"/>
  <c r="L26" i="1"/>
  <c r="M54" i="2" s="1"/>
  <c r="K26" i="1"/>
  <c r="L54" i="2" s="1"/>
  <c r="L103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I25" i="1"/>
  <c r="N22" i="1"/>
  <c r="I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I20" i="1"/>
  <c r="N19" i="1"/>
  <c r="N21" i="1" s="1"/>
  <c r="N24" i="1" s="1"/>
  <c r="J21" i="1"/>
  <c r="J24" i="1" s="1"/>
  <c r="J29" i="1" s="1"/>
  <c r="J31" i="1" s="1"/>
  <c r="I19" i="1"/>
  <c r="I21" i="1" s="1"/>
  <c r="I24" i="1" s="1"/>
  <c r="E21" i="1"/>
  <c r="E24" i="1" s="1"/>
  <c r="E29" i="1" s="1"/>
  <c r="E31" i="1" s="1"/>
  <c r="N30" i="1" l="1"/>
  <c r="I48" i="2"/>
  <c r="E60" i="2"/>
  <c r="E20" i="2"/>
  <c r="J32" i="2"/>
  <c r="J105" i="2" s="1"/>
  <c r="E37" i="2"/>
  <c r="I43" i="2"/>
  <c r="O43" i="2"/>
  <c r="E103" i="2"/>
  <c r="I60" i="2"/>
  <c r="O60" i="2"/>
  <c r="G19" i="2"/>
  <c r="G49" i="2"/>
  <c r="G103" i="2"/>
  <c r="I54" i="2"/>
  <c r="M103" i="2"/>
  <c r="O54" i="2"/>
  <c r="M49" i="2"/>
  <c r="O49" i="2" s="1"/>
  <c r="E48" i="2"/>
  <c r="E19" i="2" s="1"/>
  <c r="F103" i="2"/>
  <c r="J54" i="2"/>
  <c r="J103" i="2" s="1"/>
  <c r="F49" i="2"/>
  <c r="H103" i="2"/>
  <c r="H49" i="2"/>
  <c r="N26" i="1"/>
  <c r="N29" i="1" s="1"/>
  <c r="N31" i="1" s="1"/>
  <c r="H98" i="2"/>
  <c r="H58" i="2"/>
  <c r="F48" i="2"/>
  <c r="O20" i="2"/>
  <c r="I28" i="2"/>
  <c r="J28" i="2" s="1"/>
  <c r="P28" i="2"/>
  <c r="P33" i="2"/>
  <c r="J37" i="2"/>
  <c r="P43" i="2"/>
  <c r="M48" i="2"/>
  <c r="O48" i="2" s="1"/>
  <c r="K103" i="2"/>
  <c r="J60" i="2"/>
  <c r="N98" i="2"/>
  <c r="I26" i="1"/>
  <c r="I29" i="1" s="1"/>
  <c r="I31" i="1" s="1"/>
  <c r="P54" i="2"/>
  <c r="L49" i="2"/>
  <c r="P49" i="2" s="1"/>
  <c r="I20" i="2"/>
  <c r="J20" i="2" s="1"/>
  <c r="P48" i="2"/>
  <c r="J33" i="2"/>
  <c r="P37" i="2"/>
  <c r="J43" i="2"/>
  <c r="K48" i="2"/>
  <c r="K19" i="2" s="1"/>
  <c r="P103" i="2"/>
  <c r="P60" i="2"/>
  <c r="L98" i="2"/>
  <c r="N103" i="2"/>
  <c r="O105" i="2"/>
  <c r="P20" i="2"/>
  <c r="M19" i="2" l="1"/>
  <c r="K58" i="2"/>
  <c r="K98" i="2"/>
  <c r="E98" i="2"/>
  <c r="E58" i="2"/>
  <c r="M98" i="2"/>
  <c r="O19" i="2"/>
  <c r="P19" i="2" s="1"/>
  <c r="P98" i="2" s="1"/>
  <c r="M58" i="2"/>
  <c r="O58" i="2" s="1"/>
  <c r="P58" i="2" s="1"/>
  <c r="J48" i="2"/>
  <c r="F19" i="2"/>
  <c r="I49" i="2"/>
  <c r="J49" i="2" s="1"/>
  <c r="G98" i="2"/>
  <c r="G58" i="2"/>
  <c r="I58" i="2" s="1"/>
  <c r="I19" i="2"/>
  <c r="F98" i="2" l="1"/>
  <c r="F58" i="2"/>
  <c r="J58" i="2" s="1"/>
  <c r="J19" i="2"/>
  <c r="J98" i="2" s="1"/>
</calcChain>
</file>

<file path=xl/sharedStrings.xml><?xml version="1.0" encoding="utf-8"?>
<sst xmlns="http://schemas.openxmlformats.org/spreadsheetml/2006/main" count="406" uniqueCount="185">
  <si>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</si>
  <si>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</si>
  <si>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</si>
  <si>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</si>
  <si>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</si>
  <si>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</si>
  <si>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</si>
  <si>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</si>
  <si>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</si>
  <si>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</si>
  <si>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</si>
  <si>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</si>
  <si>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</si>
  <si>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</si>
  <si>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"Приморские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</si>
  <si>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</si>
  <si>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</si>
  <si>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</si>
  <si>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</si>
  <si>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</si>
  <si>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</si>
  <si>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</si>
  <si>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</si>
  <si>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</si>
  <si>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</si>
  <si>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</si>
  <si>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</si>
  <si>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</si>
  <si>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</si>
  <si>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</si>
  <si>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</si>
  <si>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</si>
  <si>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</si>
  <si>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</si>
  <si>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</si>
  <si>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</si>
  <si>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</si>
  <si>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</si>
  <si>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</si>
  <si>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</si>
  <si>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</si>
  <si>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</si>
  <si>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</si>
  <si>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</si>
  <si>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</si>
  <si>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</si>
  <si>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</si>
  <si>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</si>
  <si>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</si>
  <si>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</si>
  <si>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</si>
  <si>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</si>
  <si>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</si>
  <si>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</si>
  <si>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</si>
  <si>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</si>
  <si>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</si>
  <si>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</si>
  <si>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</si>
  <si>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</si>
  <si>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</si>
  <si>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</si>
  <si>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</si>
  <si>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</si>
  <si>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</si>
  <si>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</si>
  <si>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</si>
  <si>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</si>
  <si>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</si>
  <si>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</si>
  <si>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</si>
  <si>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</si>
  <si>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</si>
  <si>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</si>
  <si>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</si>
  <si>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</si>
  <si>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</si>
  <si>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</si>
  <si>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</si>
  <si>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</si>
  <si>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</si>
  <si>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</si>
  <si>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</si>
  <si>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</si>
  <si>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</si>
  <si>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</si>
  <si>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</si>
  <si>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</si>
  <si>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</si>
  <si>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</si>
  <si>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</si>
  <si>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</si>
  <si>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</si>
  <si>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</si>
  <si>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</si>
  <si>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</si>
  <si>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</si>
  <si>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</si>
  <si>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</si>
  <si>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</si>
  <si>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</si>
  <si>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</si>
  <si>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</si>
  <si>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</si>
  <si>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</si>
  <si>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</si>
  <si>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</si>
  <si>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</si>
  <si>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</si>
  <si>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</si>
  <si>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</si>
  <si>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</si>
  <si>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</si>
  <si>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</si>
  <si>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</si>
  <si>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</si>
  <si>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</si>
  <si>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</si>
  <si>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</si>
  <si>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</si>
  <si>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</si>
  <si>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</si>
  <si>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</si>
  <si>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</si>
  <si>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</si>
  <si>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</si>
  <si>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</si>
  <si>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</si>
  <si>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</si>
  <si>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</si>
  <si>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</si>
  <si>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</si>
  <si>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</si>
  <si>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</si>
  <si>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</si>
  <si>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</si>
  <si>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</si>
  <si>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</si>
  <si>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</si>
  <si>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</si>
  <si>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</si>
  <si>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</si>
  <si>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</si>
  <si>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</si>
  <si>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</si>
  <si>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</si>
  <si>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</si>
  <si>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</si>
  <si>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</si>
  <si>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</si>
  <si>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</si>
  <si>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</si>
  <si>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</si>
  <si>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</si>
  <si>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</si>
  <si>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</si>
  <si>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</si>
  <si>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</si>
  <si>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</si>
  <si>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</si>
  <si>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</si>
  <si>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</si>
  <si>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</si>
  <si>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</si>
  <si>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</si>
  <si>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</si>
  <si>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</si>
  <si>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</si>
  <si>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</si>
  <si>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</si>
  <si>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</si>
  <si>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</si>
  <si>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</si>
  <si>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</si>
  <si>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</si>
  <si>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</si>
  <si>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</si>
  <si>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</si>
  <si>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</si>
  <si>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</si>
  <si>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</si>
  <si>
    <t>12 месяцев 2014 года</t>
  </si>
  <si>
    <t>За аналогичный период предыдущего года, всего по предприятию (12 мес. 2013 г.факт)</t>
  </si>
  <si>
    <t>За отчетный период, всего по предприятию (12 мес. 2014 г. факт)</t>
  </si>
  <si>
    <t>За аналогичный период предыдущего года, всего по предприятию (12 мес. 2013 г.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</si>
</sst>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showGridLines="0" view="pageBreakPreview" topLeftCell="A13" zoomScale="60" zoomScaleNormal="40" workbookViewId="0">
      <pane xSplit="4" ySplit="6" topLeftCell="E1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5.570312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8" t="s">
        <v>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3"/>
    </row>
    <row r="6" spans="2:15" ht="51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5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2:15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0">
        <v>2801108200</v>
      </c>
      <c r="K11" s="121"/>
      <c r="L11" s="121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">
        <v>181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6" t="s">
        <v>16</v>
      </c>
      <c r="C16" s="116" t="s">
        <v>17</v>
      </c>
      <c r="D16" s="116" t="s">
        <v>18</v>
      </c>
      <c r="E16" s="116" t="s">
        <v>183</v>
      </c>
      <c r="F16" s="116" t="s">
        <v>19</v>
      </c>
      <c r="G16" s="115" t="s">
        <v>20</v>
      </c>
      <c r="H16" s="115"/>
      <c r="I16" s="115"/>
      <c r="J16" s="116" t="s">
        <v>182</v>
      </c>
      <c r="K16" s="116" t="s">
        <v>21</v>
      </c>
      <c r="L16" s="115" t="s">
        <v>22</v>
      </c>
      <c r="M16" s="115"/>
      <c r="N16" s="115"/>
      <c r="O16" s="116" t="s">
        <v>23</v>
      </c>
    </row>
    <row r="17" spans="2:17" ht="162" customHeight="1" x14ac:dyDescent="0.3">
      <c r="B17" s="117"/>
      <c r="C17" s="117"/>
      <c r="D17" s="117"/>
      <c r="E17" s="117"/>
      <c r="F17" s="117"/>
      <c r="G17" s="9" t="s">
        <v>24</v>
      </c>
      <c r="H17" s="9" t="s">
        <v>25</v>
      </c>
      <c r="I17" s="9" t="s">
        <v>26</v>
      </c>
      <c r="J17" s="117"/>
      <c r="K17" s="117"/>
      <c r="L17" s="9" t="s">
        <v>24</v>
      </c>
      <c r="M17" s="9" t="s">
        <v>25</v>
      </c>
      <c r="N17" s="9" t="s">
        <v>26</v>
      </c>
      <c r="O17" s="117"/>
    </row>
    <row r="18" spans="2:17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7" ht="93.75" x14ac:dyDescent="0.3">
      <c r="B19" s="11" t="s">
        <v>27</v>
      </c>
      <c r="C19" s="12" t="s">
        <v>28</v>
      </c>
      <c r="D19" s="12" t="s">
        <v>29</v>
      </c>
      <c r="E19" s="13">
        <v>24646875.9566756</v>
      </c>
      <c r="F19" s="13">
        <v>7355662.9243091699</v>
      </c>
      <c r="G19" s="14">
        <v>7273839.6833515419</v>
      </c>
      <c r="H19" s="14">
        <v>22310.290576271189</v>
      </c>
      <c r="I19" s="14">
        <f>F19-G19-H19</f>
        <v>59512.950381356815</v>
      </c>
      <c r="J19" s="13">
        <v>19499358.037223302</v>
      </c>
      <c r="K19" s="13">
        <v>6941743.1328263897</v>
      </c>
      <c r="L19" s="14">
        <v>6859256.7052803896</v>
      </c>
      <c r="M19" s="14">
        <v>70519.037546000007</v>
      </c>
      <c r="N19" s="14">
        <f>K19-L19-M19</f>
        <v>11967.390000000101</v>
      </c>
      <c r="O19" s="112" t="s">
        <v>30</v>
      </c>
      <c r="P19" s="15"/>
      <c r="Q19" s="15">
        <v>0</v>
      </c>
    </row>
    <row r="20" spans="2:17" ht="92.25" customHeight="1" x14ac:dyDescent="0.3">
      <c r="B20" s="11" t="s">
        <v>31</v>
      </c>
      <c r="C20" s="12" t="s">
        <v>28</v>
      </c>
      <c r="D20" s="12" t="s">
        <v>32</v>
      </c>
      <c r="E20" s="13">
        <v>23100092.04087</v>
      </c>
      <c r="F20" s="13">
        <v>8209766.3644351428</v>
      </c>
      <c r="G20" s="14">
        <v>8130004.4703476131</v>
      </c>
      <c r="H20" s="14">
        <v>41012.37632752936</v>
      </c>
      <c r="I20" s="14">
        <f>F20-G20-H20</f>
        <v>38749.517760000381</v>
      </c>
      <c r="J20" s="13">
        <v>20597468</v>
      </c>
      <c r="K20" s="13">
        <v>7762191.6600000001</v>
      </c>
      <c r="L20" s="13">
        <v>7717418.7999999998</v>
      </c>
      <c r="M20" s="13">
        <v>34225.65</v>
      </c>
      <c r="N20" s="14">
        <f>K20-L20-M20</f>
        <v>10547.210000000334</v>
      </c>
      <c r="O20" s="113"/>
      <c r="P20" s="15"/>
      <c r="Q20" s="15">
        <v>-9.2597585171461105E-4</v>
      </c>
    </row>
    <row r="21" spans="2:17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1546783.9158056006</v>
      </c>
      <c r="F21" s="13">
        <f t="shared" si="0"/>
        <v>-854103.44012597296</v>
      </c>
      <c r="G21" s="14">
        <f t="shared" si="0"/>
        <v>-856164.78699607123</v>
      </c>
      <c r="H21" s="14">
        <f t="shared" si="0"/>
        <v>-18702.085751258172</v>
      </c>
      <c r="I21" s="14">
        <f t="shared" si="0"/>
        <v>20763.432621356435</v>
      </c>
      <c r="J21" s="13">
        <f t="shared" si="0"/>
        <v>-1098109.9627766982</v>
      </c>
      <c r="K21" s="13">
        <f t="shared" si="0"/>
        <v>-820448.5271736104</v>
      </c>
      <c r="L21" s="14">
        <f t="shared" si="0"/>
        <v>-858162.09471961018</v>
      </c>
      <c r="M21" s="14">
        <f t="shared" si="0"/>
        <v>36293.387546000005</v>
      </c>
      <c r="N21" s="14">
        <f t="shared" si="0"/>
        <v>1420.1799999997675</v>
      </c>
      <c r="O21" s="9" t="s">
        <v>35</v>
      </c>
      <c r="P21" s="15"/>
      <c r="Q21" s="15">
        <v>9.2597701586782932E-4</v>
      </c>
    </row>
    <row r="22" spans="2:17" ht="37.5" x14ac:dyDescent="0.3">
      <c r="B22" s="16" t="s">
        <v>36</v>
      </c>
      <c r="C22" s="17" t="s">
        <v>28</v>
      </c>
      <c r="D22" s="17" t="s">
        <v>37</v>
      </c>
      <c r="E22" s="13">
        <v>19312.325000000001</v>
      </c>
      <c r="F22" s="13">
        <v>18449.203099999999</v>
      </c>
      <c r="G22" s="13">
        <v>0</v>
      </c>
      <c r="H22" s="13">
        <v>0</v>
      </c>
      <c r="I22" s="14">
        <f>F22-G22-H22</f>
        <v>18449.203099999999</v>
      </c>
      <c r="J22" s="13">
        <v>713.33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  <c r="Q22" s="15">
        <v>0</v>
      </c>
    </row>
    <row r="23" spans="2:17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7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1527471.5908056006</v>
      </c>
      <c r="F24" s="13">
        <f t="shared" si="1"/>
        <v>-872552.64322597301</v>
      </c>
      <c r="G24" s="14">
        <f t="shared" si="1"/>
        <v>-856164.78699607123</v>
      </c>
      <c r="H24" s="14">
        <f t="shared" si="1"/>
        <v>-18702.085751258172</v>
      </c>
      <c r="I24" s="14">
        <f t="shared" si="1"/>
        <v>2314.2295213564357</v>
      </c>
      <c r="J24" s="13">
        <f t="shared" si="1"/>
        <v>-1098823.2927766982</v>
      </c>
      <c r="K24" s="13">
        <f t="shared" si="1"/>
        <v>-820448.5271736104</v>
      </c>
      <c r="L24" s="14">
        <f t="shared" si="1"/>
        <v>-858162.09471961018</v>
      </c>
      <c r="M24" s="14">
        <f t="shared" si="1"/>
        <v>36293.387546000005</v>
      </c>
      <c r="N24" s="14">
        <f t="shared" si="1"/>
        <v>1420.1799999997675</v>
      </c>
      <c r="O24" s="9" t="s">
        <v>35</v>
      </c>
      <c r="P24" s="15"/>
      <c r="Q24" s="15">
        <v>9.2597701586782932E-4</v>
      </c>
    </row>
    <row r="25" spans="2:17" ht="37.5" x14ac:dyDescent="0.3">
      <c r="B25" s="16" t="s">
        <v>43</v>
      </c>
      <c r="C25" s="17" t="s">
        <v>28</v>
      </c>
      <c r="D25" s="17" t="s">
        <v>44</v>
      </c>
      <c r="E25" s="13">
        <v>82199.063529999999</v>
      </c>
      <c r="F25" s="13">
        <v>0</v>
      </c>
      <c r="G25" s="13">
        <v>0</v>
      </c>
      <c r="H25" s="13">
        <v>0</v>
      </c>
      <c r="I25" s="14">
        <f>F25-G25-H25</f>
        <v>0</v>
      </c>
      <c r="J25" s="13">
        <v>1194.9734599999999</v>
      </c>
      <c r="K25" s="13">
        <v>0</v>
      </c>
      <c r="L25" s="13">
        <v>0</v>
      </c>
      <c r="M25" s="13">
        <v>0</v>
      </c>
      <c r="N25" s="14">
        <f>K25-L25-M25</f>
        <v>0</v>
      </c>
      <c r="O25" s="9" t="s">
        <v>38</v>
      </c>
      <c r="P25" s="15"/>
      <c r="Q25" s="15">
        <v>0</v>
      </c>
    </row>
    <row r="26" spans="2:17" ht="56.25" x14ac:dyDescent="0.3">
      <c r="B26" s="16" t="s">
        <v>45</v>
      </c>
      <c r="C26" s="17" t="s">
        <v>28</v>
      </c>
      <c r="D26" s="17" t="s">
        <v>46</v>
      </c>
      <c r="E26" s="13">
        <f>'1.2. ПЭС'!E47</f>
        <v>821924.94</v>
      </c>
      <c r="F26" s="13">
        <f>'1.2. ПЭС'!F47</f>
        <v>467484.32</v>
      </c>
      <c r="G26" s="14">
        <f>'1.2. ПЭС'!G47</f>
        <v>465984.44278400001</v>
      </c>
      <c r="H26" s="14">
        <f>'1.2. ПЭС'!H47</f>
        <v>1499.8772160000001</v>
      </c>
      <c r="I26" s="14">
        <f>F26-G26-H26</f>
        <v>-6.5938365878537297E-12</v>
      </c>
      <c r="J26" s="13">
        <f>'1.2. ПЭС'!K47</f>
        <v>764300.73</v>
      </c>
      <c r="K26" s="13">
        <f>'1.2. ПЭС'!L47</f>
        <v>373527.34</v>
      </c>
      <c r="L26" s="14">
        <f>'1.2. ПЭС'!M47</f>
        <v>372867.90378369199</v>
      </c>
      <c r="M26" s="14">
        <f>'1.2. ПЭС'!N47</f>
        <v>659.43621630765904</v>
      </c>
      <c r="N26" s="14">
        <f>K26-L26-M26</f>
        <v>3.7778136174893007E-10</v>
      </c>
      <c r="O26" s="9" t="s">
        <v>47</v>
      </c>
      <c r="P26" s="15"/>
      <c r="Q26" s="15">
        <v>6.8493152502924204E-4</v>
      </c>
    </row>
    <row r="27" spans="2:17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v>337967.20225999999</v>
      </c>
      <c r="F27" s="13">
        <v>127720.68028</v>
      </c>
      <c r="G27" s="13">
        <v>3035.8990000000003</v>
      </c>
      <c r="H27" s="13">
        <v>0</v>
      </c>
      <c r="I27" s="14">
        <f>F27-G27-H27</f>
        <v>124684.78128</v>
      </c>
      <c r="J27" s="13">
        <v>2703090.4824700002</v>
      </c>
      <c r="K27" s="13">
        <v>94720.37</v>
      </c>
      <c r="L27" s="13">
        <v>2044.3</v>
      </c>
      <c r="M27" s="13">
        <v>0</v>
      </c>
      <c r="N27" s="14">
        <f>K27-L27-M27</f>
        <v>92676.069999999992</v>
      </c>
      <c r="O27" s="112" t="s">
        <v>50</v>
      </c>
      <c r="P27" s="15"/>
      <c r="Q27" s="15">
        <v>0</v>
      </c>
    </row>
    <row r="28" spans="2:17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v>474741.70385644014</v>
      </c>
      <c r="F28" s="13">
        <v>112457.07768345095</v>
      </c>
      <c r="G28" s="13">
        <v>86507.358585991824</v>
      </c>
      <c r="H28" s="13">
        <v>766.76170620126436</v>
      </c>
      <c r="I28" s="14">
        <f>F28-G28-H28</f>
        <v>25182.957391257856</v>
      </c>
      <c r="J28" s="13">
        <v>347891.98438812001</v>
      </c>
      <c r="K28" s="13">
        <v>102129.28462419804</v>
      </c>
      <c r="L28" s="13">
        <v>50358.76079235183</v>
      </c>
      <c r="M28" s="13">
        <v>267.60305802557974</v>
      </c>
      <c r="N28" s="14">
        <f>K28-L28-M28</f>
        <v>51502.920773820631</v>
      </c>
      <c r="O28" s="113"/>
      <c r="P28" s="15"/>
      <c r="Q28" s="15">
        <v>6.4028427004814148E-10</v>
      </c>
    </row>
    <row r="29" spans="2:17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650971.2127391604</v>
      </c>
      <c r="F29" s="13">
        <f t="shared" si="2"/>
        <v>-1324773.360629424</v>
      </c>
      <c r="G29" s="14">
        <f t="shared" si="2"/>
        <v>-1405620.6893660631</v>
      </c>
      <c r="H29" s="14">
        <f t="shared" si="2"/>
        <v>-20968.724673459437</v>
      </c>
      <c r="I29" s="14">
        <f t="shared" si="2"/>
        <v>101816.05341009857</v>
      </c>
      <c r="J29" s="13">
        <f t="shared" si="2"/>
        <v>493269.44876518194</v>
      </c>
      <c r="K29" s="13">
        <f t="shared" si="2"/>
        <v>-1201384.7817978084</v>
      </c>
      <c r="L29" s="14">
        <f t="shared" si="2"/>
        <v>-1279344.459295654</v>
      </c>
      <c r="M29" s="14">
        <f t="shared" si="2"/>
        <v>35366.348271666764</v>
      </c>
      <c r="N29" s="14">
        <f t="shared" si="2"/>
        <v>42593.329226178757</v>
      </c>
      <c r="O29" s="9" t="s">
        <v>35</v>
      </c>
      <c r="P29" s="15"/>
      <c r="Q29" s="15">
        <v>2.4104490876197815E-4</v>
      </c>
    </row>
    <row r="30" spans="2:17" ht="37.5" x14ac:dyDescent="0.3">
      <c r="B30" s="11" t="s">
        <v>55</v>
      </c>
      <c r="C30" s="12" t="s">
        <v>28</v>
      </c>
      <c r="D30" s="12" t="s">
        <v>56</v>
      </c>
      <c r="E30" s="13">
        <f>'1.2. ПЭС'!E55</f>
        <v>288100.50892816792</v>
      </c>
      <c r="F30" s="13">
        <f>'1.2. ПЭС'!F55</f>
        <v>-211631.54621012977</v>
      </c>
      <c r="G30" s="14">
        <f>'1.2. ПЭС'!G55</f>
        <v>-227106.43199477301</v>
      </c>
      <c r="H30" s="14">
        <f>'1.2. ПЭС'!H55</f>
        <v>-5328.8789765096799</v>
      </c>
      <c r="I30" s="14">
        <f>F30-G30-H30</f>
        <v>20803.764761152917</v>
      </c>
      <c r="J30" s="13">
        <f>'1.2. ПЭС'!K55</f>
        <v>182307.87000000002</v>
      </c>
      <c r="K30" s="13">
        <f>'1.2. ПЭС'!L55</f>
        <v>-203556.06</v>
      </c>
      <c r="L30" s="14">
        <f>'1.2. ПЭС'!M55</f>
        <v>-222713.96</v>
      </c>
      <c r="M30" s="14">
        <f>'1.2. ПЭС'!N55</f>
        <v>6408.8</v>
      </c>
      <c r="N30" s="14">
        <f>K30-L30-M30</f>
        <v>12749.099999999995</v>
      </c>
      <c r="O30" s="9"/>
      <c r="P30" s="15"/>
      <c r="Q30" s="15">
        <v>-1.2245698599144816E-4</v>
      </c>
    </row>
    <row r="31" spans="2:17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362870.70381099248</v>
      </c>
      <c r="F31" s="13">
        <f t="shared" si="3"/>
        <v>-1113141.8144192942</v>
      </c>
      <c r="G31" s="14">
        <f t="shared" si="3"/>
        <v>-1178514.2573712901</v>
      </c>
      <c r="H31" s="14">
        <f t="shared" si="3"/>
        <v>-15639.845696949757</v>
      </c>
      <c r="I31" s="14">
        <f t="shared" si="3"/>
        <v>81012.288648945658</v>
      </c>
      <c r="J31" s="13">
        <f t="shared" si="3"/>
        <v>310961.57876518194</v>
      </c>
      <c r="K31" s="13">
        <f t="shared" si="3"/>
        <v>-997828.72179780831</v>
      </c>
      <c r="L31" s="14">
        <f t="shared" si="3"/>
        <v>-1056630.499295654</v>
      </c>
      <c r="M31" s="14">
        <f t="shared" si="3"/>
        <v>28957.548271666765</v>
      </c>
      <c r="N31" s="14">
        <f t="shared" si="3"/>
        <v>29844.229226178762</v>
      </c>
      <c r="O31" s="9" t="s">
        <v>35</v>
      </c>
      <c r="P31" s="15"/>
      <c r="Q31" s="15">
        <v>3.6350172013044357E-4</v>
      </c>
    </row>
    <row r="32" spans="2:17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v>4669.84</v>
      </c>
      <c r="F33" s="13">
        <v>375.06</v>
      </c>
      <c r="G33" s="13">
        <v>0</v>
      </c>
      <c r="H33" s="13">
        <v>0</v>
      </c>
      <c r="I33" s="14">
        <f>F33-G33-H33</f>
        <v>375.06</v>
      </c>
      <c r="J33" s="13">
        <v>680.18</v>
      </c>
      <c r="K33" s="13">
        <v>411.7</v>
      </c>
      <c r="L33" s="13">
        <v>0</v>
      </c>
      <c r="M33" s="13">
        <v>0</v>
      </c>
      <c r="N33" s="14">
        <f>K33-L33-M33</f>
        <v>411.7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v>19094.586199999998</v>
      </c>
      <c r="F34" s="13">
        <v>996.7600000000001</v>
      </c>
      <c r="G34" s="14">
        <f>F34</f>
        <v>996.7600000000001</v>
      </c>
      <c r="H34" s="21" t="s">
        <v>35</v>
      </c>
      <c r="I34" s="21" t="s">
        <v>35</v>
      </c>
      <c r="J34" s="13">
        <v>29963.39241</v>
      </c>
      <c r="K34" s="13">
        <v>1439.4</v>
      </c>
      <c r="L34" s="13">
        <v>1439.4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4" t="s">
        <v>66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1.75" customHeight="1" x14ac:dyDescent="0.3">
      <c r="B38" s="114" t="s">
        <v>67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 t="s">
        <v>74</v>
      </c>
      <c r="J46" s="25"/>
      <c r="K46" s="25"/>
      <c r="L46" s="27"/>
      <c r="M46" s="27"/>
      <c r="N46" s="28" t="s">
        <v>75</v>
      </c>
      <c r="O46" s="25"/>
    </row>
    <row r="47" spans="2:15" ht="20.25" x14ac:dyDescent="0.3">
      <c r="J47" s="25"/>
      <c r="K47" s="25"/>
      <c r="L47" s="29" t="s">
        <v>73</v>
      </c>
      <c r="M47" s="29"/>
      <c r="O47" s="29"/>
    </row>
    <row r="48" spans="2:15" s="31" customFormat="1" x14ac:dyDescent="0.3">
      <c r="D48" s="32" t="s">
        <v>76</v>
      </c>
      <c r="E48" s="33"/>
      <c r="J48" s="33"/>
    </row>
    <row r="49" spans="2:11" x14ac:dyDescent="0.3">
      <c r="D49" s="32" t="s">
        <v>77</v>
      </c>
      <c r="E49" s="33"/>
      <c r="F49" s="31" t="s">
        <v>78</v>
      </c>
      <c r="G49" s="31"/>
      <c r="H49" s="31"/>
      <c r="I49" s="31"/>
      <c r="J49" s="33"/>
      <c r="K49" s="31" t="s">
        <v>78</v>
      </c>
    </row>
    <row r="51" spans="2:11" x14ac:dyDescent="0.3">
      <c r="B51" s="34"/>
    </row>
    <row r="52" spans="2:11" x14ac:dyDescent="0.3">
      <c r="B52" s="34"/>
    </row>
    <row r="53" spans="2:11" x14ac:dyDescent="0.3">
      <c r="B53" s="34"/>
    </row>
    <row r="54" spans="2:11" x14ac:dyDescent="0.3">
      <c r="B54" s="34"/>
    </row>
    <row r="55" spans="2:11" x14ac:dyDescent="0.3">
      <c r="B55" s="34"/>
    </row>
    <row r="56" spans="2:11" x14ac:dyDescent="0.3">
      <c r="B56" s="34"/>
    </row>
    <row r="57" spans="2:11" x14ac:dyDescent="0.3">
      <c r="B57" s="34"/>
    </row>
    <row r="58" spans="2:11" x14ac:dyDescent="0.3">
      <c r="B58" s="34"/>
    </row>
    <row r="59" spans="2:11" x14ac:dyDescent="0.3">
      <c r="B59" s="34"/>
    </row>
    <row r="60" spans="2:11" x14ac:dyDescent="0.3">
      <c r="B60" s="34"/>
    </row>
    <row r="61" spans="2:11" x14ac:dyDescent="0.3">
      <c r="B61" s="34"/>
    </row>
    <row r="62" spans="2:11" x14ac:dyDescent="0.3">
      <c r="B62" s="34"/>
    </row>
    <row r="63" spans="2:11" x14ac:dyDescent="0.3">
      <c r="B63" s="34"/>
    </row>
    <row r="64" spans="2:11" x14ac:dyDescent="0.3">
      <c r="B64" s="34"/>
    </row>
    <row r="65" spans="2:2" x14ac:dyDescent="0.3">
      <c r="B65" s="34"/>
    </row>
    <row r="66" spans="2:2" x14ac:dyDescent="0.3">
      <c r="B66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showGridLines="0" tabSelected="1" view="pageBreakPreview" topLeftCell="A13" zoomScale="60" zoomScaleNormal="55" workbookViewId="0">
      <pane xSplit="4" ySplit="6" topLeftCell="E70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4.855468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2:17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2:17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0">
        <v>2801108200</v>
      </c>
      <c r="N11" s="121"/>
      <c r="O11" s="121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">
        <v>181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49" t="s">
        <v>16</v>
      </c>
      <c r="C16" s="138" t="s">
        <v>17</v>
      </c>
      <c r="D16" s="138" t="s">
        <v>18</v>
      </c>
      <c r="E16" s="138" t="s">
        <v>183</v>
      </c>
      <c r="F16" s="138" t="s">
        <v>81</v>
      </c>
      <c r="G16" s="151" t="s">
        <v>82</v>
      </c>
      <c r="H16" s="141"/>
      <c r="I16" s="141"/>
      <c r="J16" s="142"/>
      <c r="K16" s="138" t="s">
        <v>184</v>
      </c>
      <c r="L16" s="138" t="s">
        <v>83</v>
      </c>
      <c r="M16" s="140" t="s">
        <v>84</v>
      </c>
      <c r="N16" s="141"/>
      <c r="O16" s="141"/>
      <c r="P16" s="142"/>
      <c r="Q16" s="143" t="s">
        <v>23</v>
      </c>
    </row>
    <row r="17" spans="2:19" ht="149.25" customHeight="1" thickBot="1" x14ac:dyDescent="0.35">
      <c r="B17" s="150"/>
      <c r="C17" s="139"/>
      <c r="D17" s="139"/>
      <c r="E17" s="139"/>
      <c r="F17" s="139"/>
      <c r="G17" s="36" t="s">
        <v>24</v>
      </c>
      <c r="H17" s="37" t="s">
        <v>25</v>
      </c>
      <c r="I17" s="37" t="s">
        <v>85</v>
      </c>
      <c r="J17" s="38" t="s">
        <v>26</v>
      </c>
      <c r="K17" s="139"/>
      <c r="L17" s="139"/>
      <c r="M17" s="39" t="s">
        <v>24</v>
      </c>
      <c r="N17" s="37" t="s">
        <v>25</v>
      </c>
      <c r="O17" s="37" t="s">
        <v>85</v>
      </c>
      <c r="P17" s="38" t="s">
        <v>26</v>
      </c>
      <c r="Q17" s="144"/>
    </row>
    <row r="18" spans="2:19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9" s="23" customFormat="1" ht="56.25" x14ac:dyDescent="0.3">
      <c r="B19" s="48" t="s">
        <v>88</v>
      </c>
      <c r="C19" s="49" t="s">
        <v>28</v>
      </c>
      <c r="D19" s="49" t="s">
        <v>52</v>
      </c>
      <c r="E19" s="50">
        <f>E20+E28+E33+E41+E42+E43+E46+E47+E48</f>
        <v>23941329.305870004</v>
      </c>
      <c r="F19" s="50">
        <f>F20+F28+F33+F41+F42+F43+F46+F47+F48</f>
        <v>8695699.8875351418</v>
      </c>
      <c r="G19" s="51">
        <f>G20+G28+G33+G41+G42+G43+G46+G47+G48</f>
        <v>8595988.9131316133</v>
      </c>
      <c r="H19" s="52">
        <f>H20+H28+H33+H41+H42+H43+H46+H47+H48</f>
        <v>42512.253543529361</v>
      </c>
      <c r="I19" s="52">
        <f>G19+H19</f>
        <v>8638501.1666751429</v>
      </c>
      <c r="J19" s="53">
        <f>F19-I19</f>
        <v>57198.720859998837</v>
      </c>
      <c r="K19" s="50">
        <f>K20+K28+K33+K41+K42+K43+K46+K47+K48</f>
        <v>21362482.059999999</v>
      </c>
      <c r="L19" s="50">
        <f>L20+L28+L33+L41+L42+L43+L46+L47+L48</f>
        <v>8135719.0000000009</v>
      </c>
      <c r="M19" s="51">
        <f>M20+M28+M33+M41+M42+M43+M46+M47+M48</f>
        <v>8090286.7037836919</v>
      </c>
      <c r="N19" s="52">
        <f>N20+N28+N33+N41+N42+N43+N46+N47+N48</f>
        <v>34885.08621630766</v>
      </c>
      <c r="O19" s="52">
        <f>M19+N19</f>
        <v>8125171.7899999991</v>
      </c>
      <c r="P19" s="53">
        <f>L19-O19</f>
        <v>10547.210000001825</v>
      </c>
      <c r="Q19" s="145" t="s">
        <v>30</v>
      </c>
    </row>
    <row r="20" spans="2:19" s="23" customFormat="1" ht="37.5" x14ac:dyDescent="0.3">
      <c r="B20" s="54" t="s">
        <v>89</v>
      </c>
      <c r="C20" s="55" t="s">
        <v>28</v>
      </c>
      <c r="D20" s="55" t="s">
        <v>54</v>
      </c>
      <c r="E20" s="56">
        <f>E21+E22+E27</f>
        <v>4050495.1540299999</v>
      </c>
      <c r="F20" s="56">
        <f>F21+F22+F27</f>
        <v>1261765.8600000001</v>
      </c>
      <c r="G20" s="57">
        <f>G21+G22+G27</f>
        <v>1258621.8399999999</v>
      </c>
      <c r="H20" s="13">
        <f>H21+H22+H27</f>
        <v>995.46</v>
      </c>
      <c r="I20" s="13">
        <f t="shared" ref="I20:I55" si="0">G20+H20</f>
        <v>1259617.2999999998</v>
      </c>
      <c r="J20" s="58">
        <f t="shared" ref="J20:J65" si="1">F20-I20</f>
        <v>2148.5600000002887</v>
      </c>
      <c r="K20" s="56">
        <f>K21+K22+K27</f>
        <v>3677893.2126200004</v>
      </c>
      <c r="L20" s="56">
        <f>L21+L22+L27</f>
        <v>1084485.05</v>
      </c>
      <c r="M20" s="59">
        <f>M21+M22+M27</f>
        <v>1081520.31</v>
      </c>
      <c r="N20" s="13">
        <f>N21+N22+N27</f>
        <v>919.81999999999994</v>
      </c>
      <c r="O20" s="13">
        <f t="shared" ref="O20:O55" si="2">M20+N20</f>
        <v>1082440.1300000001</v>
      </c>
      <c r="P20" s="58">
        <f t="shared" ref="P20:P65" si="3">L20-O20</f>
        <v>2044.9199999999255</v>
      </c>
      <c r="Q20" s="133"/>
    </row>
    <row r="21" spans="2:19" x14ac:dyDescent="0.3">
      <c r="B21" s="60" t="s">
        <v>90</v>
      </c>
      <c r="C21" s="61" t="s">
        <v>28</v>
      </c>
      <c r="D21" s="61" t="s">
        <v>91</v>
      </c>
      <c r="E21" s="62">
        <v>488312.02104000002</v>
      </c>
      <c r="F21" s="62">
        <v>123931.18</v>
      </c>
      <c r="G21" s="62">
        <v>121625.77</v>
      </c>
      <c r="H21" s="62">
        <v>617.94000000000005</v>
      </c>
      <c r="I21" s="14">
        <f t="shared" si="0"/>
        <v>122243.71</v>
      </c>
      <c r="J21" s="63">
        <f t="shared" si="1"/>
        <v>1687.4699999999866</v>
      </c>
      <c r="K21" s="62">
        <v>478962.34525000001</v>
      </c>
      <c r="L21" s="62">
        <v>120388.91</v>
      </c>
      <c r="M21" s="64">
        <v>118658.82</v>
      </c>
      <c r="N21" s="14">
        <v>208.54</v>
      </c>
      <c r="O21" s="14">
        <f t="shared" si="2"/>
        <v>118867.36</v>
      </c>
      <c r="P21" s="63">
        <f t="shared" si="3"/>
        <v>1521.5500000000029</v>
      </c>
      <c r="Q21" s="133"/>
      <c r="R21" s="15"/>
      <c r="S21" s="15">
        <v>-5.1000001258216798E-4</v>
      </c>
    </row>
    <row r="22" spans="2:19" ht="75" x14ac:dyDescent="0.3">
      <c r="B22" s="60" t="s">
        <v>92</v>
      </c>
      <c r="C22" s="61" t="s">
        <v>28</v>
      </c>
      <c r="D22" s="61" t="s">
        <v>93</v>
      </c>
      <c r="E22" s="62">
        <v>3303083.1047899998</v>
      </c>
      <c r="F22" s="62">
        <v>1046469.84</v>
      </c>
      <c r="G22" s="62">
        <v>1046469.84</v>
      </c>
      <c r="H22" s="62">
        <v>0</v>
      </c>
      <c r="I22" s="14">
        <f t="shared" si="0"/>
        <v>1046469.84</v>
      </c>
      <c r="J22" s="63">
        <f t="shared" si="1"/>
        <v>0</v>
      </c>
      <c r="K22" s="62">
        <v>2950872.00318</v>
      </c>
      <c r="L22" s="62">
        <v>877919.39</v>
      </c>
      <c r="M22" s="64">
        <v>877919.39</v>
      </c>
      <c r="N22" s="14">
        <v>0</v>
      </c>
      <c r="O22" s="14">
        <f t="shared" si="2"/>
        <v>877919.39</v>
      </c>
      <c r="P22" s="63">
        <f t="shared" si="3"/>
        <v>0</v>
      </c>
      <c r="Q22" s="146"/>
      <c r="R22" s="15"/>
      <c r="S22" s="15">
        <v>3.0699999770149589E-3</v>
      </c>
    </row>
    <row r="23" spans="2:19" x14ac:dyDescent="0.3">
      <c r="B23" s="65" t="s">
        <v>94</v>
      </c>
      <c r="C23" s="61" t="s">
        <v>28</v>
      </c>
      <c r="D23" s="61" t="s">
        <v>95</v>
      </c>
      <c r="E23" s="62">
        <v>981933.15912467404</v>
      </c>
      <c r="F23" s="62">
        <v>358387.252680993</v>
      </c>
      <c r="G23" s="66">
        <f>F23</f>
        <v>358387.252680993</v>
      </c>
      <c r="H23" s="14">
        <v>0</v>
      </c>
      <c r="I23" s="14">
        <f t="shared" si="0"/>
        <v>358387.252680993</v>
      </c>
      <c r="J23" s="63">
        <f t="shared" si="1"/>
        <v>0</v>
      </c>
      <c r="K23" s="62">
        <v>831136.54785570502</v>
      </c>
      <c r="L23" s="62">
        <v>301269.55211253802</v>
      </c>
      <c r="M23" s="62">
        <v>301269.55211253802</v>
      </c>
      <c r="N23" s="62">
        <v>0</v>
      </c>
      <c r="O23" s="14">
        <f t="shared" si="2"/>
        <v>301269.55211253802</v>
      </c>
      <c r="P23" s="63">
        <f t="shared" si="3"/>
        <v>0</v>
      </c>
      <c r="Q23" s="130" t="s">
        <v>96</v>
      </c>
    </row>
    <row r="24" spans="2:19" x14ac:dyDescent="0.3">
      <c r="B24" s="65" t="s">
        <v>97</v>
      </c>
      <c r="C24" s="61" t="s">
        <v>28</v>
      </c>
      <c r="D24" s="61" t="s">
        <v>95</v>
      </c>
      <c r="E24" s="62">
        <v>667435.351144674</v>
      </c>
      <c r="F24" s="62">
        <v>216944.70084390399</v>
      </c>
      <c r="G24" s="66">
        <f>F24</f>
        <v>216944.70084390399</v>
      </c>
      <c r="H24" s="14">
        <v>0</v>
      </c>
      <c r="I24" s="14">
        <f t="shared" si="0"/>
        <v>216944.70084390399</v>
      </c>
      <c r="J24" s="63">
        <f t="shared" si="1"/>
        <v>0</v>
      </c>
      <c r="K24" s="62">
        <v>619041.00680787896</v>
      </c>
      <c r="L24" s="62">
        <v>195600.18439291499</v>
      </c>
      <c r="M24" s="62">
        <v>195600.18439291499</v>
      </c>
      <c r="N24" s="62">
        <v>0</v>
      </c>
      <c r="O24" s="14">
        <f t="shared" si="2"/>
        <v>195600.18439291499</v>
      </c>
      <c r="P24" s="63">
        <f t="shared" si="3"/>
        <v>0</v>
      </c>
      <c r="Q24" s="147"/>
    </row>
    <row r="25" spans="2:19" x14ac:dyDescent="0.3">
      <c r="B25" s="65" t="s">
        <v>98</v>
      </c>
      <c r="C25" s="61" t="s">
        <v>28</v>
      </c>
      <c r="D25" s="61" t="s">
        <v>95</v>
      </c>
      <c r="E25" s="62">
        <v>664419.77422999998</v>
      </c>
      <c r="F25" s="62">
        <v>176137.53835941199</v>
      </c>
      <c r="G25" s="66">
        <f>F25</f>
        <v>176137.53835941199</v>
      </c>
      <c r="H25" s="14">
        <v>0</v>
      </c>
      <c r="I25" s="14">
        <f t="shared" si="0"/>
        <v>176137.53835941199</v>
      </c>
      <c r="J25" s="63">
        <f t="shared" si="1"/>
        <v>0</v>
      </c>
      <c r="K25" s="62">
        <v>588158.92332788499</v>
      </c>
      <c r="L25" s="62">
        <v>144003.310532959</v>
      </c>
      <c r="M25" s="62">
        <v>144003.310532959</v>
      </c>
      <c r="N25" s="62">
        <v>0</v>
      </c>
      <c r="O25" s="14">
        <f t="shared" si="2"/>
        <v>144003.310532959</v>
      </c>
      <c r="P25" s="63">
        <f t="shared" si="3"/>
        <v>0</v>
      </c>
      <c r="Q25" s="147"/>
    </row>
    <row r="26" spans="2:19" x14ac:dyDescent="0.3">
      <c r="B26" s="65" t="s">
        <v>99</v>
      </c>
      <c r="C26" s="61" t="s">
        <v>28</v>
      </c>
      <c r="D26" s="61" t="s">
        <v>95</v>
      </c>
      <c r="E26" s="62">
        <v>989294.82029065199</v>
      </c>
      <c r="F26" s="62">
        <v>295000.34504569101</v>
      </c>
      <c r="G26" s="66">
        <f>F26</f>
        <v>295000.34504569101</v>
      </c>
      <c r="H26" s="14">
        <v>0</v>
      </c>
      <c r="I26" s="14">
        <f t="shared" si="0"/>
        <v>295000.34504569101</v>
      </c>
      <c r="J26" s="63">
        <f t="shared" si="1"/>
        <v>0</v>
      </c>
      <c r="K26" s="62">
        <v>912535.52518853103</v>
      </c>
      <c r="L26" s="62">
        <v>237046.34296158701</v>
      </c>
      <c r="M26" s="62">
        <v>237046.34296158701</v>
      </c>
      <c r="N26" s="62">
        <v>0</v>
      </c>
      <c r="O26" s="14">
        <f t="shared" si="2"/>
        <v>237046.34296158701</v>
      </c>
      <c r="P26" s="63">
        <f t="shared" si="3"/>
        <v>0</v>
      </c>
      <c r="Q26" s="148"/>
    </row>
    <row r="27" spans="2:19" ht="37.5" x14ac:dyDescent="0.3">
      <c r="B27" s="60" t="s">
        <v>100</v>
      </c>
      <c r="C27" s="61" t="s">
        <v>28</v>
      </c>
      <c r="D27" s="61" t="s">
        <v>101</v>
      </c>
      <c r="E27" s="62">
        <v>259100.0282</v>
      </c>
      <c r="F27" s="62">
        <v>91364.84</v>
      </c>
      <c r="G27" s="62">
        <v>90526.23</v>
      </c>
      <c r="H27" s="62">
        <v>377.52</v>
      </c>
      <c r="I27" s="14">
        <f t="shared" si="0"/>
        <v>90903.75</v>
      </c>
      <c r="J27" s="63">
        <f t="shared" si="1"/>
        <v>461.08999999999651</v>
      </c>
      <c r="K27" s="62">
        <v>248058.86418999999</v>
      </c>
      <c r="L27" s="62">
        <v>86176.75</v>
      </c>
      <c r="M27" s="64">
        <v>84942.1</v>
      </c>
      <c r="N27" s="14">
        <v>711.28</v>
      </c>
      <c r="O27" s="14">
        <f t="shared" si="2"/>
        <v>85653.38</v>
      </c>
      <c r="P27" s="63">
        <f t="shared" si="3"/>
        <v>523.36999999999534</v>
      </c>
      <c r="Q27" s="127" t="s">
        <v>30</v>
      </c>
      <c r="R27" s="15"/>
      <c r="S27" s="15">
        <v>-5.9999999939464033E-4</v>
      </c>
    </row>
    <row r="28" spans="2:19" s="23" customFormat="1" ht="45" customHeight="1" x14ac:dyDescent="0.3">
      <c r="B28" s="54" t="s">
        <v>102</v>
      </c>
      <c r="C28" s="55" t="s">
        <v>28</v>
      </c>
      <c r="D28" s="55" t="s">
        <v>56</v>
      </c>
      <c r="E28" s="56">
        <f>E29+E30+E31+E32</f>
        <v>10266010.69808</v>
      </c>
      <c r="F28" s="56">
        <f>F29+F30+F31+F32</f>
        <v>3848996.7600000002</v>
      </c>
      <c r="G28" s="57">
        <f>G29+G30+G31+G32</f>
        <v>3848907.1700000004</v>
      </c>
      <c r="H28" s="13">
        <f>H29+H30+H31+H32</f>
        <v>40.86</v>
      </c>
      <c r="I28" s="13">
        <f t="shared" si="0"/>
        <v>3848948.0300000003</v>
      </c>
      <c r="J28" s="58">
        <f t="shared" si="1"/>
        <v>48.729999999981374</v>
      </c>
      <c r="K28" s="56">
        <f>K29+K30+K31+K32</f>
        <v>9295169.8768000007</v>
      </c>
      <c r="L28" s="56">
        <f>L29+L30+L31+L32</f>
        <v>3935906.28</v>
      </c>
      <c r="M28" s="59">
        <f>M29+M30+M31+M32</f>
        <v>3935790.77</v>
      </c>
      <c r="N28" s="13">
        <f>N29+N30+N31+N32</f>
        <v>69.8</v>
      </c>
      <c r="O28" s="13">
        <f t="shared" si="2"/>
        <v>3935860.57</v>
      </c>
      <c r="P28" s="58">
        <f t="shared" si="3"/>
        <v>45.709999999962747</v>
      </c>
      <c r="Q28" s="128"/>
    </row>
    <row r="29" spans="2:19" x14ac:dyDescent="0.3">
      <c r="B29" s="60" t="s">
        <v>103</v>
      </c>
      <c r="C29" s="61" t="s">
        <v>28</v>
      </c>
      <c r="D29" s="61" t="s">
        <v>104</v>
      </c>
      <c r="E29" s="62">
        <v>30185.3652</v>
      </c>
      <c r="F29" s="62">
        <v>11763.19</v>
      </c>
      <c r="G29" s="62">
        <v>11673.6</v>
      </c>
      <c r="H29" s="62">
        <v>40.86</v>
      </c>
      <c r="I29" s="14">
        <f t="shared" si="0"/>
        <v>11714.460000000001</v>
      </c>
      <c r="J29" s="63">
        <f t="shared" si="1"/>
        <v>48.729999999999563</v>
      </c>
      <c r="K29" s="62">
        <v>18707.55803</v>
      </c>
      <c r="L29" s="62">
        <v>8344.5300000000007</v>
      </c>
      <c r="M29" s="64">
        <v>8229.02</v>
      </c>
      <c r="N29" s="14">
        <v>69.8</v>
      </c>
      <c r="O29" s="14">
        <f t="shared" si="2"/>
        <v>8298.82</v>
      </c>
      <c r="P29" s="63">
        <f t="shared" si="3"/>
        <v>45.710000000000946</v>
      </c>
      <c r="Q29" s="128"/>
      <c r="R29" s="15"/>
      <c r="S29" s="15">
        <v>5.3000000116298907E-4</v>
      </c>
    </row>
    <row r="30" spans="2:19" x14ac:dyDescent="0.3">
      <c r="B30" s="60" t="s">
        <v>105</v>
      </c>
      <c r="C30" s="61" t="s">
        <v>28</v>
      </c>
      <c r="D30" s="61" t="s">
        <v>106</v>
      </c>
      <c r="E30" s="62">
        <v>4884228.5761799999</v>
      </c>
      <c r="F30" s="62">
        <v>2024719.84</v>
      </c>
      <c r="G30" s="62">
        <v>2024719.84</v>
      </c>
      <c r="H30" s="62">
        <v>0</v>
      </c>
      <c r="I30" s="14">
        <f t="shared" si="0"/>
        <v>2024719.84</v>
      </c>
      <c r="J30" s="63">
        <f t="shared" si="1"/>
        <v>0</v>
      </c>
      <c r="K30" s="62">
        <v>4158247.2283999999</v>
      </c>
      <c r="L30" s="62">
        <v>2195302.4700000002</v>
      </c>
      <c r="M30" s="64">
        <v>2195302.4700000002</v>
      </c>
      <c r="N30" s="14">
        <v>0</v>
      </c>
      <c r="O30" s="14">
        <f t="shared" si="2"/>
        <v>2195302.4700000002</v>
      </c>
      <c r="P30" s="63">
        <f t="shared" si="3"/>
        <v>0</v>
      </c>
      <c r="Q30" s="128"/>
      <c r="R30" s="15"/>
      <c r="S30" s="15">
        <v>-3.599999938160181E-3</v>
      </c>
    </row>
    <row r="31" spans="2:19" ht="37.5" x14ac:dyDescent="0.3">
      <c r="B31" s="60" t="s">
        <v>107</v>
      </c>
      <c r="C31" s="61" t="s">
        <v>28</v>
      </c>
      <c r="D31" s="61" t="s">
        <v>108</v>
      </c>
      <c r="E31" s="62">
        <v>5070408.3058000002</v>
      </c>
      <c r="F31" s="62">
        <v>1799737.01</v>
      </c>
      <c r="G31" s="62">
        <v>1799737.01</v>
      </c>
      <c r="H31" s="62">
        <v>0</v>
      </c>
      <c r="I31" s="14">
        <f t="shared" si="0"/>
        <v>1799737.01</v>
      </c>
      <c r="J31" s="63">
        <f t="shared" si="1"/>
        <v>0</v>
      </c>
      <c r="K31" s="62">
        <v>4815518.62</v>
      </c>
      <c r="L31" s="62">
        <v>1663735.93</v>
      </c>
      <c r="M31" s="64">
        <v>1663735.93</v>
      </c>
      <c r="N31" s="14">
        <v>0</v>
      </c>
      <c r="O31" s="14">
        <f t="shared" si="2"/>
        <v>1663735.93</v>
      </c>
      <c r="P31" s="63">
        <f t="shared" si="3"/>
        <v>0</v>
      </c>
      <c r="Q31" s="128"/>
      <c r="R31" s="15"/>
      <c r="S31" s="15">
        <v>-3.8999994285404682E-4</v>
      </c>
    </row>
    <row r="32" spans="2:19" ht="42" customHeight="1" x14ac:dyDescent="0.3">
      <c r="B32" s="60" t="s">
        <v>109</v>
      </c>
      <c r="C32" s="61" t="s">
        <v>28</v>
      </c>
      <c r="D32" s="61" t="s">
        <v>110</v>
      </c>
      <c r="E32" s="62">
        <v>281188.4509</v>
      </c>
      <c r="F32" s="62">
        <v>12776.72</v>
      </c>
      <c r="G32" s="62">
        <v>12776.72</v>
      </c>
      <c r="H32" s="62">
        <v>0</v>
      </c>
      <c r="I32" s="14">
        <f t="shared" si="0"/>
        <v>12776.72</v>
      </c>
      <c r="J32" s="63">
        <f t="shared" si="1"/>
        <v>0</v>
      </c>
      <c r="K32" s="62">
        <v>302696.47037</v>
      </c>
      <c r="L32" s="62">
        <v>68523.350000000006</v>
      </c>
      <c r="M32" s="64">
        <v>68523.350000000006</v>
      </c>
      <c r="N32" s="14">
        <v>0</v>
      </c>
      <c r="O32" s="14">
        <f t="shared" si="2"/>
        <v>68523.350000000006</v>
      </c>
      <c r="P32" s="63">
        <f t="shared" si="3"/>
        <v>0</v>
      </c>
      <c r="Q32" s="128"/>
      <c r="R32" s="15"/>
      <c r="S32" s="15">
        <v>-1.3600000002043089E-3</v>
      </c>
    </row>
    <row r="33" spans="2:19" s="23" customFormat="1" x14ac:dyDescent="0.3">
      <c r="B33" s="54" t="s">
        <v>111</v>
      </c>
      <c r="C33" s="55" t="s">
        <v>28</v>
      </c>
      <c r="D33" s="55" t="s">
        <v>58</v>
      </c>
      <c r="E33" s="56">
        <f>E34+E35+E36</f>
        <v>4395034.3093900094</v>
      </c>
      <c r="F33" s="56">
        <f>F34+F35+F36</f>
        <v>1280854.4342400001</v>
      </c>
      <c r="G33" s="57">
        <f>G34+G35+G36</f>
        <v>1249652.02156</v>
      </c>
      <c r="H33" s="13">
        <f>H34+H35+H36</f>
        <v>28290.543860000002</v>
      </c>
      <c r="I33" s="13">
        <f t="shared" si="0"/>
        <v>1277942.5654200001</v>
      </c>
      <c r="J33" s="58">
        <f t="shared" si="1"/>
        <v>2911.8688199999742</v>
      </c>
      <c r="K33" s="56">
        <f>K34+K35+K36</f>
        <v>3662207.3109999998</v>
      </c>
      <c r="L33" s="56">
        <f>L34+L35+L36</f>
        <v>1066052.7496</v>
      </c>
      <c r="M33" s="59">
        <f>M34+M35+M36</f>
        <v>1041815.99</v>
      </c>
      <c r="N33" s="13">
        <f>N34+N35+N36</f>
        <v>21396.61</v>
      </c>
      <c r="O33" s="13">
        <f t="shared" si="2"/>
        <v>1063212.6000000001</v>
      </c>
      <c r="P33" s="58">
        <f t="shared" si="3"/>
        <v>2840.1495999998879</v>
      </c>
      <c r="Q33" s="129"/>
    </row>
    <row r="34" spans="2:19" x14ac:dyDescent="0.3">
      <c r="B34" s="65" t="s">
        <v>112</v>
      </c>
      <c r="C34" s="61" t="s">
        <v>28</v>
      </c>
      <c r="D34" s="61" t="s">
        <v>95</v>
      </c>
      <c r="E34" s="62">
        <v>1247670.4472102099</v>
      </c>
      <c r="F34" s="62">
        <v>299995.85080000001</v>
      </c>
      <c r="G34" s="66">
        <v>294003.85570999997</v>
      </c>
      <c r="H34" s="14">
        <v>5991.9950900000003</v>
      </c>
      <c r="I34" s="14">
        <f t="shared" si="0"/>
        <v>299995.85079999996</v>
      </c>
      <c r="J34" s="63">
        <f t="shared" si="1"/>
        <v>0</v>
      </c>
      <c r="K34" s="62">
        <v>1055520.1468</v>
      </c>
      <c r="L34" s="62">
        <v>248174.57699999999</v>
      </c>
      <c r="M34" s="64">
        <v>244090.74</v>
      </c>
      <c r="N34" s="14">
        <v>3675.46</v>
      </c>
      <c r="O34" s="14">
        <f t="shared" si="2"/>
        <v>247766.19999999998</v>
      </c>
      <c r="P34" s="63">
        <f t="shared" si="3"/>
        <v>408.37700000000768</v>
      </c>
      <c r="Q34" s="130" t="s">
        <v>96</v>
      </c>
    </row>
    <row r="35" spans="2:19" x14ac:dyDescent="0.3">
      <c r="B35" s="65" t="s">
        <v>113</v>
      </c>
      <c r="C35" s="61" t="s">
        <v>28</v>
      </c>
      <c r="D35" s="61" t="s">
        <v>95</v>
      </c>
      <c r="E35" s="62">
        <v>1265340.48973338</v>
      </c>
      <c r="F35" s="62">
        <v>389241.46613999997</v>
      </c>
      <c r="G35" s="66">
        <v>370937.15941000002</v>
      </c>
      <c r="H35" s="14">
        <v>16932.858380000001</v>
      </c>
      <c r="I35" s="14">
        <f t="shared" si="0"/>
        <v>387870.01779000001</v>
      </c>
      <c r="J35" s="63">
        <f t="shared" si="1"/>
        <v>1371.4483499999624</v>
      </c>
      <c r="K35" s="62">
        <v>1009336.44062</v>
      </c>
      <c r="L35" s="62">
        <v>303557.27</v>
      </c>
      <c r="M35" s="64">
        <v>287466.46999999997</v>
      </c>
      <c r="N35" s="14">
        <v>14911.79</v>
      </c>
      <c r="O35" s="14">
        <f t="shared" si="2"/>
        <v>302378.25999999995</v>
      </c>
      <c r="P35" s="63">
        <f t="shared" si="3"/>
        <v>1179.0100000000675</v>
      </c>
      <c r="Q35" s="131"/>
    </row>
    <row r="36" spans="2:19" x14ac:dyDescent="0.3">
      <c r="B36" s="65" t="s">
        <v>114</v>
      </c>
      <c r="C36" s="61" t="s">
        <v>28</v>
      </c>
      <c r="D36" s="61" t="s">
        <v>95</v>
      </c>
      <c r="E36" s="62">
        <v>1882023.3724464199</v>
      </c>
      <c r="F36" s="62">
        <v>591617.11730000004</v>
      </c>
      <c r="G36" s="66">
        <v>584711.00644000003</v>
      </c>
      <c r="H36" s="14">
        <v>5365.6903899999998</v>
      </c>
      <c r="I36" s="14">
        <f t="shared" si="0"/>
        <v>590076.69683000003</v>
      </c>
      <c r="J36" s="63">
        <f t="shared" si="1"/>
        <v>1540.4204700000118</v>
      </c>
      <c r="K36" s="62">
        <v>1597350.72358</v>
      </c>
      <c r="L36" s="62">
        <v>514320.90259999997</v>
      </c>
      <c r="M36" s="64">
        <v>510258.78</v>
      </c>
      <c r="N36" s="14">
        <v>2809.36</v>
      </c>
      <c r="O36" s="14">
        <f t="shared" si="2"/>
        <v>513068.14</v>
      </c>
      <c r="P36" s="63">
        <f t="shared" si="3"/>
        <v>1252.7625999999582</v>
      </c>
      <c r="Q36" s="131"/>
    </row>
    <row r="37" spans="2:19" ht="56.25" x14ac:dyDescent="0.3">
      <c r="B37" s="67" t="s">
        <v>115</v>
      </c>
      <c r="C37" s="61" t="s">
        <v>116</v>
      </c>
      <c r="D37" s="61" t="s">
        <v>95</v>
      </c>
      <c r="E37" s="62">
        <f>E38+E39+E40</f>
        <v>7159.0187500000002</v>
      </c>
      <c r="F37" s="62">
        <f>F38+F39+F40</f>
        <v>2299.25</v>
      </c>
      <c r="G37" s="66">
        <f>G38+G39+G40</f>
        <v>2242.4499999999998</v>
      </c>
      <c r="H37" s="14">
        <f>H38+H39+H40</f>
        <v>46.8</v>
      </c>
      <c r="I37" s="14">
        <f t="shared" si="0"/>
        <v>2289.25</v>
      </c>
      <c r="J37" s="63">
        <f t="shared" si="1"/>
        <v>10</v>
      </c>
      <c r="K37" s="62">
        <f>K38+K39+K40</f>
        <v>7068.7991750000001</v>
      </c>
      <c r="L37" s="62">
        <f>L38+L39+L40</f>
        <v>2287.7600000000002</v>
      </c>
      <c r="M37" s="64">
        <f>M38+M39+M40</f>
        <v>2235.1400000000003</v>
      </c>
      <c r="N37" s="14">
        <f>N38+N39+N40</f>
        <v>41.819999999999993</v>
      </c>
      <c r="O37" s="14">
        <f t="shared" si="2"/>
        <v>2276.9600000000005</v>
      </c>
      <c r="P37" s="63">
        <f t="shared" si="3"/>
        <v>10.799999999999727</v>
      </c>
      <c r="Q37" s="131"/>
    </row>
    <row r="38" spans="2:19" x14ac:dyDescent="0.3">
      <c r="B38" s="65" t="s">
        <v>112</v>
      </c>
      <c r="C38" s="61" t="s">
        <v>116</v>
      </c>
      <c r="D38" s="61" t="s">
        <v>95</v>
      </c>
      <c r="E38" s="62">
        <v>1179.71</v>
      </c>
      <c r="F38" s="62">
        <v>335.97</v>
      </c>
      <c r="G38" s="66">
        <v>329.49</v>
      </c>
      <c r="H38" s="14">
        <v>6.48</v>
      </c>
      <c r="I38" s="14">
        <f t="shared" si="0"/>
        <v>335.97</v>
      </c>
      <c r="J38" s="63">
        <f t="shared" si="1"/>
        <v>0</v>
      </c>
      <c r="K38" s="62">
        <v>1162.5125499999999</v>
      </c>
      <c r="L38" s="62">
        <v>321.99</v>
      </c>
      <c r="M38" s="64">
        <v>316.19</v>
      </c>
      <c r="N38" s="14">
        <v>4.8</v>
      </c>
      <c r="O38" s="14">
        <f t="shared" si="2"/>
        <v>320.99</v>
      </c>
      <c r="P38" s="63">
        <f t="shared" si="3"/>
        <v>1</v>
      </c>
      <c r="Q38" s="131"/>
    </row>
    <row r="39" spans="2:19" x14ac:dyDescent="0.3">
      <c r="B39" s="65" t="s">
        <v>113</v>
      </c>
      <c r="C39" s="61" t="s">
        <v>116</v>
      </c>
      <c r="D39" s="61" t="s">
        <v>95</v>
      </c>
      <c r="E39" s="62">
        <v>1860.9549999999999</v>
      </c>
      <c r="F39" s="62">
        <v>578.44000000000005</v>
      </c>
      <c r="G39" s="66">
        <v>546.99</v>
      </c>
      <c r="H39" s="14">
        <v>28.45</v>
      </c>
      <c r="I39" s="14">
        <f t="shared" si="0"/>
        <v>575.44000000000005</v>
      </c>
      <c r="J39" s="63">
        <f t="shared" si="1"/>
        <v>3</v>
      </c>
      <c r="K39" s="62">
        <v>1761.8973249999999</v>
      </c>
      <c r="L39" s="62">
        <v>527.62750000000005</v>
      </c>
      <c r="M39" s="64">
        <v>495.98</v>
      </c>
      <c r="N39" s="14">
        <v>28.65</v>
      </c>
      <c r="O39" s="14">
        <f t="shared" si="2"/>
        <v>524.63</v>
      </c>
      <c r="P39" s="63">
        <f t="shared" si="3"/>
        <v>2.9975000000000591</v>
      </c>
      <c r="Q39" s="131"/>
    </row>
    <row r="40" spans="2:19" x14ac:dyDescent="0.3">
      <c r="B40" s="65" t="s">
        <v>114</v>
      </c>
      <c r="C40" s="61" t="s">
        <v>116</v>
      </c>
      <c r="D40" s="61" t="s">
        <v>95</v>
      </c>
      <c r="E40" s="62">
        <v>4118.3537500000002</v>
      </c>
      <c r="F40" s="62">
        <v>1384.84</v>
      </c>
      <c r="G40" s="66">
        <v>1365.97</v>
      </c>
      <c r="H40" s="14">
        <v>11.87</v>
      </c>
      <c r="I40" s="14">
        <f t="shared" si="0"/>
        <v>1377.84</v>
      </c>
      <c r="J40" s="63">
        <f t="shared" si="1"/>
        <v>7</v>
      </c>
      <c r="K40" s="62">
        <v>4144.3892999999998</v>
      </c>
      <c r="L40" s="62">
        <v>1438.1424999999999</v>
      </c>
      <c r="M40" s="64">
        <v>1422.97</v>
      </c>
      <c r="N40" s="14">
        <v>8.3699999999999992</v>
      </c>
      <c r="O40" s="14">
        <f t="shared" si="2"/>
        <v>1431.34</v>
      </c>
      <c r="P40" s="63">
        <f t="shared" si="3"/>
        <v>6.8025000000000091</v>
      </c>
      <c r="Q40" s="132"/>
    </row>
    <row r="41" spans="2:19" s="23" customFormat="1" ht="112.5" x14ac:dyDescent="0.3">
      <c r="B41" s="54" t="s">
        <v>117</v>
      </c>
      <c r="C41" s="55" t="s">
        <v>28</v>
      </c>
      <c r="D41" s="55" t="s">
        <v>61</v>
      </c>
      <c r="E41" s="56">
        <v>1177114.75101</v>
      </c>
      <c r="F41" s="56">
        <v>357230.59</v>
      </c>
      <c r="G41" s="56">
        <v>348433.58</v>
      </c>
      <c r="H41" s="56">
        <v>7946.41</v>
      </c>
      <c r="I41" s="13">
        <f t="shared" si="0"/>
        <v>356379.99</v>
      </c>
      <c r="J41" s="58">
        <f t="shared" si="1"/>
        <v>850.60000000003492</v>
      </c>
      <c r="K41" s="56">
        <v>995432.99505999999</v>
      </c>
      <c r="L41" s="56">
        <v>302363.49</v>
      </c>
      <c r="M41" s="59">
        <v>295435.28000000003</v>
      </c>
      <c r="N41" s="13">
        <v>6097.24</v>
      </c>
      <c r="O41" s="13">
        <f t="shared" si="2"/>
        <v>301532.52</v>
      </c>
      <c r="P41" s="58">
        <f t="shared" si="3"/>
        <v>830.96999999997206</v>
      </c>
      <c r="Q41" s="127" t="s">
        <v>30</v>
      </c>
    </row>
    <row r="42" spans="2:19" s="23" customFormat="1" x14ac:dyDescent="0.3">
      <c r="B42" s="54" t="s">
        <v>118</v>
      </c>
      <c r="C42" s="55" t="s">
        <v>28</v>
      </c>
      <c r="D42" s="55" t="s">
        <v>63</v>
      </c>
      <c r="E42" s="56">
        <v>2204193.0649199998</v>
      </c>
      <c r="F42" s="56">
        <v>913261.07</v>
      </c>
      <c r="G42" s="56">
        <v>911669.13</v>
      </c>
      <c r="H42" s="56">
        <v>641.42999999999995</v>
      </c>
      <c r="I42" s="13">
        <f t="shared" si="0"/>
        <v>912310.56</v>
      </c>
      <c r="J42" s="58">
        <f t="shared" si="1"/>
        <v>950.5099999998929</v>
      </c>
      <c r="K42" s="56">
        <v>2101502.2548600002</v>
      </c>
      <c r="L42" s="56">
        <v>915208.52</v>
      </c>
      <c r="M42" s="59">
        <v>913172.45</v>
      </c>
      <c r="N42" s="13">
        <v>967.84</v>
      </c>
      <c r="O42" s="13">
        <f t="shared" si="2"/>
        <v>914140.28999999992</v>
      </c>
      <c r="P42" s="58">
        <f t="shared" si="3"/>
        <v>1068.2300000000978</v>
      </c>
      <c r="Q42" s="133"/>
      <c r="R42" s="68"/>
      <c r="S42" s="68">
        <v>2.2099999478086829E-3</v>
      </c>
    </row>
    <row r="43" spans="2:19" s="23" customFormat="1" ht="40.5" customHeight="1" x14ac:dyDescent="0.3">
      <c r="B43" s="54" t="s">
        <v>119</v>
      </c>
      <c r="C43" s="55" t="s">
        <v>28</v>
      </c>
      <c r="D43" s="55" t="s">
        <v>120</v>
      </c>
      <c r="E43" s="56">
        <f>E44+E45</f>
        <v>237419.86241</v>
      </c>
      <c r="F43" s="56">
        <f>F44+F45</f>
        <v>101930.77</v>
      </c>
      <c r="G43" s="57">
        <f>G44+G45</f>
        <v>100961.06</v>
      </c>
      <c r="H43" s="13">
        <f>H44+H45</f>
        <v>368.77</v>
      </c>
      <c r="I43" s="13">
        <f t="shared" si="0"/>
        <v>101329.83</v>
      </c>
      <c r="J43" s="58">
        <f t="shared" si="1"/>
        <v>600.94000000000233</v>
      </c>
      <c r="K43" s="56">
        <f>K44+K45</f>
        <v>217659.55113000001</v>
      </c>
      <c r="L43" s="56">
        <f>L44+L45</f>
        <v>92899.8</v>
      </c>
      <c r="M43" s="59">
        <f>M44+M45</f>
        <v>91711.06</v>
      </c>
      <c r="N43" s="13">
        <f>N44+N45</f>
        <v>570.47</v>
      </c>
      <c r="O43" s="13">
        <f t="shared" si="2"/>
        <v>92281.53</v>
      </c>
      <c r="P43" s="58">
        <f t="shared" si="3"/>
        <v>618.27000000000407</v>
      </c>
      <c r="Q43" s="133"/>
    </row>
    <row r="44" spans="2:19" x14ac:dyDescent="0.3">
      <c r="B44" s="67" t="s">
        <v>121</v>
      </c>
      <c r="C44" s="61" t="s">
        <v>28</v>
      </c>
      <c r="D44" s="69">
        <v>161</v>
      </c>
      <c r="E44" s="62">
        <v>237419.86241</v>
      </c>
      <c r="F44" s="62">
        <v>101930.77</v>
      </c>
      <c r="G44" s="62">
        <v>100961.06</v>
      </c>
      <c r="H44" s="62">
        <v>368.77</v>
      </c>
      <c r="I44" s="14">
        <f t="shared" si="0"/>
        <v>101329.83</v>
      </c>
      <c r="J44" s="63">
        <f t="shared" si="1"/>
        <v>600.94000000000233</v>
      </c>
      <c r="K44" s="62">
        <v>217659.55113000001</v>
      </c>
      <c r="L44" s="62">
        <v>92899.8</v>
      </c>
      <c r="M44" s="64">
        <v>91711.06</v>
      </c>
      <c r="N44" s="14">
        <v>570.47</v>
      </c>
      <c r="O44" s="14">
        <f t="shared" si="2"/>
        <v>92281.53</v>
      </c>
      <c r="P44" s="63">
        <f t="shared" si="3"/>
        <v>618.27000000000407</v>
      </c>
      <c r="Q44" s="133"/>
      <c r="R44" s="15"/>
      <c r="S44" s="15">
        <v>-2.9399999912129715E-3</v>
      </c>
    </row>
    <row r="45" spans="2:19" x14ac:dyDescent="0.3">
      <c r="B45" s="67" t="s">
        <v>122</v>
      </c>
      <c r="C45" s="61" t="s">
        <v>28</v>
      </c>
      <c r="D45" s="69">
        <v>162</v>
      </c>
      <c r="E45" s="62"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3"/>
    </row>
    <row r="46" spans="2:19" s="23" customFormat="1" ht="37.5" x14ac:dyDescent="0.3">
      <c r="B46" s="54" t="s">
        <v>123</v>
      </c>
      <c r="C46" s="55" t="s">
        <v>28</v>
      </c>
      <c r="D46" s="55" t="s">
        <v>124</v>
      </c>
      <c r="E46" s="56">
        <v>183613.66881999999</v>
      </c>
      <c r="F46" s="56">
        <v>71806.66</v>
      </c>
      <c r="G46" s="56">
        <v>71526.41</v>
      </c>
      <c r="H46" s="56">
        <v>109.57</v>
      </c>
      <c r="I46" s="13">
        <f t="shared" si="0"/>
        <v>71635.98000000001</v>
      </c>
      <c r="J46" s="58">
        <f t="shared" si="1"/>
        <v>170.67999999999302</v>
      </c>
      <c r="K46" s="56">
        <v>133450.89877999999</v>
      </c>
      <c r="L46" s="56">
        <v>45035.99</v>
      </c>
      <c r="M46" s="59">
        <v>44649.31</v>
      </c>
      <c r="N46" s="13">
        <v>141.94</v>
      </c>
      <c r="O46" s="14">
        <f t="shared" si="2"/>
        <v>44791.25</v>
      </c>
      <c r="P46" s="58">
        <f t="shared" si="3"/>
        <v>244.73999999999796</v>
      </c>
      <c r="Q46" s="133"/>
      <c r="R46" s="68"/>
      <c r="S46" s="68">
        <v>5.90000010561198E-4</v>
      </c>
    </row>
    <row r="47" spans="2:19" s="23" customFormat="1" ht="56.25" x14ac:dyDescent="0.3">
      <c r="B47" s="54" t="s">
        <v>125</v>
      </c>
      <c r="C47" s="55" t="s">
        <v>28</v>
      </c>
      <c r="D47" s="55" t="s">
        <v>126</v>
      </c>
      <c r="E47" s="56">
        <v>821924.94</v>
      </c>
      <c r="F47" s="56">
        <v>467484.32</v>
      </c>
      <c r="G47" s="56">
        <v>465984.44278400001</v>
      </c>
      <c r="H47" s="56">
        <v>1499.8772160000001</v>
      </c>
      <c r="I47" s="13">
        <f t="shared" si="0"/>
        <v>467484.32</v>
      </c>
      <c r="J47" s="58">
        <f t="shared" si="1"/>
        <v>0</v>
      </c>
      <c r="K47" s="56">
        <v>764300.73</v>
      </c>
      <c r="L47" s="56">
        <v>373527.34</v>
      </c>
      <c r="M47" s="56">
        <v>372867.90378369199</v>
      </c>
      <c r="N47" s="56">
        <v>659.43621630765904</v>
      </c>
      <c r="O47" s="13">
        <f t="shared" si="2"/>
        <v>373527.33999999968</v>
      </c>
      <c r="P47" s="58">
        <f t="shared" si="3"/>
        <v>0</v>
      </c>
      <c r="Q47" s="134"/>
      <c r="R47" s="68"/>
      <c r="S47" s="68">
        <v>6.8493152502924204E-4</v>
      </c>
    </row>
    <row r="48" spans="2:19" s="23" customFormat="1" x14ac:dyDescent="0.3">
      <c r="B48" s="54" t="s">
        <v>51</v>
      </c>
      <c r="C48" s="55" t="s">
        <v>28</v>
      </c>
      <c r="D48" s="55" t="s">
        <v>127</v>
      </c>
      <c r="E48" s="56">
        <f>('1.1. ПЭС '!E20+'1.1. ПЭС '!E22)-E20-E28-E33-E41-E42-E43-E46</f>
        <v>605522.85720999143</v>
      </c>
      <c r="F48" s="56">
        <f>('1.1. ПЭС '!F20+'1.1. ПЭС '!F22)-F20-F28-F33-F41-F42-F43-F46</f>
        <v>392369.42329514166</v>
      </c>
      <c r="G48" s="57">
        <f>('1.1. ПЭС '!G20+'1.1. ПЭС '!G22)-G20-G28-G33-G41-G42-G43-G46</f>
        <v>340233.25878761278</v>
      </c>
      <c r="H48" s="13">
        <f>('1.1. ПЭС '!H20+'1.1. ПЭС '!H22)-H20-H28-H33-H41-H42-H43-H46</f>
        <v>2619.3324675293593</v>
      </c>
      <c r="I48" s="13">
        <f t="shared" si="0"/>
        <v>342852.59125514212</v>
      </c>
      <c r="J48" s="58">
        <f t="shared" si="1"/>
        <v>49516.832039999543</v>
      </c>
      <c r="K48" s="56">
        <f>('1.1. ПЭС '!J20+'1.1. ПЭС '!J22)-K20-K28-K33-K41-K42-K43-K46</f>
        <v>514865.22974999616</v>
      </c>
      <c r="L48" s="56">
        <f>('1.1. ПЭС '!K20+'1.1. ПЭС '!K22)-L20-L28-L33-L41-L42-L43-L46</f>
        <v>320239.78040000057</v>
      </c>
      <c r="M48" s="59">
        <f>('1.1. ПЭС '!L20+'1.1. ПЭС '!L22)-M20-M28-M33-M41-M42-M43-M46</f>
        <v>313323.63000000024</v>
      </c>
      <c r="N48" s="13">
        <f>('1.1. ПЭС '!M20+'1.1. ПЭС '!M22)-N20-N28-N33-N41-N42-N43-N46</f>
        <v>4061.929999999998</v>
      </c>
      <c r="O48" s="13">
        <f t="shared" si="2"/>
        <v>317385.56000000023</v>
      </c>
      <c r="P48" s="58">
        <f t="shared" si="3"/>
        <v>2854.2204000003403</v>
      </c>
      <c r="Q48" s="135"/>
    </row>
    <row r="49" spans="2:19" s="23" customFormat="1" ht="56.25" x14ac:dyDescent="0.3">
      <c r="B49" s="70" t="s">
        <v>128</v>
      </c>
      <c r="C49" s="55" t="s">
        <v>28</v>
      </c>
      <c r="D49" s="55" t="s">
        <v>129</v>
      </c>
      <c r="E49" s="56">
        <f>E50+E51+E52+E53+E54</f>
        <v>474741.70385644026</v>
      </c>
      <c r="F49" s="56">
        <f>F50+F51+F52+F53+F54</f>
        <v>112457.07768345093</v>
      </c>
      <c r="G49" s="57">
        <f>G50+G51+G52+G53+G54</f>
        <v>86507.358585991809</v>
      </c>
      <c r="H49" s="13">
        <f>H50+H51+H52+H53+H54</f>
        <v>766.76170620126436</v>
      </c>
      <c r="I49" s="13">
        <f t="shared" si="0"/>
        <v>87274.120292193067</v>
      </c>
      <c r="J49" s="58">
        <f t="shared" si="1"/>
        <v>25182.957391257863</v>
      </c>
      <c r="K49" s="56">
        <f>K50+K51+K52+K53+K54</f>
        <v>2617891.98438812</v>
      </c>
      <c r="L49" s="56">
        <f>L50+L51+L52+L53+L54</f>
        <v>1531035.0726241979</v>
      </c>
      <c r="M49" s="59">
        <f>M50+M51+M52+M53+M54</f>
        <v>1456975.6987923519</v>
      </c>
      <c r="N49" s="13">
        <f>N50+N51+N52+N53+N54</f>
        <v>22556.451058025581</v>
      </c>
      <c r="O49" s="13">
        <f t="shared" si="2"/>
        <v>1479532.1498503773</v>
      </c>
      <c r="P49" s="58">
        <f t="shared" si="3"/>
        <v>51502.922773820581</v>
      </c>
      <c r="Q49" s="71"/>
    </row>
    <row r="50" spans="2:19" x14ac:dyDescent="0.3">
      <c r="B50" s="72" t="s">
        <v>130</v>
      </c>
      <c r="C50" s="61"/>
      <c r="D50" s="61" t="s">
        <v>131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2270000</v>
      </c>
      <c r="L50" s="73">
        <v>1428905.7879999999</v>
      </c>
      <c r="M50" s="73">
        <v>1406616.9380000001</v>
      </c>
      <c r="N50" s="73">
        <v>22288.848000000002</v>
      </c>
      <c r="O50" s="74">
        <f t="shared" si="2"/>
        <v>1428905.7860000001</v>
      </c>
      <c r="P50" s="75">
        <f t="shared" si="3"/>
        <v>1.999999862164259E-3</v>
      </c>
      <c r="Q50" s="76"/>
    </row>
    <row r="51" spans="2:19" x14ac:dyDescent="0.3">
      <c r="B51" s="72" t="s">
        <v>132</v>
      </c>
      <c r="C51" s="61" t="s">
        <v>28</v>
      </c>
      <c r="D51" s="61" t="s">
        <v>133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9" x14ac:dyDescent="0.3">
      <c r="B52" s="72" t="s">
        <v>134</v>
      </c>
      <c r="C52" s="61" t="s">
        <v>28</v>
      </c>
      <c r="D52" s="61" t="s">
        <v>135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9" ht="65.099999999999994" customHeight="1" x14ac:dyDescent="0.3">
      <c r="B53" s="72" t="s">
        <v>136</v>
      </c>
      <c r="C53" s="61" t="s">
        <v>28</v>
      </c>
      <c r="D53" s="61" t="s">
        <v>137</v>
      </c>
      <c r="E53" s="62">
        <v>225359.06612644298</v>
      </c>
      <c r="F53" s="62">
        <v>67199.457683450295</v>
      </c>
      <c r="G53" s="62">
        <v>66415.019757428527</v>
      </c>
      <c r="H53" s="62">
        <v>609.4676333079467</v>
      </c>
      <c r="I53" s="14">
        <f t="shared" si="0"/>
        <v>67024.487390736467</v>
      </c>
      <c r="J53" s="63">
        <f t="shared" si="1"/>
        <v>174.9702927138278</v>
      </c>
      <c r="K53" s="62">
        <v>165337.538321853</v>
      </c>
      <c r="L53" s="62">
        <v>45090.304624197801</v>
      </c>
      <c r="M53" s="62">
        <v>44734.179985807816</v>
      </c>
      <c r="N53" s="62">
        <v>246.2954500948108</v>
      </c>
      <c r="O53" s="14">
        <f t="shared" si="2"/>
        <v>44980.475435902626</v>
      </c>
      <c r="P53" s="63">
        <f t="shared" si="3"/>
        <v>109.82918829517439</v>
      </c>
      <c r="Q53" s="127" t="s">
        <v>138</v>
      </c>
    </row>
    <row r="54" spans="2:19" ht="65.099999999999994" customHeight="1" x14ac:dyDescent="0.3">
      <c r="B54" s="72" t="s">
        <v>139</v>
      </c>
      <c r="C54" s="61" t="s">
        <v>28</v>
      </c>
      <c r="D54" s="61" t="s">
        <v>140</v>
      </c>
      <c r="E54" s="62">
        <f>('1.1. ПЭС '!E26+'1.1. ПЭС '!E28)-E53-E47</f>
        <v>249382.63772999728</v>
      </c>
      <c r="F54" s="62">
        <f>('1.1. ПЭС '!F26+'1.1. ПЭС '!F28)-F53-F47</f>
        <v>45257.620000000636</v>
      </c>
      <c r="G54" s="66">
        <f>('1.1. ПЭС '!G26+'1.1. ПЭС '!G28)-G53-G47</f>
        <v>20092.338828563283</v>
      </c>
      <c r="H54" s="14">
        <f>('1.1. ПЭС '!H26+'1.1. ПЭС '!H28)-H53-H47</f>
        <v>157.29407289331766</v>
      </c>
      <c r="I54" s="14">
        <f t="shared" si="0"/>
        <v>20249.6329014566</v>
      </c>
      <c r="J54" s="63">
        <f t="shared" si="1"/>
        <v>25007.987098544036</v>
      </c>
      <c r="K54" s="62">
        <f>('1.1. ПЭС '!J26+'1.1. ПЭС '!J28)-K53-K47</f>
        <v>182554.44606626697</v>
      </c>
      <c r="L54" s="62">
        <f>('1.1. ПЭС '!K26+'1.1. ПЭС '!K28)-L53-L47</f>
        <v>57038.980000000272</v>
      </c>
      <c r="M54" s="64">
        <f>('1.1. ПЭС '!L26+'1.1. ПЭС '!L28)-M53-M47</f>
        <v>5624.5808065440506</v>
      </c>
      <c r="N54" s="14">
        <f>('1.1. ПЭС '!M26+'1.1. ПЭС '!M28)-N53-N47</f>
        <v>21.307607930768995</v>
      </c>
      <c r="O54" s="14">
        <f t="shared" si="2"/>
        <v>5645.8884144748199</v>
      </c>
      <c r="P54" s="63">
        <f t="shared" si="3"/>
        <v>51393.09158552545</v>
      </c>
      <c r="Q54" s="129"/>
    </row>
    <row r="55" spans="2:19" s="23" customFormat="1" ht="37.5" x14ac:dyDescent="0.3">
      <c r="B55" s="70" t="s">
        <v>141</v>
      </c>
      <c r="C55" s="55" t="s">
        <v>28</v>
      </c>
      <c r="D55" s="55" t="s">
        <v>142</v>
      </c>
      <c r="E55" s="56">
        <v>288100.50892816792</v>
      </c>
      <c r="F55" s="56">
        <v>-211631.54621012977</v>
      </c>
      <c r="G55" s="57">
        <v>-227106.43199477301</v>
      </c>
      <c r="H55" s="13">
        <v>-5328.8789765096799</v>
      </c>
      <c r="I55" s="13">
        <f t="shared" si="0"/>
        <v>-232435.31097128268</v>
      </c>
      <c r="J55" s="58">
        <f t="shared" si="1"/>
        <v>20803.76476115291</v>
      </c>
      <c r="K55" s="56">
        <v>182307.87000000002</v>
      </c>
      <c r="L55" s="56">
        <v>-203556.06</v>
      </c>
      <c r="M55" s="59">
        <v>-222713.96</v>
      </c>
      <c r="N55" s="13">
        <v>6408.8</v>
      </c>
      <c r="O55" s="13">
        <f t="shared" si="2"/>
        <v>-216305.16</v>
      </c>
      <c r="P55" s="58">
        <f t="shared" si="3"/>
        <v>12749.100000000006</v>
      </c>
      <c r="Q55" s="71"/>
      <c r="R55" s="68"/>
      <c r="S55" s="68">
        <v>-1.2245698599144816E-4</v>
      </c>
    </row>
    <row r="56" spans="2:19" ht="26.25" customHeight="1" x14ac:dyDescent="0.3">
      <c r="B56" s="78" t="s">
        <v>143</v>
      </c>
      <c r="C56" s="79"/>
      <c r="D56" s="79"/>
      <c r="E56" s="80"/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9" ht="60" customHeight="1" x14ac:dyDescent="0.3">
      <c r="B57" s="85" t="s">
        <v>144</v>
      </c>
      <c r="C57" s="61" t="s">
        <v>28</v>
      </c>
      <c r="D57" s="61" t="s">
        <v>145</v>
      </c>
      <c r="E57" s="62">
        <v>18611030.961210001</v>
      </c>
      <c r="F57" s="62">
        <v>6573355.3512300001</v>
      </c>
      <c r="G57" s="66">
        <v>6534734.8594800001</v>
      </c>
      <c r="H57" s="14">
        <v>35353.149319999997</v>
      </c>
      <c r="I57" s="14">
        <f t="shared" ref="I57:I65" si="4">G57+H57</f>
        <v>6570088.0088</v>
      </c>
      <c r="J57" s="63">
        <f t="shared" si="1"/>
        <v>3267.3424300001934</v>
      </c>
      <c r="K57" s="62">
        <v>16833628.068750001</v>
      </c>
      <c r="L57" s="62">
        <v>6412776.565369999</v>
      </c>
      <c r="M57" s="64">
        <v>6382874.7312599998</v>
      </c>
      <c r="N57" s="14">
        <v>25480.5252</v>
      </c>
      <c r="O57" s="14">
        <f t="shared" ref="O57:O65" si="5">M57+N57</f>
        <v>6408355.2564599998</v>
      </c>
      <c r="P57" s="63">
        <f t="shared" si="3"/>
        <v>4421.3089099992067</v>
      </c>
      <c r="Q57" s="136" t="s">
        <v>30</v>
      </c>
    </row>
    <row r="58" spans="2:19" ht="60" customHeight="1" x14ac:dyDescent="0.3">
      <c r="B58" s="85" t="s">
        <v>146</v>
      </c>
      <c r="C58" s="61" t="s">
        <v>28</v>
      </c>
      <c r="D58" s="61" t="s">
        <v>147</v>
      </c>
      <c r="E58" s="62">
        <f>E19-E57</f>
        <v>5330298.3446600027</v>
      </c>
      <c r="F58" s="62">
        <f>F19-F57</f>
        <v>2122344.5363051416</v>
      </c>
      <c r="G58" s="66">
        <f>G19-G57</f>
        <v>2061254.0536516132</v>
      </c>
      <c r="H58" s="14">
        <f>H19-H57</f>
        <v>7159.1042235293644</v>
      </c>
      <c r="I58" s="14">
        <f t="shared" si="4"/>
        <v>2068413.1578751425</v>
      </c>
      <c r="J58" s="63">
        <f t="shared" si="1"/>
        <v>53931.378429999109</v>
      </c>
      <c r="K58" s="62">
        <f>K19-K57</f>
        <v>4528853.9912499972</v>
      </c>
      <c r="L58" s="62">
        <f>L19-L57</f>
        <v>1722942.4346300019</v>
      </c>
      <c r="M58" s="64">
        <f>M19-M57</f>
        <v>1707411.9725236921</v>
      </c>
      <c r="N58" s="14">
        <f>N19-N57</f>
        <v>9404.5610163076599</v>
      </c>
      <c r="O58" s="14">
        <f t="shared" si="5"/>
        <v>1716816.5335399997</v>
      </c>
      <c r="P58" s="63">
        <f t="shared" si="3"/>
        <v>6125.9010900021531</v>
      </c>
      <c r="Q58" s="137"/>
    </row>
    <row r="59" spans="2:19" ht="75" x14ac:dyDescent="0.3">
      <c r="B59" s="85" t="s">
        <v>148</v>
      </c>
      <c r="C59" s="61" t="s">
        <v>28</v>
      </c>
      <c r="D59" s="69">
        <v>600</v>
      </c>
      <c r="E59" s="62">
        <v>3148947.5719420002</v>
      </c>
      <c r="F59" s="62">
        <v>1217704.8227599999</v>
      </c>
      <c r="G59" s="62">
        <v>755132.82990000001</v>
      </c>
      <c r="H59" s="62">
        <v>462571.99286</v>
      </c>
      <c r="I59" s="14">
        <f t="shared" si="4"/>
        <v>1217704.8227599999</v>
      </c>
      <c r="J59" s="63">
        <f t="shared" si="1"/>
        <v>0</v>
      </c>
      <c r="K59" s="62">
        <v>2887315.1682859999</v>
      </c>
      <c r="L59" s="62">
        <v>877308.85063600005</v>
      </c>
      <c r="M59" s="62">
        <v>675672.07316599996</v>
      </c>
      <c r="N59" s="62">
        <v>201636.77747</v>
      </c>
      <c r="O59" s="14">
        <f t="shared" si="5"/>
        <v>877308.85063599993</v>
      </c>
      <c r="P59" s="63">
        <f t="shared" si="3"/>
        <v>0</v>
      </c>
      <c r="Q59" s="77"/>
    </row>
    <row r="60" spans="2:19" s="23" customFormat="1" ht="37.5" x14ac:dyDescent="0.3">
      <c r="B60" s="86" t="s">
        <v>149</v>
      </c>
      <c r="C60" s="55" t="s">
        <v>28</v>
      </c>
      <c r="D60" s="87">
        <v>700</v>
      </c>
      <c r="E60" s="56">
        <f>SUM(E61:E64)</f>
        <v>698493.91045322036</v>
      </c>
      <c r="F60" s="56">
        <f>SUM(F61:F64)</f>
        <v>200910.19864000002</v>
      </c>
      <c r="G60" s="57">
        <f>SUM(G61:G64)</f>
        <v>200910.19864000002</v>
      </c>
      <c r="H60" s="13">
        <f>SUM(H61:H64)</f>
        <v>0</v>
      </c>
      <c r="I60" s="13">
        <f t="shared" si="4"/>
        <v>200910.19864000002</v>
      </c>
      <c r="J60" s="58">
        <f t="shared" si="1"/>
        <v>0</v>
      </c>
      <c r="K60" s="56">
        <f>SUM(K61:K64)</f>
        <v>740694.31137000001</v>
      </c>
      <c r="L60" s="56">
        <f>SUM(L61:L64)</f>
        <v>271470.15000000002</v>
      </c>
      <c r="M60" s="59">
        <f>SUM(M61:M64)</f>
        <v>271470.15000000002</v>
      </c>
      <c r="N60" s="13">
        <f>SUM(N61:N64)</f>
        <v>0</v>
      </c>
      <c r="O60" s="13">
        <f t="shared" si="5"/>
        <v>271470.15000000002</v>
      </c>
      <c r="P60" s="58">
        <f t="shared" si="3"/>
        <v>0</v>
      </c>
      <c r="Q60" s="130" t="s">
        <v>96</v>
      </c>
    </row>
    <row r="61" spans="2:19" x14ac:dyDescent="0.3">
      <c r="B61" s="88" t="s">
        <v>150</v>
      </c>
      <c r="C61" s="61" t="s">
        <v>28</v>
      </c>
      <c r="D61" s="89" t="s">
        <v>95</v>
      </c>
      <c r="E61" s="62">
        <v>179044.15044</v>
      </c>
      <c r="F61" s="62">
        <v>37214.441019999998</v>
      </c>
      <c r="G61" s="62">
        <v>37214.441019999998</v>
      </c>
      <c r="H61" s="62">
        <v>0</v>
      </c>
      <c r="I61" s="14">
        <f t="shared" si="4"/>
        <v>37214.441019999998</v>
      </c>
      <c r="J61" s="63">
        <f t="shared" si="1"/>
        <v>0</v>
      </c>
      <c r="K61" s="62">
        <v>203071.658</v>
      </c>
      <c r="L61" s="62">
        <v>58022.1</v>
      </c>
      <c r="M61" s="62">
        <v>58022.1</v>
      </c>
      <c r="N61" s="62">
        <v>0</v>
      </c>
      <c r="O61" s="14">
        <f t="shared" si="5"/>
        <v>58022.1</v>
      </c>
      <c r="P61" s="63">
        <f t="shared" si="3"/>
        <v>0</v>
      </c>
      <c r="Q61" s="131"/>
      <c r="R61" s="15"/>
      <c r="S61" s="15">
        <v>0</v>
      </c>
    </row>
    <row r="62" spans="2:19" ht="37.5" x14ac:dyDescent="0.3">
      <c r="B62" s="90" t="s">
        <v>151</v>
      </c>
      <c r="C62" s="61" t="s">
        <v>28</v>
      </c>
      <c r="D62" s="89" t="s">
        <v>95</v>
      </c>
      <c r="E62" s="62">
        <v>233487.22993</v>
      </c>
      <c r="F62" s="62">
        <v>148146</v>
      </c>
      <c r="G62" s="62">
        <v>148146</v>
      </c>
      <c r="H62" s="62">
        <v>0</v>
      </c>
      <c r="I62" s="14">
        <f t="shared" si="4"/>
        <v>148146</v>
      </c>
      <c r="J62" s="63">
        <f t="shared" si="1"/>
        <v>0</v>
      </c>
      <c r="K62" s="62">
        <v>230073.383</v>
      </c>
      <c r="L62" s="62">
        <v>142203</v>
      </c>
      <c r="M62" s="62">
        <v>142203</v>
      </c>
      <c r="N62" s="62">
        <v>0</v>
      </c>
      <c r="O62" s="14">
        <f t="shared" si="5"/>
        <v>142203</v>
      </c>
      <c r="P62" s="63">
        <f t="shared" si="3"/>
        <v>0</v>
      </c>
      <c r="Q62" s="131"/>
      <c r="R62" s="15"/>
      <c r="S62" s="15">
        <v>0</v>
      </c>
    </row>
    <row r="63" spans="2:19" ht="37.5" x14ac:dyDescent="0.3">
      <c r="B63" s="88" t="s">
        <v>152</v>
      </c>
      <c r="C63" s="61" t="s">
        <v>28</v>
      </c>
      <c r="D63" s="89" t="s">
        <v>95</v>
      </c>
      <c r="E63" s="62">
        <v>281188.4509</v>
      </c>
      <c r="F63" s="62">
        <v>12776.72</v>
      </c>
      <c r="G63" s="62">
        <v>12776.72</v>
      </c>
      <c r="H63" s="62">
        <v>0</v>
      </c>
      <c r="I63" s="14">
        <f t="shared" si="4"/>
        <v>12776.72</v>
      </c>
      <c r="J63" s="63">
        <f t="shared" si="1"/>
        <v>0</v>
      </c>
      <c r="K63" s="62">
        <v>302696.47037</v>
      </c>
      <c r="L63" s="62">
        <v>68523.350000000006</v>
      </c>
      <c r="M63" s="62">
        <v>68523.350000000006</v>
      </c>
      <c r="N63" s="62">
        <v>0</v>
      </c>
      <c r="O63" s="14">
        <f t="shared" si="5"/>
        <v>68523.350000000006</v>
      </c>
      <c r="P63" s="63">
        <f t="shared" si="3"/>
        <v>0</v>
      </c>
      <c r="Q63" s="131"/>
      <c r="R63" s="15"/>
      <c r="S63" s="15">
        <v>-1.3600000002043089E-3</v>
      </c>
    </row>
    <row r="64" spans="2:19" x14ac:dyDescent="0.3">
      <c r="B64" s="88" t="s">
        <v>153</v>
      </c>
      <c r="C64" s="61" t="s">
        <v>28</v>
      </c>
      <c r="D64" s="89" t="s">
        <v>95</v>
      </c>
      <c r="E64" s="62">
        <v>4774.0791832203804</v>
      </c>
      <c r="F64" s="62">
        <v>2773.0376200000101</v>
      </c>
      <c r="G64" s="62">
        <v>2773.0376200000101</v>
      </c>
      <c r="H64" s="62">
        <v>0</v>
      </c>
      <c r="I64" s="14">
        <f t="shared" si="4"/>
        <v>2773.0376200000101</v>
      </c>
      <c r="J64" s="63">
        <f t="shared" si="1"/>
        <v>0</v>
      </c>
      <c r="K64" s="62">
        <v>4852.8</v>
      </c>
      <c r="L64" s="62">
        <v>2721.7</v>
      </c>
      <c r="M64" s="62">
        <v>2721.7</v>
      </c>
      <c r="N64" s="62">
        <v>0</v>
      </c>
      <c r="O64" s="14">
        <f t="shared" si="5"/>
        <v>2721.7</v>
      </c>
      <c r="P64" s="63">
        <f t="shared" si="3"/>
        <v>0</v>
      </c>
      <c r="Q64" s="132"/>
      <c r="R64" s="15"/>
      <c r="S64" s="15">
        <v>0</v>
      </c>
    </row>
    <row r="65" spans="2:17" ht="57" thickBot="1" x14ac:dyDescent="0.35">
      <c r="B65" s="91" t="s">
        <v>154</v>
      </c>
      <c r="C65" s="92" t="s">
        <v>28</v>
      </c>
      <c r="D65" s="92" t="s">
        <v>155</v>
      </c>
      <c r="E65" s="93">
        <v>170904.723904218</v>
      </c>
      <c r="F65" s="93">
        <v>58636.764958478503</v>
      </c>
      <c r="G65" s="93">
        <v>58636.764958478503</v>
      </c>
      <c r="H65" s="93">
        <v>0</v>
      </c>
      <c r="I65" s="94">
        <f t="shared" si="4"/>
        <v>58636.764958478503</v>
      </c>
      <c r="J65" s="95">
        <f t="shared" si="1"/>
        <v>0</v>
      </c>
      <c r="K65" s="93">
        <v>173853.25078027099</v>
      </c>
      <c r="L65" s="93">
        <v>40524.717448221199</v>
      </c>
      <c r="M65" s="93">
        <v>40524.717448221199</v>
      </c>
      <c r="N65" s="93">
        <v>0</v>
      </c>
      <c r="O65" s="94">
        <f t="shared" si="5"/>
        <v>40524.717448221199</v>
      </c>
      <c r="P65" s="95">
        <f t="shared" si="3"/>
        <v>0</v>
      </c>
      <c r="Q65" s="96" t="s">
        <v>96</v>
      </c>
    </row>
    <row r="66" spans="2:17" x14ac:dyDescent="0.3">
      <c r="B66" s="23" t="s">
        <v>65</v>
      </c>
      <c r="K66" s="97"/>
    </row>
    <row r="67" spans="2:17" ht="18.75" customHeight="1" x14ac:dyDescent="0.3">
      <c r="B67" s="114" t="s">
        <v>156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2:17" ht="18.75" customHeight="1" x14ac:dyDescent="0.3">
      <c r="B68" s="114" t="s">
        <v>157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2:17" ht="18.75" customHeight="1" x14ac:dyDescent="0.3">
      <c r="B69" s="98" t="s">
        <v>158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159</v>
      </c>
    </row>
    <row r="71" spans="2:17" ht="18.75" customHeight="1" x14ac:dyDescent="0.3">
      <c r="B71" s="101" t="s">
        <v>160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6" t="s">
        <v>16</v>
      </c>
      <c r="C73" s="116" t="s">
        <v>17</v>
      </c>
      <c r="D73" s="116" t="s">
        <v>18</v>
      </c>
      <c r="E73" s="116" t="s">
        <v>161</v>
      </c>
      <c r="F73" s="116" t="s">
        <v>81</v>
      </c>
      <c r="G73" s="115" t="s">
        <v>82</v>
      </c>
      <c r="H73" s="115"/>
      <c r="I73" s="115"/>
      <c r="J73" s="115"/>
      <c r="K73" s="116" t="s">
        <v>162</v>
      </c>
      <c r="L73" s="116" t="s">
        <v>83</v>
      </c>
      <c r="M73" s="115" t="s">
        <v>84</v>
      </c>
      <c r="N73" s="115"/>
      <c r="O73" s="115"/>
      <c r="P73" s="115"/>
      <c r="Q73" s="116" t="s">
        <v>23</v>
      </c>
    </row>
    <row r="74" spans="2:17" ht="160.5" customHeight="1" x14ac:dyDescent="0.3">
      <c r="B74" s="117"/>
      <c r="C74" s="117"/>
      <c r="D74" s="117"/>
      <c r="E74" s="117"/>
      <c r="F74" s="117"/>
      <c r="G74" s="103" t="s">
        <v>24</v>
      </c>
      <c r="H74" s="103" t="s">
        <v>25</v>
      </c>
      <c r="I74" s="103" t="s">
        <v>85</v>
      </c>
      <c r="J74" s="103" t="s">
        <v>26</v>
      </c>
      <c r="K74" s="117"/>
      <c r="L74" s="117"/>
      <c r="M74" s="103" t="s">
        <v>24</v>
      </c>
      <c r="N74" s="103" t="s">
        <v>25</v>
      </c>
      <c r="O74" s="103" t="s">
        <v>85</v>
      </c>
      <c r="P74" s="103" t="s">
        <v>26</v>
      </c>
      <c r="Q74" s="117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86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87</v>
      </c>
      <c r="P75" s="104">
        <v>15</v>
      </c>
      <c r="Q75" s="104">
        <v>16</v>
      </c>
    </row>
    <row r="76" spans="2:17" ht="60" customHeight="1" x14ac:dyDescent="0.3">
      <c r="B76" s="105" t="s">
        <v>163</v>
      </c>
      <c r="C76" s="17" t="s">
        <v>28</v>
      </c>
      <c r="D76" s="17" t="s">
        <v>164</v>
      </c>
      <c r="E76" s="14">
        <v>2151583.6758900001</v>
      </c>
      <c r="F76" s="14">
        <v>988094.03001999995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v>2930614.2343000001</v>
      </c>
      <c r="L76" s="14">
        <v>1306293.9428399999</v>
      </c>
      <c r="M76" s="14" t="s">
        <v>35</v>
      </c>
      <c r="N76" s="14" t="s">
        <v>35</v>
      </c>
      <c r="O76" s="14" t="s">
        <v>35</v>
      </c>
      <c r="P76" s="106" t="s">
        <v>35</v>
      </c>
      <c r="Q76" s="122" t="s">
        <v>30</v>
      </c>
    </row>
    <row r="77" spans="2:17" ht="60" customHeight="1" x14ac:dyDescent="0.3">
      <c r="B77" s="107" t="s">
        <v>165</v>
      </c>
      <c r="C77" s="17" t="s">
        <v>28</v>
      </c>
      <c r="D77" s="17" t="s">
        <v>95</v>
      </c>
      <c r="E77" s="14" t="s">
        <v>35</v>
      </c>
      <c r="F77" s="14" t="s">
        <v>35</v>
      </c>
      <c r="G77" s="14">
        <v>804550.84250000003</v>
      </c>
      <c r="H77" s="14">
        <v>1625.2200499999999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1139662.4852799999</v>
      </c>
      <c r="N77" s="14">
        <v>2328.9494</v>
      </c>
      <c r="O77" s="14" t="s">
        <v>35</v>
      </c>
      <c r="P77" s="106" t="s">
        <v>35</v>
      </c>
      <c r="Q77" s="122"/>
    </row>
    <row r="78" spans="2:17" ht="93.75" x14ac:dyDescent="0.3">
      <c r="B78" s="16" t="s">
        <v>166</v>
      </c>
      <c r="C78" s="17" t="s">
        <v>28</v>
      </c>
      <c r="D78" s="17" t="s">
        <v>167</v>
      </c>
      <c r="E78" s="14" t="s">
        <v>35</v>
      </c>
      <c r="F78" s="14" t="s">
        <v>35</v>
      </c>
      <c r="G78" s="14">
        <v>3422121.7719999999</v>
      </c>
      <c r="H78" s="14">
        <v>20787.734</v>
      </c>
      <c r="I78" s="14" t="s">
        <v>35</v>
      </c>
      <c r="J78" s="14" t="s">
        <v>35</v>
      </c>
      <c r="K78" s="14" t="s">
        <v>35</v>
      </c>
      <c r="L78" s="14" t="s">
        <v>35</v>
      </c>
      <c r="M78" s="14">
        <v>3444906</v>
      </c>
      <c r="N78" s="14">
        <v>0</v>
      </c>
      <c r="O78" s="14" t="s">
        <v>35</v>
      </c>
      <c r="P78" s="14" t="s">
        <v>35</v>
      </c>
      <c r="Q78" s="123"/>
    </row>
    <row r="79" spans="2:17" ht="93.75" x14ac:dyDescent="0.3">
      <c r="B79" s="16" t="s">
        <v>168</v>
      </c>
      <c r="C79" s="17" t="s">
        <v>28</v>
      </c>
      <c r="D79" s="17" t="s">
        <v>169</v>
      </c>
      <c r="E79" s="14" t="s">
        <v>35</v>
      </c>
      <c r="F79" s="14" t="s">
        <v>35</v>
      </c>
      <c r="G79" s="14">
        <v>1552011.5090000001</v>
      </c>
      <c r="H79" s="14">
        <v>927.98500000000001</v>
      </c>
      <c r="I79" s="14" t="s">
        <v>35</v>
      </c>
      <c r="J79" s="14" t="s">
        <v>35</v>
      </c>
      <c r="K79" s="14" t="s">
        <v>35</v>
      </c>
      <c r="L79" s="14" t="s">
        <v>35</v>
      </c>
      <c r="M79" s="14">
        <v>1544471.6</v>
      </c>
      <c r="N79" s="14">
        <v>16683.84</v>
      </c>
      <c r="O79" s="14" t="s">
        <v>35</v>
      </c>
      <c r="P79" s="14" t="s">
        <v>35</v>
      </c>
      <c r="Q79" s="124"/>
    </row>
    <row r="80" spans="2:17" x14ac:dyDescent="0.3">
      <c r="B80" s="105" t="s">
        <v>170</v>
      </c>
      <c r="C80" s="17" t="s">
        <v>28</v>
      </c>
      <c r="D80" s="108">
        <v>1200</v>
      </c>
      <c r="E80" s="14">
        <v>33342447</v>
      </c>
      <c r="F80" s="14">
        <v>13443191</v>
      </c>
      <c r="G80" s="14" t="s">
        <v>35</v>
      </c>
      <c r="H80" s="14" t="s">
        <v>35</v>
      </c>
      <c r="I80" s="14">
        <v>13443040</v>
      </c>
      <c r="J80" s="14">
        <v>151</v>
      </c>
      <c r="K80" s="14">
        <v>36650291</v>
      </c>
      <c r="L80" s="14">
        <v>14546085</v>
      </c>
      <c r="M80" s="14" t="s">
        <v>35</v>
      </c>
      <c r="N80" s="14" t="s">
        <v>35</v>
      </c>
      <c r="O80" s="14">
        <v>14545934</v>
      </c>
      <c r="P80" s="14">
        <v>151</v>
      </c>
      <c r="Q80" s="125" t="s">
        <v>171</v>
      </c>
    </row>
    <row r="81" spans="2:17" x14ac:dyDescent="0.3">
      <c r="B81" s="105" t="s">
        <v>172</v>
      </c>
      <c r="C81" s="17" t="s">
        <v>28</v>
      </c>
      <c r="D81" s="108">
        <v>1300</v>
      </c>
      <c r="E81" s="14">
        <v>4824556</v>
      </c>
      <c r="F81" s="14">
        <v>1547191</v>
      </c>
      <c r="G81" s="14" t="s">
        <v>35</v>
      </c>
      <c r="H81" s="14" t="s">
        <v>35</v>
      </c>
      <c r="I81" s="14">
        <v>1547191</v>
      </c>
      <c r="J81" s="14">
        <v>0</v>
      </c>
      <c r="K81" s="14">
        <v>6650026</v>
      </c>
      <c r="L81" s="14">
        <v>2892627</v>
      </c>
      <c r="M81" s="14" t="s">
        <v>35</v>
      </c>
      <c r="N81" s="14" t="s">
        <v>35</v>
      </c>
      <c r="O81" s="14">
        <v>2892627</v>
      </c>
      <c r="P81" s="14">
        <v>0</v>
      </c>
      <c r="Q81" s="126"/>
    </row>
    <row r="82" spans="2:17" x14ac:dyDescent="0.3">
      <c r="B82" s="105" t="s">
        <v>173</v>
      </c>
      <c r="C82" s="17" t="s">
        <v>28</v>
      </c>
      <c r="D82" s="108">
        <v>1400</v>
      </c>
      <c r="E82" s="14">
        <v>2438796.838976</v>
      </c>
      <c r="F82" s="14">
        <v>964114.71571599995</v>
      </c>
      <c r="G82" s="109" t="s">
        <v>35</v>
      </c>
      <c r="H82" s="109" t="s">
        <v>35</v>
      </c>
      <c r="I82" s="14">
        <v>964114.71571599995</v>
      </c>
      <c r="J82" s="14">
        <v>0</v>
      </c>
      <c r="K82" s="14">
        <v>2311244.1187479999</v>
      </c>
      <c r="L82" s="14">
        <v>1142834.775686</v>
      </c>
      <c r="M82" s="109" t="s">
        <v>35</v>
      </c>
      <c r="N82" s="109" t="s">
        <v>35</v>
      </c>
      <c r="O82" s="14">
        <v>1142834.775686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4" t="s">
        <v>156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2:17" ht="18.75" customHeight="1" x14ac:dyDescent="0.3">
      <c r="B85" s="114" t="s">
        <v>157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2:17" hidden="1" x14ac:dyDescent="0.3"/>
    <row r="87" spans="2:17" hidden="1" x14ac:dyDescent="0.3"/>
    <row r="88" spans="2:17" x14ac:dyDescent="0.3">
      <c r="B88"/>
    </row>
    <row r="90" spans="2:17" ht="26.25" x14ac:dyDescent="0.4">
      <c r="B90" s="26" t="str">
        <f>'1.1. ПЭС '!B44</f>
        <v>Генеральный директор</v>
      </c>
      <c r="M90" s="27"/>
      <c r="N90" s="27"/>
      <c r="O90" s="27"/>
      <c r="P90" s="26" t="str">
        <f>'1.1. ПЭС '!N44</f>
        <v>Ю.А. Андреенко</v>
      </c>
      <c r="Q90" s="25"/>
    </row>
    <row r="91" spans="2:17" ht="26.25" hidden="1" x14ac:dyDescent="0.4">
      <c r="B91" s="26"/>
      <c r="M91" s="29" t="s">
        <v>73</v>
      </c>
      <c r="N91" s="29"/>
      <c r="O91" s="29"/>
      <c r="P91" s="110" t="s">
        <v>174</v>
      </c>
      <c r="Q91" s="29"/>
    </row>
    <row r="92" spans="2:17" ht="26.25" x14ac:dyDescent="0.4">
      <c r="B92" s="26"/>
      <c r="M92" s="29"/>
      <c r="N92" s="29"/>
      <c r="O92" s="29"/>
      <c r="P92" s="110"/>
      <c r="Q92" s="29"/>
    </row>
    <row r="93" spans="2:17" ht="26.25" x14ac:dyDescent="0.4">
      <c r="B93" s="26"/>
      <c r="M93" s="29"/>
      <c r="N93" s="29"/>
      <c r="O93" s="29"/>
      <c r="P93" s="110"/>
      <c r="Q93" s="29"/>
    </row>
    <row r="94" spans="2:17" ht="37.5" customHeight="1" x14ac:dyDescent="0.4">
      <c r="B94" s="26" t="s">
        <v>74</v>
      </c>
      <c r="M94" s="27"/>
      <c r="N94" s="27"/>
      <c r="O94" s="27"/>
      <c r="P94" s="26" t="s">
        <v>75</v>
      </c>
      <c r="Q94" s="25"/>
    </row>
    <row r="95" spans="2:17" ht="20.25" hidden="1" x14ac:dyDescent="0.3">
      <c r="M95" s="29" t="s">
        <v>73</v>
      </c>
      <c r="N95" s="29"/>
      <c r="O95" s="29"/>
      <c r="P95" s="29" t="s">
        <v>175</v>
      </c>
      <c r="Q95" s="29"/>
    </row>
    <row r="96" spans="2:17" hidden="1" x14ac:dyDescent="0.3"/>
    <row r="97" spans="4:16" hidden="1" x14ac:dyDescent="0.3"/>
    <row r="98" spans="4:16" x14ac:dyDescent="0.3">
      <c r="D98" s="111" t="s">
        <v>176</v>
      </c>
      <c r="E98" s="33">
        <f>'1.1. ПЭС '!E20+'1.1. ПЭС '!E22-'1.2. ПЭС'!E19+'1.2. ПЭС'!E47</f>
        <v>-5.1222741603851318E-9</v>
      </c>
      <c r="F98" s="33">
        <f>'1.1. ПЭС '!F20+'1.1. ПЭС '!F22-'1.2. ПЭС'!F19+'1.2. ПЭС'!F47</f>
        <v>6.4028427004814148E-10</v>
      </c>
      <c r="G98" s="33">
        <f>'1.1. ПЭС '!G20+'1.1. ПЭС '!G22-'1.2. ПЭС'!G19+'1.2. ПЭС'!G47</f>
        <v>0</v>
      </c>
      <c r="H98" s="33">
        <f>'1.1. ПЭС '!H20+'1.1. ПЭС '!H22-'1.2. ПЭС'!H19+'1.2. ПЭС'!H47</f>
        <v>0</v>
      </c>
      <c r="J98" s="33">
        <f>'1.1. ПЭС '!I20+'1.1. ПЭС '!I22-'1.2. ПЭС'!J19+'1.2. ПЭС'!J47</f>
        <v>1.5425030142068863E-9</v>
      </c>
      <c r="K98" s="33">
        <f>'1.1. ПЭС '!J20+'1.1. ПЭС '!J22-'1.2. ПЭС'!K19+'1.2. ПЭС'!K47</f>
        <v>0</v>
      </c>
      <c r="L98" s="33">
        <f>'1.1. ПЭС '!K20+'1.1. ПЭС '!K22-'1.2. ПЭС'!L19+'1.2. ПЭС'!L47</f>
        <v>-7.5669959187507629E-10</v>
      </c>
      <c r="M98" s="33">
        <f>'1.1. ПЭС '!L20+'1.1. ПЭС '!L22-'1.2. ПЭС'!M19+'1.2. ПЭС'!M47</f>
        <v>0</v>
      </c>
      <c r="N98" s="33">
        <f>'1.1. ПЭС '!M20+'1.1. ПЭС '!M22-'1.2. ПЭС'!N19+'1.2. ПЭС'!N47</f>
        <v>0</v>
      </c>
      <c r="P98" s="33">
        <f>'1.1. ПЭС '!N20+'1.1. ПЭС '!N22-P19+P47</f>
        <v>-1.4915713109076023E-9</v>
      </c>
    </row>
    <row r="99" spans="4:16" x14ac:dyDescent="0.3">
      <c r="E99" s="15"/>
      <c r="F99" s="15"/>
    </row>
    <row r="100" spans="4:16" x14ac:dyDescent="0.3">
      <c r="D100" s="111" t="s">
        <v>177</v>
      </c>
      <c r="E100" s="33"/>
      <c r="F100" s="33"/>
      <c r="G100" s="31"/>
      <c r="H100" s="31"/>
      <c r="I100" s="31"/>
      <c r="J100" s="31"/>
      <c r="K100" s="33"/>
    </row>
    <row r="101" spans="4:16" x14ac:dyDescent="0.3">
      <c r="D101" s="111" t="s">
        <v>178</v>
      </c>
      <c r="E101" s="33"/>
      <c r="F101" s="31"/>
      <c r="G101" s="31"/>
      <c r="H101" s="31"/>
      <c r="I101" s="31"/>
      <c r="J101" s="31"/>
      <c r="K101" s="33"/>
    </row>
    <row r="103" spans="4:16" x14ac:dyDescent="0.3">
      <c r="D103" s="111" t="s">
        <v>179</v>
      </c>
      <c r="E103" s="33">
        <f>E53+E54-'1.1. ПЭС '!E28</f>
        <v>0</v>
      </c>
      <c r="F103" s="33">
        <f>F53+F54-'1.1. ПЭС '!F28</f>
        <v>0</v>
      </c>
      <c r="G103" s="33">
        <f>G53+G54-'1.1. ПЭС '!G28</f>
        <v>0</v>
      </c>
      <c r="H103" s="33">
        <f>H53+H54-'1.1. ПЭС '!H28</f>
        <v>0</v>
      </c>
      <c r="J103" s="33">
        <f>J53+J54-'1.1. ПЭС '!I28</f>
        <v>0</v>
      </c>
      <c r="K103" s="33">
        <f>K53+K54-'1.1. ПЭС '!J28</f>
        <v>0</v>
      </c>
      <c r="L103" s="33">
        <f>L53+L54-'1.1. ПЭС '!K28</f>
        <v>0</v>
      </c>
      <c r="M103" s="33">
        <f>M53+M54-'1.1. ПЭС '!L28</f>
        <v>0</v>
      </c>
      <c r="N103" s="33">
        <f>N53+N54-'1.1. ПЭС '!M28</f>
        <v>0</v>
      </c>
      <c r="P103" s="33">
        <f>P53+P54-'1.1. ПЭС '!N28</f>
        <v>0</v>
      </c>
    </row>
    <row r="105" spans="4:16" x14ac:dyDescent="0.3">
      <c r="D105" s="111" t="s">
        <v>180</v>
      </c>
      <c r="E105" s="15">
        <f>E32-E63</f>
        <v>0</v>
      </c>
      <c r="F105" s="15">
        <f t="shared" ref="F105:P105" si="6">F32-F63</f>
        <v>0</v>
      </c>
      <c r="G105" s="15">
        <f t="shared" si="6"/>
        <v>0</v>
      </c>
      <c r="H105" s="15">
        <f t="shared" si="6"/>
        <v>0</v>
      </c>
      <c r="I105" s="15">
        <f t="shared" si="6"/>
        <v>0</v>
      </c>
      <c r="J105" s="15">
        <f t="shared" si="6"/>
        <v>0</v>
      </c>
      <c r="K105" s="15">
        <f t="shared" si="6"/>
        <v>0</v>
      </c>
      <c r="L105" s="15">
        <f t="shared" si="6"/>
        <v>0</v>
      </c>
      <c r="M105" s="15">
        <f t="shared" si="6"/>
        <v>0</v>
      </c>
      <c r="N105" s="15">
        <f t="shared" si="6"/>
        <v>0</v>
      </c>
      <c r="O105" s="15">
        <f t="shared" si="6"/>
        <v>0</v>
      </c>
      <c r="P105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ПЭС </vt:lpstr>
      <vt:lpstr>1.2. ПЭС</vt:lpstr>
      <vt:lpstr>'1.1. ПЭС '!Заголовки_для_печати</vt:lpstr>
      <vt:lpstr>'1.2. ПЭС'!Заголовки_для_печати</vt:lpstr>
      <vt:lpstr>'1.1. ПЭС '!Область_печати</vt:lpstr>
      <vt:lpstr>'1.2. ПЭС'!Область_печати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2015-03-24T00:11:09Z</dcterms:created>
  <dcterms:modified xsi:type="dcterms:W3CDTF">2015-03-26T04:24:44Z</dcterms:modified>
</cp:coreProperties>
</file>