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1.1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ESTATE">[1]Опции!$B$14</definedName>
    <definedName name="_PRJ_SHEET_">[1]Опции!$B$15</definedName>
    <definedName name="About_AI">#REF!</definedName>
    <definedName name="About_AI_Summ">#REF!</definedName>
    <definedName name="AI_Version">[1]Опции!$B$5</definedName>
    <definedName name="asset_count_1">[1]Проект!$E$480</definedName>
    <definedName name="asset_count_2">[1]Проект!$E$501</definedName>
    <definedName name="asset_count_3">[1]Проект!$E$525</definedName>
    <definedName name="CalcMethod">[1]Проект!$F$217</definedName>
    <definedName name="Cash_At_End">[1]Проект!$A$984:$AP$984</definedName>
    <definedName name="COMP_LAST_COLUMN">[1]Компания!$AN$1:$AN$65536</definedName>
    <definedName name="CUR_Foreign">[1]Проект!$B$12</definedName>
    <definedName name="CUR_I_Foreign">[1]Проект!$D$12</definedName>
    <definedName name="CUR_I_Main">[1]Проект!$D$11</definedName>
    <definedName name="CUR_I_Report">[1]Проект!$D$19</definedName>
    <definedName name="CUR_Main">[1]Проект!$B$11</definedName>
    <definedName name="CUR_Report">[1]Проект!$B$19</definedName>
    <definedName name="CurrencyRate">[1]Проект!$F$226:$AN$226</definedName>
    <definedName name="EEE">#REF!</definedName>
    <definedName name="EEE_Summ">#REF!</definedName>
    <definedName name="EST_BALANCE">[1]Проект!$A$144:$IV$214</definedName>
    <definedName name="EST_DATA">[1]Проект!$A$33:$IV$143</definedName>
    <definedName name="EST_FROM">[1]Проект!$B$35</definedName>
    <definedName name="EST_NumStages">[1]Проект!$D$57</definedName>
    <definedName name="EST_ProdNum">[1]Проект!$D$37</definedName>
    <definedName name="EST_SQUARE">[1]Проект!$B$41</definedName>
    <definedName name="gexp_count_1">[1]Проект!$E$413</definedName>
    <definedName name="gexp_count_2">[1]Проект!$E$425</definedName>
    <definedName name="gexp_count_3">[1]Проект!$E$435</definedName>
    <definedName name="gexp_count_4">[1]Проект!$E$445</definedName>
    <definedName name="IS_DEMO">[1]Опции!$B$8</definedName>
    <definedName name="IS_ESTATE">[1]Опции!$B$13</definedName>
    <definedName name="IS_NULL">[1]Опции!$B$12</definedName>
    <definedName name="IS_PRIM">[1]Опции!$B$11</definedName>
    <definedName name="IS_SUMM">[1]Опции!$B$10</definedName>
    <definedName name="IS_TRIAL">[1]Опции!$B$16</definedName>
    <definedName name="LANGUAGE">[1]Проект!$D$17</definedName>
    <definedName name="LAST_COLUMN">[1]Проект!$AN$1:$AN$65536</definedName>
    <definedName name="lease_count">[1]Проект!$E$593</definedName>
    <definedName name="ListForSensAnal">[1]Анализ!$A$91:$C$98</definedName>
    <definedName name="loan_count">[1]Проект!$E$710</definedName>
    <definedName name="NWC_T_Cr_AdvK">[1]Проект!$B$655</definedName>
    <definedName name="NWC_T_Cr_AdvT">[1]Проект!$C$655</definedName>
    <definedName name="NWC_T_Cr_CrdK">[1]Проект!$B$656</definedName>
    <definedName name="NWC_T_Cr_CrdT">[1]Проект!$C$656</definedName>
    <definedName name="NWC_T_Cycle">[1]Проект!$B$634</definedName>
    <definedName name="NWC_T_Db_AdvK">[1]Проект!$B$643</definedName>
    <definedName name="NWC_T_Db_AdvT">[1]Проект!$C$643</definedName>
    <definedName name="NWC_T_Db_CrdK">[1]Проект!$B$644</definedName>
    <definedName name="NWC_T_Db_CrdT">[1]Проект!$C$644</definedName>
    <definedName name="NWC_T_Goods">[1]Проект!$B$638</definedName>
    <definedName name="NWC_T_Mat">[1]Проект!$B$632</definedName>
    <definedName name="PeriodTitle">[1]Проект!$F$215:$AN$215</definedName>
    <definedName name="pers_count_1">[1]Проект!$E$367</definedName>
    <definedName name="pers_count_2">[1]Проект!$E$373</definedName>
    <definedName name="pers_count_3">[1]Проект!$E$379</definedName>
    <definedName name="pers_count_4">[1]Проект!$E$385</definedName>
    <definedName name="PRJ_COUNT">[1]Компания!$D$8</definedName>
    <definedName name="PRJ_Len">[1]Проект!$D$8</definedName>
    <definedName name="PRJ_Protected">[1]Проект!$D$18</definedName>
    <definedName name="PRJ_StartDate">[1]Проект!$D$7</definedName>
    <definedName name="PRJ_StartMon">[1]Проект!$F$26</definedName>
    <definedName name="PRJ_StartYear">[1]Проект!$F$25</definedName>
    <definedName name="PRJ_Step">[1]Проект!$D$10</definedName>
    <definedName name="PRJ_Step_SName">[1]Проект!$E$9</definedName>
    <definedName name="PRJ_StepType">[1]Проект!$D$9</definedName>
    <definedName name="prod_tbl_1">[1]Проект!$A$243</definedName>
    <definedName name="prod_tbl_2">[1]Проект!$A$252</definedName>
    <definedName name="prod_tbl_3">[1]Проект!$A$260</definedName>
    <definedName name="prod_tbl_4">[1]Проект!$A$286</definedName>
    <definedName name="ProdNum">[1]Проект!$D$240</definedName>
    <definedName name="ProfitTax">[1]Проект!$B$830</definedName>
    <definedName name="ProfitTax_Period">[1]Проект!$B$831</definedName>
    <definedName name="RegNum">[1]Опции!$B$18</definedName>
    <definedName name="sd" hidden="1">[3]XLR_NoRangeSheet!$H$6</definedName>
    <definedName name="SENS_Parameter">[1]Анализ!$E$9</definedName>
    <definedName name="SENS_Project">[1]Анализ!$E$7</definedName>
    <definedName name="SENS_Res1">[1]Анализ!$A$13:$L$19</definedName>
    <definedName name="SENS_Res2">[1]Анализ!$A$51:$L$57</definedName>
    <definedName name="SensForSumm">[1]Анализ!$A$48:$L$85</definedName>
    <definedName name="ShowAbout">[1]Опции!$B$9</definedName>
    <definedName name="ShowRealDates">[1]Проект!$D$20</definedName>
    <definedName name="SUMM_LAST_COLUMN">[1]Сумм!$AN$1:$AN$65536</definedName>
    <definedName name="SUMM_PrjList">[1]Сумм!$A$6</definedName>
    <definedName name="TRIAL_DATE">[1]Опции!$C$16</definedName>
    <definedName name="UserName">[1]Опции!$B$19</definedName>
    <definedName name="VAT">[1]Проект!$B$775</definedName>
    <definedName name="VAT_OnAssets">[1]Проект!#REF!</definedName>
    <definedName name="VAT_Period">[1]Проект!$B$776</definedName>
    <definedName name="VAT_Repay">[1]Проект!$B$777</definedName>
    <definedName name="Ver_BuildDate">[1]Опции!$B$7</definedName>
    <definedName name="Ver_ChangeDate">[1]Опции!$B$6</definedName>
    <definedName name="vn" hidden="1">[4]XLR_NoRangeSheet!$G$6</definedName>
    <definedName name="XLRPARAMS_DK2" hidden="1">[5]XLR_NoRangeSheet!$E$6</definedName>
    <definedName name="XLRPARAMS_DT2" hidden="1">[5]XLR_NoRangeSheet!$G$6</definedName>
    <definedName name="XLRPARAMS_DT2X1" hidden="1">[6]XLR_NoRangeSheet!$H$6</definedName>
    <definedName name="XLRPARAMS_DT2X2" hidden="1">[6]XLR_NoRangeSheet!$I$6</definedName>
    <definedName name="XLRPARAMS_DT2X3" hidden="1">[5]XLR_NoRangeSheet!$J$6</definedName>
    <definedName name="XLRPARAMS_MYNAME" hidden="1">[6]XLR_NoRangeSheet!$C$6</definedName>
    <definedName name="XLRPARAMS_XDATE" hidden="1">[5]XLR_NoRangeSheet!$B$6</definedName>
    <definedName name="Z_C6DF3639_B6CE_4C2D_B65B_C19F6A5EEE9C_.wvu.Cols" localSheetId="0" hidden="1">'1.1.'!$Q:$Q,'1.1.'!$X:$AU,'1.1.'!$AW:$BT,'1.1.'!$BV:$CT</definedName>
    <definedName name="Z_C6DF3639_B6CE_4C2D_B65B_C19F6A5EEE9C_.wvu.PrintArea" localSheetId="0" hidden="1">'1.1.'!$A$1:$CW$335</definedName>
    <definedName name="Z_C6DF3639_B6CE_4C2D_B65B_C19F6A5EEE9C_.wvu.PrintTitles" localSheetId="0" hidden="1">'1.1.'!$15:$17</definedName>
    <definedName name="Z_F3F85D70_2482_43CC_B713_4D2751EE9827_.wvu.Cols" localSheetId="0" hidden="1">'1.1.'!$Q:$Q,'1.1.'!$X:$AU,'1.1.'!$AW:$BT,'1.1.'!$BV:$CT</definedName>
    <definedName name="Z_F3F85D70_2482_43CC_B713_4D2751EE9827_.wvu.PrintArea" localSheetId="0" hidden="1">'1.1.'!$A$1:$CW$335</definedName>
    <definedName name="Z_F3F85D70_2482_43CC_B713_4D2751EE9827_.wvu.PrintTitles" localSheetId="0" hidden="1">'1.1.'!$15:$17</definedName>
    <definedName name="ааа">#REF!</definedName>
    <definedName name="аааааа">[7]Проект!#REF!</definedName>
    <definedName name="аааааааа">#REF!</definedName>
    <definedName name="апрапр" hidden="1">[8]XLR_NoRangeSheet!$H$6</definedName>
    <definedName name="АЭС">#REF!</definedName>
    <definedName name="ввв">#REF!</definedName>
    <definedName name="ввввввввв">[9]Проект!#REF!</definedName>
    <definedName name="ддд">#REF!</definedName>
    <definedName name="доли1">'[10]эл ст'!$A$368:$IV$368</definedName>
    <definedName name="ё">#REF!</definedName>
    <definedName name="ж" hidden="1">[11]XLR_NoRangeSheet!$B$6</definedName>
    <definedName name="жжж">#REF!</definedName>
    <definedName name="_xlnm.Print_Titles" localSheetId="0">'1.1.'!$15:$17</definedName>
    <definedName name="йц" hidden="1">[4]XLR_NoRangeSheet!$E$6</definedName>
    <definedName name="кирпичная">#REF!</definedName>
    <definedName name="курс">[12]Исходные!$I$8</definedName>
    <definedName name="ллл">[7]Проект!#REF!</definedName>
    <definedName name="лшг">[7]Проект!$B$12</definedName>
    <definedName name="ммм">[7]Опции!$B$8</definedName>
    <definedName name="мммммммммммммммм">[7]Проект!#REF!</definedName>
    <definedName name="ната" hidden="1">[13]XLR_NoRangeSheet!$G$6</definedName>
    <definedName name="нголеноек">[14]Исходные!$I$7</definedName>
    <definedName name="НДС">#REF!</definedName>
    <definedName name="НП">[15]Исходные!$I$7</definedName>
    <definedName name="_xlnm.Print_Area" localSheetId="0">'1.1.'!$A$1:$CW$335</definedName>
    <definedName name="ооо">#REF!</definedName>
    <definedName name="ПАРК">#REF!</definedName>
    <definedName name="Пирл">[9]Проект!#REF!</definedName>
    <definedName name="ппп">[1]Проект!#REF!</definedName>
    <definedName name="прил">[1]Компания!$AN$1:$AN$65536</definedName>
    <definedName name="прил31" hidden="1">[11]XLR_NoRangeSheet!$J$6</definedName>
    <definedName name="рнгоьлдд">[7]Проект!$E$445</definedName>
    <definedName name="ррр">#REF!</definedName>
    <definedName name="Собст">'[10]эл ст'!$A$360:$IV$360</definedName>
    <definedName name="Собств">'[10]эл ст'!$A$369:$IV$369</definedName>
    <definedName name="СуммTable_10">[1]Сумм!$A$685:$AP$723</definedName>
    <definedName name="Т">[9]Проект!$D$20</definedName>
    <definedName name="э" hidden="1">[11]XLR_NoRangeSheet!$E$6</definedName>
    <definedName name="эээ">[9]Проект!#REF!</definedName>
  </definedNames>
  <calcPr calcId="144525"/>
</workbook>
</file>

<file path=xl/calcChain.xml><?xml version="1.0" encoding="utf-8"?>
<calcChain xmlns="http://schemas.openxmlformats.org/spreadsheetml/2006/main">
  <c r="Y19" i="1" l="1"/>
  <c r="Z19" i="1"/>
  <c r="AA19" i="1"/>
  <c r="AB19" i="1"/>
  <c r="AC19" i="1"/>
  <c r="AD19" i="1"/>
  <c r="AE19" i="1"/>
  <c r="AG19" i="1"/>
  <c r="AH19" i="1"/>
  <c r="AI19" i="1"/>
  <c r="AR19" i="1"/>
  <c r="AS19" i="1"/>
  <c r="AT19" i="1"/>
  <c r="AU19" i="1"/>
  <c r="E20" i="1"/>
  <c r="E19" i="1" s="1"/>
  <c r="M20" i="1"/>
  <c r="M19" i="1" s="1"/>
  <c r="P20" i="1"/>
  <c r="P19" i="1" s="1"/>
  <c r="Q20" i="1"/>
  <c r="Q19" i="1" s="1"/>
  <c r="T20" i="1"/>
  <c r="T19" i="1" s="1"/>
  <c r="M22" i="1"/>
  <c r="O22" i="1"/>
  <c r="P22" i="1"/>
  <c r="X23" i="1"/>
  <c r="E24" i="1"/>
  <c r="R24" i="1"/>
  <c r="R23" i="1" s="1"/>
  <c r="R22" i="1" s="1"/>
  <c r="X24" i="1"/>
  <c r="G25" i="1"/>
  <c r="G24" i="1" s="1"/>
  <c r="G23" i="1" s="1"/>
  <c r="N25" i="1"/>
  <c r="N24" i="1" s="1"/>
  <c r="O25" i="1"/>
  <c r="O24" i="1" s="1"/>
  <c r="O23" i="1" s="1"/>
  <c r="R25" i="1"/>
  <c r="S25" i="1"/>
  <c r="S24" i="1" s="1"/>
  <c r="S23" i="1" s="1"/>
  <c r="S22" i="1" s="1"/>
  <c r="U25" i="1"/>
  <c r="U24" i="1" s="1"/>
  <c r="V25" i="1"/>
  <c r="V24" i="1" s="1"/>
  <c r="X25" i="1"/>
  <c r="AV25" i="1"/>
  <c r="AV24" i="1" s="1"/>
  <c r="AV23" i="1" s="1"/>
  <c r="F26" i="1"/>
  <c r="G26" i="1"/>
  <c r="J26" i="1"/>
  <c r="J25" i="1" s="1"/>
  <c r="J24" i="1" s="1"/>
  <c r="K26" i="1"/>
  <c r="L26" i="1"/>
  <c r="W26" i="1"/>
  <c r="AV26" i="1"/>
  <c r="CT26" i="1"/>
  <c r="CU26" i="1"/>
  <c r="CV26" i="1"/>
  <c r="CV25" i="1" s="1"/>
  <c r="CV24" i="1" s="1"/>
  <c r="A27" i="1"/>
  <c r="BU27" i="1"/>
  <c r="CW27" i="1"/>
  <c r="A28" i="1"/>
  <c r="K28" i="1"/>
  <c r="BU28" i="1"/>
  <c r="CW28" i="1"/>
  <c r="A29" i="1"/>
  <c r="BU29" i="1"/>
  <c r="CW29" i="1"/>
  <c r="F30" i="1"/>
  <c r="F25" i="1" s="1"/>
  <c r="F24" i="1" s="1"/>
  <c r="G30" i="1"/>
  <c r="J30" i="1"/>
  <c r="L30" i="1"/>
  <c r="L25" i="1" s="1"/>
  <c r="L24" i="1" s="1"/>
  <c r="L23" i="1" s="1"/>
  <c r="M30" i="1"/>
  <c r="P30" i="1"/>
  <c r="Q30" i="1"/>
  <c r="W30" i="1"/>
  <c r="BU30" i="1" s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CT30" i="1"/>
  <c r="CU30" i="1"/>
  <c r="CW30" i="1" s="1"/>
  <c r="CV30" i="1"/>
  <c r="A31" i="1"/>
  <c r="A34" i="1" s="1"/>
  <c r="A35" i="1" s="1"/>
  <c r="A36" i="1" s="1"/>
  <c r="A37" i="1" s="1"/>
  <c r="A38" i="1" s="1"/>
  <c r="A39" i="1" s="1"/>
  <c r="A40" i="1" s="1"/>
  <c r="A41" i="1" s="1"/>
  <c r="K31" i="1"/>
  <c r="K30" i="1" s="1"/>
  <c r="BU31" i="1"/>
  <c r="CW31" i="1"/>
  <c r="G32" i="1"/>
  <c r="W32" i="1"/>
  <c r="X32" i="1"/>
  <c r="BU32" i="1"/>
  <c r="G33" i="1"/>
  <c r="L33" i="1"/>
  <c r="L32" i="1" s="1"/>
  <c r="V33" i="1"/>
  <c r="V32" i="1" s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V32" i="1" s="1"/>
  <c r="BU33" i="1"/>
  <c r="CT33" i="1"/>
  <c r="CT32" i="1" s="1"/>
  <c r="CV33" i="1"/>
  <c r="CV32" i="1" s="1"/>
  <c r="F34" i="1"/>
  <c r="N34" i="1"/>
  <c r="R34" i="1"/>
  <c r="R33" i="1" s="1"/>
  <c r="R32" i="1" s="1"/>
  <c r="V34" i="1"/>
  <c r="BU34" i="1"/>
  <c r="J34" i="1" s="1"/>
  <c r="J33" i="1" s="1"/>
  <c r="CW34" i="1"/>
  <c r="F35" i="1"/>
  <c r="BU35" i="1"/>
  <c r="CW35" i="1"/>
  <c r="F36" i="1"/>
  <c r="BU36" i="1"/>
  <c r="CW36" i="1"/>
  <c r="F37" i="1"/>
  <c r="BU37" i="1"/>
  <c r="CW37" i="1"/>
  <c r="F38" i="1"/>
  <c r="BU38" i="1"/>
  <c r="CW38" i="1"/>
  <c r="J39" i="1"/>
  <c r="K39" i="1"/>
  <c r="BU39" i="1"/>
  <c r="CW39" i="1"/>
  <c r="J40" i="1"/>
  <c r="K40" i="1" s="1"/>
  <c r="BU40" i="1"/>
  <c r="CT40" i="1"/>
  <c r="CU40" i="1"/>
  <c r="J41" i="1"/>
  <c r="K41" i="1" s="1"/>
  <c r="BU41" i="1"/>
  <c r="CW41" i="1"/>
  <c r="A42" i="1"/>
  <c r="A44" i="1" s="1"/>
  <c r="A45" i="1" s="1"/>
  <c r="A47" i="1" s="1"/>
  <c r="A48" i="1" s="1"/>
  <c r="A50" i="1" s="1"/>
  <c r="A54" i="1" s="1"/>
  <c r="A55" i="1" s="1"/>
  <c r="A57" i="1" s="1"/>
  <c r="A58" i="1" s="1"/>
  <c r="A59" i="1" s="1"/>
  <c r="A65" i="1" s="1"/>
  <c r="A117" i="1" s="1"/>
  <c r="A152" i="1" s="1"/>
  <c r="A170" i="1" s="1"/>
  <c r="A171" i="1" s="1"/>
  <c r="A172" i="1" s="1"/>
  <c r="A173" i="1" s="1"/>
  <c r="A174" i="1" s="1"/>
  <c r="A176" i="1" s="1"/>
  <c r="A197" i="1" s="1"/>
  <c r="A198" i="1" s="1"/>
  <c r="A213" i="1" s="1"/>
  <c r="A214" i="1" s="1"/>
  <c r="F42" i="1"/>
  <c r="BU42" i="1"/>
  <c r="J42" i="1" s="1"/>
  <c r="K42" i="1" s="1"/>
  <c r="CW42" i="1"/>
  <c r="L43" i="1"/>
  <c r="N43" i="1"/>
  <c r="W43" i="1"/>
  <c r="BU43" i="1" s="1"/>
  <c r="X43" i="1"/>
  <c r="AV43" i="1"/>
  <c r="CT43" i="1"/>
  <c r="CU43" i="1"/>
  <c r="CW43" i="1" s="1"/>
  <c r="CV43" i="1"/>
  <c r="J44" i="1"/>
  <c r="K44" i="1" s="1"/>
  <c r="K43" i="1" s="1"/>
  <c r="BU44" i="1"/>
  <c r="CW44" i="1"/>
  <c r="F45" i="1"/>
  <c r="F43" i="1" s="1"/>
  <c r="U45" i="1"/>
  <c r="U43" i="1" s="1"/>
  <c r="V45" i="1"/>
  <c r="BU45" i="1"/>
  <c r="CW45" i="1"/>
  <c r="J45" i="1" s="1"/>
  <c r="K45" i="1" s="1"/>
  <c r="L46" i="1"/>
  <c r="W46" i="1"/>
  <c r="BU46" i="1" s="1"/>
  <c r="X46" i="1"/>
  <c r="AV46" i="1"/>
  <c r="CT46" i="1"/>
  <c r="CU46" i="1"/>
  <c r="CV46" i="1"/>
  <c r="BU47" i="1"/>
  <c r="CW47" i="1"/>
  <c r="J48" i="1"/>
  <c r="J47" i="1" s="1"/>
  <c r="J46" i="1" s="1"/>
  <c r="BU48" i="1"/>
  <c r="CW48" i="1"/>
  <c r="L49" i="1"/>
  <c r="X49" i="1"/>
  <c r="AV49" i="1"/>
  <c r="CU49" i="1"/>
  <c r="CW49" i="1" s="1"/>
  <c r="CV49" i="1"/>
  <c r="W50" i="1"/>
  <c r="W49" i="1" s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BU50" i="1"/>
  <c r="CT50" i="1"/>
  <c r="CU50" i="1"/>
  <c r="CV50" i="1"/>
  <c r="J51" i="1"/>
  <c r="K51" i="1" s="1"/>
  <c r="K50" i="1" s="1"/>
  <c r="K49" i="1" s="1"/>
  <c r="BU51" i="1"/>
  <c r="CW51" i="1"/>
  <c r="CW50" i="1" s="1"/>
  <c r="J52" i="1"/>
  <c r="K52" i="1" s="1"/>
  <c r="BU52" i="1"/>
  <c r="CW52" i="1"/>
  <c r="L53" i="1"/>
  <c r="W53" i="1"/>
  <c r="BU53" i="1" s="1"/>
  <c r="X53" i="1"/>
  <c r="AV53" i="1"/>
  <c r="CU53" i="1"/>
  <c r="CV53" i="1"/>
  <c r="J54" i="1"/>
  <c r="K54" i="1"/>
  <c r="BU54" i="1"/>
  <c r="CW54" i="1"/>
  <c r="BU55" i="1"/>
  <c r="J55" i="1" s="1"/>
  <c r="CT55" i="1"/>
  <c r="CT53" i="1" s="1"/>
  <c r="CW55" i="1"/>
  <c r="L56" i="1"/>
  <c r="W56" i="1"/>
  <c r="X56" i="1"/>
  <c r="AV56" i="1"/>
  <c r="BU56" i="1"/>
  <c r="CU56" i="1"/>
  <c r="CV56" i="1"/>
  <c r="CW56" i="1" s="1"/>
  <c r="BU57" i="1"/>
  <c r="J57" i="1" s="1"/>
  <c r="CW57" i="1"/>
  <c r="BU58" i="1"/>
  <c r="J58" i="1" s="1"/>
  <c r="K58" i="1" s="1"/>
  <c r="CW58" i="1"/>
  <c r="J59" i="1"/>
  <c r="K59" i="1"/>
  <c r="BU59" i="1"/>
  <c r="CT59" i="1"/>
  <c r="CT56" i="1" s="1"/>
  <c r="CW59" i="1"/>
  <c r="X60" i="1"/>
  <c r="BU60" i="1"/>
  <c r="CW60" i="1"/>
  <c r="G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E62" i="1"/>
  <c r="F62" i="1"/>
  <c r="X62" i="1"/>
  <c r="X61" i="1" s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CU63" i="1"/>
  <c r="F64" i="1"/>
  <c r="F63" i="1" s="1"/>
  <c r="G64" i="1"/>
  <c r="G63" i="1" s="1"/>
  <c r="G62" i="1" s="1"/>
  <c r="W64" i="1"/>
  <c r="AV64" i="1"/>
  <c r="AV63" i="1" s="1"/>
  <c r="AV62" i="1" s="1"/>
  <c r="AV61" i="1" s="1"/>
  <c r="CT64" i="1"/>
  <c r="CT63" i="1" s="1"/>
  <c r="CT62" i="1" s="1"/>
  <c r="CU64" i="1"/>
  <c r="CV64" i="1"/>
  <c r="CV63" i="1" s="1"/>
  <c r="CV62" i="1" s="1"/>
  <c r="CV61" i="1" s="1"/>
  <c r="L65" i="1"/>
  <c r="BU65" i="1"/>
  <c r="CW65" i="1"/>
  <c r="N66" i="1"/>
  <c r="O66" i="1"/>
  <c r="R66" i="1"/>
  <c r="S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CU66" i="1"/>
  <c r="CW66" i="1" s="1"/>
  <c r="CV66" i="1"/>
  <c r="BU67" i="1"/>
  <c r="CW67" i="1"/>
  <c r="BU68" i="1"/>
  <c r="CW68" i="1"/>
  <c r="BU69" i="1"/>
  <c r="CW69" i="1"/>
  <c r="BU70" i="1"/>
  <c r="CW70" i="1"/>
  <c r="BU71" i="1"/>
  <c r="CW71" i="1"/>
  <c r="BU72" i="1"/>
  <c r="CW72" i="1"/>
  <c r="BU73" i="1"/>
  <c r="CW73" i="1"/>
  <c r="BU74" i="1"/>
  <c r="CW74" i="1"/>
  <c r="BU75" i="1"/>
  <c r="CW75" i="1"/>
  <c r="BU76" i="1"/>
  <c r="CW76" i="1"/>
  <c r="N77" i="1"/>
  <c r="O77" i="1"/>
  <c r="R77" i="1"/>
  <c r="S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CU77" i="1"/>
  <c r="CV77" i="1"/>
  <c r="CW77" i="1"/>
  <c r="BU78" i="1"/>
  <c r="CW78" i="1"/>
  <c r="BU79" i="1"/>
  <c r="CW79" i="1"/>
  <c r="BU80" i="1"/>
  <c r="CW80" i="1"/>
  <c r="BU81" i="1"/>
  <c r="CW81" i="1"/>
  <c r="BU82" i="1"/>
  <c r="CW82" i="1"/>
  <c r="BU83" i="1"/>
  <c r="CW83" i="1"/>
  <c r="BU84" i="1"/>
  <c r="CW84" i="1"/>
  <c r="BU85" i="1"/>
  <c r="CW85" i="1"/>
  <c r="BU86" i="1"/>
  <c r="CW86" i="1"/>
  <c r="BU87" i="1"/>
  <c r="CW87" i="1"/>
  <c r="BU88" i="1"/>
  <c r="CW88" i="1"/>
  <c r="BU89" i="1"/>
  <c r="CW89" i="1"/>
  <c r="BU90" i="1"/>
  <c r="CW90" i="1"/>
  <c r="BU91" i="1"/>
  <c r="CW91" i="1"/>
  <c r="BU92" i="1"/>
  <c r="CW92" i="1"/>
  <c r="BU93" i="1"/>
  <c r="CW93" i="1"/>
  <c r="BU94" i="1"/>
  <c r="CW94" i="1"/>
  <c r="BU95" i="1"/>
  <c r="CW95" i="1"/>
  <c r="BU96" i="1"/>
  <c r="CW96" i="1"/>
  <c r="BU97" i="1"/>
  <c r="CW97" i="1"/>
  <c r="BU98" i="1"/>
  <c r="CW98" i="1"/>
  <c r="BU99" i="1"/>
  <c r="CW99" i="1"/>
  <c r="BU100" i="1"/>
  <c r="CW100" i="1"/>
  <c r="BU101" i="1"/>
  <c r="CW101" i="1"/>
  <c r="BU102" i="1"/>
  <c r="CW102" i="1"/>
  <c r="BU103" i="1"/>
  <c r="CW103" i="1"/>
  <c r="N104" i="1"/>
  <c r="O104" i="1"/>
  <c r="R104" i="1"/>
  <c r="S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CU104" i="1"/>
  <c r="CW104" i="1" s="1"/>
  <c r="CV104" i="1"/>
  <c r="BU105" i="1"/>
  <c r="CW105" i="1"/>
  <c r="BU106" i="1"/>
  <c r="CW106" i="1"/>
  <c r="BU107" i="1"/>
  <c r="CW107" i="1"/>
  <c r="BU108" i="1"/>
  <c r="CW108" i="1"/>
  <c r="BU109" i="1"/>
  <c r="CW109" i="1"/>
  <c r="BU110" i="1"/>
  <c r="CW110" i="1"/>
  <c r="BU111" i="1"/>
  <c r="CW111" i="1"/>
  <c r="BU112" i="1"/>
  <c r="CW112" i="1"/>
  <c r="BU113" i="1"/>
  <c r="CW113" i="1"/>
  <c r="BU114" i="1"/>
  <c r="CW114" i="1"/>
  <c r="E115" i="1"/>
  <c r="X115" i="1"/>
  <c r="AV115" i="1"/>
  <c r="F116" i="1"/>
  <c r="F115" i="1" s="1"/>
  <c r="L116" i="1"/>
  <c r="L115" i="1" s="1"/>
  <c r="W116" i="1"/>
  <c r="W115" i="1" s="1"/>
  <c r="BU115" i="1" s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J117" i="1"/>
  <c r="BU117" i="1"/>
  <c r="BU116" i="1" s="1"/>
  <c r="CW117" i="1"/>
  <c r="CW116" i="1" s="1"/>
  <c r="CU131" i="1"/>
  <c r="CU132" i="1"/>
  <c r="CU133" i="1"/>
  <c r="CU134" i="1"/>
  <c r="CU135" i="1"/>
  <c r="CU136" i="1"/>
  <c r="CU137" i="1"/>
  <c r="CU138" i="1"/>
  <c r="CU139" i="1"/>
  <c r="CU140" i="1"/>
  <c r="CU141" i="1"/>
  <c r="CU142" i="1"/>
  <c r="CU143" i="1"/>
  <c r="CU144" i="1"/>
  <c r="CU145" i="1"/>
  <c r="CU146" i="1"/>
  <c r="AV147" i="1"/>
  <c r="CV147" i="1"/>
  <c r="AV148" i="1"/>
  <c r="CV148" i="1"/>
  <c r="AV149" i="1"/>
  <c r="AV150" i="1" s="1"/>
  <c r="CV149" i="1"/>
  <c r="CV150" i="1" s="1"/>
  <c r="J151" i="1"/>
  <c r="L151" i="1"/>
  <c r="W151" i="1"/>
  <c r="BU151" i="1" s="1"/>
  <c r="X151" i="1"/>
  <c r="AV151" i="1"/>
  <c r="CT151" i="1"/>
  <c r="CU151" i="1"/>
  <c r="CV151" i="1"/>
  <c r="CV115" i="1" s="1"/>
  <c r="J152" i="1"/>
  <c r="K152" i="1" s="1"/>
  <c r="K151" i="1" s="1"/>
  <c r="BU152" i="1"/>
  <c r="CW152" i="1"/>
  <c r="CT153" i="1"/>
  <c r="CT154" i="1"/>
  <c r="CT155" i="1"/>
  <c r="CT156" i="1"/>
  <c r="CT157" i="1"/>
  <c r="CU158" i="1"/>
  <c r="CU159" i="1"/>
  <c r="CU160" i="1"/>
  <c r="CU161" i="1"/>
  <c r="CU162" i="1"/>
  <c r="CU163" i="1"/>
  <c r="W164" i="1"/>
  <c r="CU164" i="1"/>
  <c r="CU165" i="1"/>
  <c r="CU166" i="1"/>
  <c r="CU167" i="1"/>
  <c r="CU168" i="1"/>
  <c r="L169" i="1"/>
  <c r="W169" i="1"/>
  <c r="X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AV170" i="1"/>
  <c r="K171" i="1"/>
  <c r="BU171" i="1"/>
  <c r="CW171" i="1"/>
  <c r="J172" i="1"/>
  <c r="J169" i="1" s="1"/>
  <c r="K172" i="1"/>
  <c r="BU172" i="1"/>
  <c r="CW172" i="1"/>
  <c r="CW169" i="1" s="1"/>
  <c r="BU173" i="1"/>
  <c r="CW173" i="1"/>
  <c r="K174" i="1"/>
  <c r="BU174" i="1"/>
  <c r="CW174" i="1"/>
  <c r="J175" i="1"/>
  <c r="L175" i="1"/>
  <c r="W175" i="1"/>
  <c r="X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K176" i="1"/>
  <c r="AV176" i="1"/>
  <c r="AV175" i="1" s="1"/>
  <c r="CV176" i="1"/>
  <c r="CW176" i="1"/>
  <c r="W177" i="1"/>
  <c r="A178" i="1"/>
  <c r="A179" i="1" s="1"/>
  <c r="A180" i="1" s="1"/>
  <c r="A181" i="1" s="1"/>
  <c r="A182" i="1" s="1"/>
  <c r="A183" i="1" s="1"/>
  <c r="A184" i="1" s="1"/>
  <c r="A185" i="1" s="1"/>
  <c r="W178" i="1"/>
  <c r="W179" i="1"/>
  <c r="W180" i="1"/>
  <c r="W181" i="1"/>
  <c r="W182" i="1"/>
  <c r="W183" i="1"/>
  <c r="W184" i="1"/>
  <c r="W185" i="1"/>
  <c r="W186" i="1"/>
  <c r="A187" i="1"/>
  <c r="W187" i="1"/>
  <c r="A188" i="1"/>
  <c r="A189" i="1" s="1"/>
  <c r="A190" i="1" s="1"/>
  <c r="A191" i="1" s="1"/>
  <c r="A192" i="1" s="1"/>
  <c r="A193" i="1" s="1"/>
  <c r="A194" i="1" s="1"/>
  <c r="A195" i="1" s="1"/>
  <c r="A196" i="1" s="1"/>
  <c r="W188" i="1"/>
  <c r="AV189" i="1"/>
  <c r="AV190" i="1"/>
  <c r="AV191" i="1"/>
  <c r="AV192" i="1"/>
  <c r="AV193" i="1"/>
  <c r="AV194" i="1"/>
  <c r="AV195" i="1"/>
  <c r="AV196" i="1"/>
  <c r="K198" i="1"/>
  <c r="K175" i="1" s="1"/>
  <c r="BU198" i="1"/>
  <c r="CW198" i="1"/>
  <c r="W199" i="1"/>
  <c r="A200" i="1"/>
  <c r="A201" i="1" s="1"/>
  <c r="W200" i="1"/>
  <c r="W201" i="1"/>
  <c r="A202" i="1"/>
  <c r="A203" i="1" s="1"/>
  <c r="A204" i="1" s="1"/>
  <c r="A205" i="1" s="1"/>
  <c r="A206" i="1" s="1"/>
  <c r="A207" i="1" s="1"/>
  <c r="W202" i="1"/>
  <c r="W203" i="1"/>
  <c r="W204" i="1"/>
  <c r="W205" i="1"/>
  <c r="AV206" i="1"/>
  <c r="AV207" i="1"/>
  <c r="AV208" i="1"/>
  <c r="A209" i="1"/>
  <c r="AV209" i="1"/>
  <c r="A210" i="1"/>
  <c r="A211" i="1" s="1"/>
  <c r="A212" i="1" s="1"/>
  <c r="AV210" i="1"/>
  <c r="AV211" i="1"/>
  <c r="AV212" i="1"/>
  <c r="K213" i="1"/>
  <c r="BU213" i="1"/>
  <c r="CW213" i="1"/>
  <c r="BU214" i="1"/>
  <c r="J214" i="1" s="1"/>
  <c r="CW214" i="1"/>
  <c r="CW175" i="1" s="1"/>
  <c r="W215" i="1"/>
  <c r="W216" i="1"/>
  <c r="AV216" i="1"/>
  <c r="W217" i="1"/>
  <c r="W218" i="1"/>
  <c r="W219" i="1"/>
  <c r="AV220" i="1"/>
  <c r="AV221" i="1"/>
  <c r="J222" i="1"/>
  <c r="K222" i="1"/>
  <c r="L222" i="1"/>
  <c r="W222" i="1"/>
  <c r="BU222" i="1" s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CT222" i="1"/>
  <c r="CU222" i="1"/>
  <c r="CW222" i="1" s="1"/>
  <c r="CV222" i="1"/>
  <c r="BU223" i="1"/>
  <c r="CW223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M226" i="1"/>
  <c r="M225" i="1" s="1"/>
  <c r="P227" i="1"/>
  <c r="P226" i="1" s="1"/>
  <c r="P225" i="1" s="1"/>
  <c r="S227" i="1"/>
  <c r="S226" i="1" s="1"/>
  <c r="S225" i="1" s="1"/>
  <c r="G228" i="1"/>
  <c r="J228" i="1"/>
  <c r="L228" i="1"/>
  <c r="L227" i="1" s="1"/>
  <c r="M228" i="1"/>
  <c r="N228" i="1"/>
  <c r="N227" i="1" s="1"/>
  <c r="N226" i="1" s="1"/>
  <c r="N225" i="1" s="1"/>
  <c r="O228" i="1"/>
  <c r="O227" i="1" s="1"/>
  <c r="P228" i="1"/>
  <c r="Q228" i="1"/>
  <c r="R228" i="1"/>
  <c r="R227" i="1" s="1"/>
  <c r="R226" i="1" s="1"/>
  <c r="R225" i="1" s="1"/>
  <c r="S228" i="1"/>
  <c r="U228" i="1"/>
  <c r="U227" i="1" s="1"/>
  <c r="U226" i="1" s="1"/>
  <c r="U225" i="1" s="1"/>
  <c r="V228" i="1"/>
  <c r="W228" i="1"/>
  <c r="W227" i="1" s="1"/>
  <c r="AV228" i="1"/>
  <c r="BU228" i="1"/>
  <c r="CT228" i="1"/>
  <c r="CT227" i="1" s="1"/>
  <c r="CU228" i="1"/>
  <c r="CV228" i="1"/>
  <c r="CW228" i="1"/>
  <c r="K229" i="1"/>
  <c r="K228" i="1" s="1"/>
  <c r="BU229" i="1"/>
  <c r="CW229" i="1"/>
  <c r="J230" i="1"/>
  <c r="K230" i="1"/>
  <c r="L230" i="1"/>
  <c r="W230" i="1"/>
  <c r="BU230" i="1" s="1"/>
  <c r="AV230" i="1"/>
  <c r="CT230" i="1"/>
  <c r="CU230" i="1"/>
  <c r="CW230" i="1" s="1"/>
  <c r="CV230" i="1"/>
  <c r="BU231" i="1"/>
  <c r="CW231" i="1"/>
  <c r="J232" i="1"/>
  <c r="K232" i="1"/>
  <c r="L232" i="1"/>
  <c r="W232" i="1"/>
  <c r="AV232" i="1"/>
  <c r="BU232" i="1" s="1"/>
  <c r="CT232" i="1"/>
  <c r="CU232" i="1"/>
  <c r="CV232" i="1"/>
  <c r="CW232" i="1" s="1"/>
  <c r="BU233" i="1"/>
  <c r="CW233" i="1"/>
  <c r="F234" i="1"/>
  <c r="F227" i="1" s="1"/>
  <c r="F226" i="1" s="1"/>
  <c r="G234" i="1"/>
  <c r="G227" i="1" s="1"/>
  <c r="G226" i="1" s="1"/>
  <c r="L234" i="1"/>
  <c r="N234" i="1"/>
  <c r="O234" i="1"/>
  <c r="R234" i="1"/>
  <c r="S234" i="1"/>
  <c r="T234" i="1"/>
  <c r="T227" i="1" s="1"/>
  <c r="T226" i="1" s="1"/>
  <c r="T225" i="1" s="1"/>
  <c r="W234" i="1"/>
  <c r="BU234" i="1" s="1"/>
  <c r="AV234" i="1"/>
  <c r="CT234" i="1"/>
  <c r="CV234" i="1"/>
  <c r="K235" i="1"/>
  <c r="K234" i="1" s="1"/>
  <c r="L235" i="1"/>
  <c r="T235" i="1"/>
  <c r="U235" i="1"/>
  <c r="U234" i="1" s="1"/>
  <c r="V235" i="1"/>
  <c r="V234" i="1" s="1"/>
  <c r="W235" i="1"/>
  <c r="AV235" i="1"/>
  <c r="BU235" i="1" s="1"/>
  <c r="J235" i="1" s="1"/>
  <c r="J234" i="1" s="1"/>
  <c r="CU235" i="1"/>
  <c r="CV235" i="1"/>
  <c r="N236" i="1"/>
  <c r="P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J224" i="1" s="1"/>
  <c r="AJ19" i="1" s="1"/>
  <c r="AK236" i="1"/>
  <c r="AL236" i="1"/>
  <c r="AL224" i="1" s="1"/>
  <c r="AL19" i="1" s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CU236" i="1"/>
  <c r="CW236" i="1" s="1"/>
  <c r="CV236" i="1"/>
  <c r="M237" i="1"/>
  <c r="P237" i="1"/>
  <c r="T237" i="1"/>
  <c r="BU237" i="1"/>
  <c r="CW237" i="1"/>
  <c r="M238" i="1"/>
  <c r="P238" i="1"/>
  <c r="T238" i="1"/>
  <c r="BU238" i="1"/>
  <c r="BU236" i="1" s="1"/>
  <c r="CW238" i="1"/>
  <c r="M239" i="1"/>
  <c r="O239" i="1"/>
  <c r="O236" i="1" s="1"/>
  <c r="P239" i="1"/>
  <c r="T239" i="1"/>
  <c r="BU239" i="1"/>
  <c r="CW239" i="1"/>
  <c r="M240" i="1"/>
  <c r="P240" i="1"/>
  <c r="T240" i="1"/>
  <c r="BU240" i="1"/>
  <c r="CW240" i="1"/>
  <c r="M241" i="1"/>
  <c r="P241" i="1"/>
  <c r="T241" i="1"/>
  <c r="BU241" i="1"/>
  <c r="CW241" i="1"/>
  <c r="M242" i="1"/>
  <c r="P242" i="1"/>
  <c r="T242" i="1"/>
  <c r="BU242" i="1"/>
  <c r="CW242" i="1"/>
  <c r="M243" i="1"/>
  <c r="P243" i="1"/>
  <c r="T243" i="1"/>
  <c r="BU243" i="1"/>
  <c r="CW243" i="1"/>
  <c r="M244" i="1"/>
  <c r="P244" i="1"/>
  <c r="T244" i="1"/>
  <c r="BU244" i="1"/>
  <c r="CW244" i="1"/>
  <c r="M245" i="1"/>
  <c r="P245" i="1"/>
  <c r="T245" i="1"/>
  <c r="BU245" i="1"/>
  <c r="CW245" i="1"/>
  <c r="M246" i="1"/>
  <c r="P246" i="1"/>
  <c r="T246" i="1"/>
  <c r="BU246" i="1"/>
  <c r="CW246" i="1"/>
  <c r="N247" i="1"/>
  <c r="O247" i="1"/>
  <c r="R247" i="1"/>
  <c r="S247" i="1"/>
  <c r="P247" i="1" s="1"/>
  <c r="W247" i="1"/>
  <c r="BU247" i="1" s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M247" i="1"/>
  <c r="AN247" i="1"/>
  <c r="AN224" i="1" s="1"/>
  <c r="AN19" i="1" s="1"/>
  <c r="AO247" i="1"/>
  <c r="AP247" i="1"/>
  <c r="AP224" i="1" s="1"/>
  <c r="AP19" i="1" s="1"/>
  <c r="AQ247" i="1"/>
  <c r="AR247" i="1"/>
  <c r="AS247" i="1"/>
  <c r="AT247" i="1"/>
  <c r="AU247" i="1"/>
  <c r="CU247" i="1"/>
  <c r="M248" i="1"/>
  <c r="P248" i="1"/>
  <c r="T248" i="1"/>
  <c r="BU248" i="1"/>
  <c r="CW248" i="1"/>
  <c r="N249" i="1"/>
  <c r="M249" i="1" s="1"/>
  <c r="P249" i="1"/>
  <c r="T249" i="1"/>
  <c r="BU249" i="1"/>
  <c r="CW249" i="1"/>
  <c r="M250" i="1"/>
  <c r="P250" i="1"/>
  <c r="T250" i="1"/>
  <c r="BU250" i="1"/>
  <c r="CW250" i="1"/>
  <c r="M251" i="1"/>
  <c r="P251" i="1"/>
  <c r="T251" i="1"/>
  <c r="BU251" i="1"/>
  <c r="CW251" i="1"/>
  <c r="M252" i="1"/>
  <c r="P252" i="1"/>
  <c r="T252" i="1"/>
  <c r="BU252" i="1"/>
  <c r="CW252" i="1"/>
  <c r="M253" i="1"/>
  <c r="P253" i="1"/>
  <c r="T253" i="1"/>
  <c r="BU253" i="1"/>
  <c r="CW253" i="1"/>
  <c r="M254" i="1"/>
  <c r="P254" i="1"/>
  <c r="T254" i="1"/>
  <c r="BU254" i="1"/>
  <c r="CW254" i="1"/>
  <c r="M255" i="1"/>
  <c r="P255" i="1"/>
  <c r="T255" i="1"/>
  <c r="BU255" i="1"/>
  <c r="CW255" i="1"/>
  <c r="M256" i="1"/>
  <c r="P256" i="1"/>
  <c r="T256" i="1"/>
  <c r="BU256" i="1"/>
  <c r="CW256" i="1"/>
  <c r="M257" i="1"/>
  <c r="P257" i="1"/>
  <c r="T257" i="1"/>
  <c r="BU257" i="1"/>
  <c r="CV257" i="1"/>
  <c r="CW257" i="1" s="1"/>
  <c r="M258" i="1"/>
  <c r="P258" i="1"/>
  <c r="T258" i="1"/>
  <c r="BU258" i="1"/>
  <c r="CW258" i="1"/>
  <c r="M259" i="1"/>
  <c r="P259" i="1"/>
  <c r="T259" i="1"/>
  <c r="BU259" i="1"/>
  <c r="CW259" i="1"/>
  <c r="M260" i="1"/>
  <c r="P260" i="1"/>
  <c r="T260" i="1"/>
  <c r="BU260" i="1"/>
  <c r="CW260" i="1"/>
  <c r="M261" i="1"/>
  <c r="P261" i="1"/>
  <c r="T261" i="1"/>
  <c r="BU261" i="1"/>
  <c r="CW261" i="1"/>
  <c r="M262" i="1"/>
  <c r="P262" i="1"/>
  <c r="T262" i="1"/>
  <c r="BU262" i="1"/>
  <c r="CW262" i="1"/>
  <c r="M263" i="1"/>
  <c r="P263" i="1"/>
  <c r="T263" i="1"/>
  <c r="BU263" i="1"/>
  <c r="CW263" i="1"/>
  <c r="M264" i="1"/>
  <c r="P264" i="1"/>
  <c r="T264" i="1"/>
  <c r="BU264" i="1"/>
  <c r="CW264" i="1"/>
  <c r="M265" i="1"/>
  <c r="P265" i="1"/>
  <c r="T265" i="1"/>
  <c r="BU265" i="1"/>
  <c r="CW265" i="1"/>
  <c r="M266" i="1"/>
  <c r="P266" i="1"/>
  <c r="T266" i="1"/>
  <c r="AV266" i="1"/>
  <c r="AV247" i="1" s="1"/>
  <c r="BU266" i="1"/>
  <c r="CW266" i="1"/>
  <c r="M267" i="1"/>
  <c r="P267" i="1"/>
  <c r="T267" i="1"/>
  <c r="BU267" i="1"/>
  <c r="CW267" i="1"/>
  <c r="M268" i="1"/>
  <c r="P268" i="1"/>
  <c r="T268" i="1"/>
  <c r="BU268" i="1"/>
  <c r="CW268" i="1"/>
  <c r="M269" i="1"/>
  <c r="P269" i="1"/>
  <c r="T269" i="1"/>
  <c r="BU269" i="1"/>
  <c r="CW269" i="1"/>
  <c r="M270" i="1"/>
  <c r="P270" i="1"/>
  <c r="T270" i="1"/>
  <c r="BU270" i="1"/>
  <c r="CW270" i="1"/>
  <c r="M271" i="1"/>
  <c r="P271" i="1"/>
  <c r="T271" i="1"/>
  <c r="BU271" i="1"/>
  <c r="CW271" i="1"/>
  <c r="M272" i="1"/>
  <c r="P272" i="1"/>
  <c r="T272" i="1"/>
  <c r="BU272" i="1"/>
  <c r="CW272" i="1"/>
  <c r="M273" i="1"/>
  <c r="P273" i="1"/>
  <c r="T273" i="1"/>
  <c r="BU273" i="1"/>
  <c r="CW273" i="1"/>
  <c r="N274" i="1"/>
  <c r="O274" i="1"/>
  <c r="R274" i="1"/>
  <c r="S274" i="1"/>
  <c r="P274" i="1" s="1"/>
  <c r="W274" i="1"/>
  <c r="X274" i="1"/>
  <c r="Y274" i="1"/>
  <c r="Z274" i="1"/>
  <c r="AA274" i="1"/>
  <c r="AB274" i="1"/>
  <c r="AC274" i="1"/>
  <c r="AD274" i="1"/>
  <c r="AE274" i="1"/>
  <c r="AF274" i="1"/>
  <c r="AG274" i="1"/>
  <c r="AH274" i="1"/>
  <c r="AI274" i="1"/>
  <c r="AJ274" i="1"/>
  <c r="AK274" i="1"/>
  <c r="AL274" i="1"/>
  <c r="AM274" i="1"/>
  <c r="AN274" i="1"/>
  <c r="AO274" i="1"/>
  <c r="AP274" i="1"/>
  <c r="AQ274" i="1"/>
  <c r="AR274" i="1"/>
  <c r="AS274" i="1"/>
  <c r="AT274" i="1"/>
  <c r="AU274" i="1"/>
  <c r="AV274" i="1"/>
  <c r="AW274" i="1"/>
  <c r="AX274" i="1"/>
  <c r="AY274" i="1"/>
  <c r="AZ274" i="1"/>
  <c r="BA274" i="1"/>
  <c r="BB274" i="1"/>
  <c r="BC274" i="1"/>
  <c r="BD274" i="1"/>
  <c r="BE274" i="1"/>
  <c r="BF274" i="1"/>
  <c r="BG274" i="1"/>
  <c r="BH274" i="1"/>
  <c r="BI274" i="1"/>
  <c r="BJ274" i="1"/>
  <c r="BK274" i="1"/>
  <c r="BL274" i="1"/>
  <c r="BM274" i="1"/>
  <c r="BN274" i="1"/>
  <c r="BO274" i="1"/>
  <c r="BP274" i="1"/>
  <c r="BQ274" i="1"/>
  <c r="BR274" i="1"/>
  <c r="BS274" i="1"/>
  <c r="BT274" i="1"/>
  <c r="BU274" i="1"/>
  <c r="CU274" i="1"/>
  <c r="CV274" i="1"/>
  <c r="CW274" i="1" s="1"/>
  <c r="M275" i="1"/>
  <c r="P275" i="1"/>
  <c r="T275" i="1"/>
  <c r="BU275" i="1"/>
  <c r="CW275" i="1"/>
  <c r="M276" i="1"/>
  <c r="P276" i="1"/>
  <c r="T276" i="1"/>
  <c r="BU276" i="1"/>
  <c r="CW276" i="1"/>
  <c r="M277" i="1"/>
  <c r="P277" i="1"/>
  <c r="T277" i="1"/>
  <c r="BU277" i="1"/>
  <c r="CW277" i="1"/>
  <c r="M278" i="1"/>
  <c r="P278" i="1"/>
  <c r="T278" i="1"/>
  <c r="BU278" i="1"/>
  <c r="CW278" i="1"/>
  <c r="M279" i="1"/>
  <c r="P279" i="1"/>
  <c r="T279" i="1"/>
  <c r="BU279" i="1"/>
  <c r="CW279" i="1"/>
  <c r="M280" i="1"/>
  <c r="P280" i="1"/>
  <c r="T280" i="1"/>
  <c r="BU280" i="1"/>
  <c r="CW280" i="1"/>
  <c r="M281" i="1"/>
  <c r="P281" i="1"/>
  <c r="T281" i="1"/>
  <c r="BU281" i="1"/>
  <c r="CW281" i="1"/>
  <c r="M282" i="1"/>
  <c r="P282" i="1"/>
  <c r="T282" i="1"/>
  <c r="BU282" i="1"/>
  <c r="CW282" i="1"/>
  <c r="M283" i="1"/>
  <c r="P283" i="1"/>
  <c r="T283" i="1"/>
  <c r="BU283" i="1"/>
  <c r="CW283" i="1"/>
  <c r="M284" i="1"/>
  <c r="P284" i="1"/>
  <c r="T284" i="1"/>
  <c r="BU284" i="1"/>
  <c r="CW284" i="1"/>
  <c r="E285" i="1"/>
  <c r="G285" i="1"/>
  <c r="L285" i="1"/>
  <c r="M285" i="1"/>
  <c r="O285" i="1"/>
  <c r="G286" i="1"/>
  <c r="J286" i="1"/>
  <c r="J285" i="1" s="1"/>
  <c r="L286" i="1"/>
  <c r="M286" i="1"/>
  <c r="O286" i="1"/>
  <c r="P286" i="1"/>
  <c r="Q286" i="1"/>
  <c r="W286" i="1"/>
  <c r="W285" i="1" s="1"/>
  <c r="AV286" i="1"/>
  <c r="BU286" i="1"/>
  <c r="CT286" i="1"/>
  <c r="CT285" i="1" s="1"/>
  <c r="CU286" i="1"/>
  <c r="CU285" i="1" s="1"/>
  <c r="CV286" i="1"/>
  <c r="CW286" i="1"/>
  <c r="BU287" i="1"/>
  <c r="CW287" i="1"/>
  <c r="V288" i="1"/>
  <c r="V286" i="1" s="1"/>
  <c r="V285" i="1" s="1"/>
  <c r="BU288" i="1"/>
  <c r="K288" i="1" s="1"/>
  <c r="K286" i="1" s="1"/>
  <c r="CW288" i="1"/>
  <c r="J289" i="1"/>
  <c r="K289" i="1"/>
  <c r="W289" i="1"/>
  <c r="AV289" i="1"/>
  <c r="CT289" i="1"/>
  <c r="CU289" i="1"/>
  <c r="CW289" i="1" s="1"/>
  <c r="CV289" i="1"/>
  <c r="BU290" i="1"/>
  <c r="CW290" i="1"/>
  <c r="G291" i="1"/>
  <c r="K291" i="1"/>
  <c r="M291" i="1"/>
  <c r="Q291" i="1"/>
  <c r="AV291" i="1"/>
  <c r="CT291" i="1"/>
  <c r="CV291" i="1"/>
  <c r="F292" i="1"/>
  <c r="F291" i="1" s="1"/>
  <c r="G292" i="1"/>
  <c r="J292" i="1"/>
  <c r="J291" i="1" s="1"/>
  <c r="K292" i="1"/>
  <c r="L292" i="1"/>
  <c r="L291" i="1" s="1"/>
  <c r="M292" i="1"/>
  <c r="P292" i="1"/>
  <c r="P291" i="1" s="1"/>
  <c r="Q292" i="1"/>
  <c r="W292" i="1"/>
  <c r="W291" i="1" s="1"/>
  <c r="BU291" i="1" s="1"/>
  <c r="AV292" i="1"/>
  <c r="CT292" i="1"/>
  <c r="CU292" i="1"/>
  <c r="CU291" i="1" s="1"/>
  <c r="CW291" i="1" s="1"/>
  <c r="CV292" i="1"/>
  <c r="J293" i="1"/>
  <c r="K293" i="1"/>
  <c r="BU293" i="1"/>
  <c r="CW293" i="1"/>
  <c r="BU294" i="1"/>
  <c r="CW294" i="1"/>
  <c r="BU295" i="1"/>
  <c r="CW295" i="1"/>
  <c r="E296" i="1"/>
  <c r="M296" i="1"/>
  <c r="T296" i="1"/>
  <c r="Q297" i="1"/>
  <c r="Q296" i="1" s="1"/>
  <c r="CT297" i="1"/>
  <c r="E298" i="1"/>
  <c r="M298" i="1"/>
  <c r="P298" i="1"/>
  <c r="P297" i="1" s="1"/>
  <c r="P296" i="1" s="1"/>
  <c r="Q298" i="1"/>
  <c r="S298" i="1"/>
  <c r="S297" i="1" s="1"/>
  <c r="S296" i="1" s="1"/>
  <c r="T298" i="1"/>
  <c r="AV298" i="1"/>
  <c r="CT298" i="1"/>
  <c r="J299" i="1"/>
  <c r="K299" i="1"/>
  <c r="L299" i="1"/>
  <c r="L298" i="1" s="1"/>
  <c r="L297" i="1" s="1"/>
  <c r="L296" i="1" s="1"/>
  <c r="N299" i="1"/>
  <c r="O299" i="1"/>
  <c r="O298" i="1" s="1"/>
  <c r="O297" i="1" s="1"/>
  <c r="O296" i="1" s="1"/>
  <c r="R299" i="1"/>
  <c r="R298" i="1" s="1"/>
  <c r="R297" i="1" s="1"/>
  <c r="R296" i="1" s="1"/>
  <c r="S299" i="1"/>
  <c r="U299" i="1"/>
  <c r="V299" i="1"/>
  <c r="W299" i="1"/>
  <c r="W298" i="1" s="1"/>
  <c r="AV299" i="1"/>
  <c r="CT299" i="1"/>
  <c r="CU299" i="1"/>
  <c r="CW299" i="1" s="1"/>
  <c r="CV299" i="1"/>
  <c r="F301" i="1"/>
  <c r="F298" i="1" s="1"/>
  <c r="F297" i="1" s="1"/>
  <c r="F296" i="1" s="1"/>
  <c r="G301" i="1"/>
  <c r="G298" i="1" s="1"/>
  <c r="L301" i="1"/>
  <c r="N301" i="1"/>
  <c r="N298" i="1" s="1"/>
  <c r="N297" i="1" s="1"/>
  <c r="N296" i="1" s="1"/>
  <c r="O301" i="1"/>
  <c r="R301" i="1"/>
  <c r="S301" i="1"/>
  <c r="W301" i="1"/>
  <c r="AV301" i="1"/>
  <c r="BU301" i="1"/>
  <c r="CT301" i="1"/>
  <c r="CU301" i="1"/>
  <c r="K302" i="1"/>
  <c r="U302" i="1"/>
  <c r="V302" i="1"/>
  <c r="V301" i="1" s="1"/>
  <c r="BU302" i="1"/>
  <c r="J302" i="1" s="1"/>
  <c r="CV302" i="1"/>
  <c r="CV301" i="1" s="1"/>
  <c r="CW301" i="1" s="1"/>
  <c r="U303" i="1"/>
  <c r="U301" i="1" s="1"/>
  <c r="V303" i="1"/>
  <c r="BU303" i="1"/>
  <c r="J303" i="1" s="1"/>
  <c r="K303" i="1" s="1"/>
  <c r="CW303" i="1"/>
  <c r="U304" i="1"/>
  <c r="V304" i="1"/>
  <c r="BU304" i="1"/>
  <c r="J304" i="1" s="1"/>
  <c r="CW304" i="1"/>
  <c r="BU305" i="1"/>
  <c r="CW305" i="1"/>
  <c r="BU306" i="1"/>
  <c r="CW306" i="1"/>
  <c r="BU307" i="1"/>
  <c r="CW307" i="1"/>
  <c r="BU308" i="1"/>
  <c r="CW308" i="1"/>
  <c r="BU309" i="1"/>
  <c r="CW309" i="1"/>
  <c r="BU310" i="1"/>
  <c r="CW310" i="1"/>
  <c r="G311" i="1"/>
  <c r="G297" i="1" s="1"/>
  <c r="G296" i="1" s="1"/>
  <c r="L311" i="1"/>
  <c r="O311" i="1"/>
  <c r="W311" i="1"/>
  <c r="CU311" i="1"/>
  <c r="CW311" i="1" s="1"/>
  <c r="CV311" i="1"/>
  <c r="G312" i="1"/>
  <c r="J312" i="1"/>
  <c r="J311" i="1" s="1"/>
  <c r="K312" i="1"/>
  <c r="K311" i="1" s="1"/>
  <c r="L312" i="1"/>
  <c r="O312" i="1"/>
  <c r="P312" i="1"/>
  <c r="Q312" i="1"/>
  <c r="V312" i="1"/>
  <c r="V311" i="1" s="1"/>
  <c r="W312" i="1"/>
  <c r="AV312" i="1"/>
  <c r="AV311" i="1" s="1"/>
  <c r="BU311" i="1" s="1"/>
  <c r="BU312" i="1"/>
  <c r="CT312" i="1"/>
  <c r="CT311" i="1" s="1"/>
  <c r="CU312" i="1"/>
  <c r="CV312" i="1"/>
  <c r="CW312" i="1"/>
  <c r="K313" i="1"/>
  <c r="BU313" i="1"/>
  <c r="CW313" i="1"/>
  <c r="K314" i="1"/>
  <c r="BU314" i="1"/>
  <c r="CW314" i="1"/>
  <c r="K315" i="1"/>
  <c r="BU315" i="1"/>
  <c r="CW315" i="1"/>
  <c r="K316" i="1"/>
  <c r="BU316" i="1"/>
  <c r="CW316" i="1"/>
  <c r="BU319" i="1"/>
  <c r="CW319" i="1"/>
  <c r="BU320" i="1"/>
  <c r="CW320" i="1"/>
  <c r="J321" i="1"/>
  <c r="P321" i="1"/>
  <c r="CT321" i="1"/>
  <c r="J322" i="1"/>
  <c r="K322" i="1"/>
  <c r="K321" i="1" s="1"/>
  <c r="L322" i="1"/>
  <c r="W322" i="1"/>
  <c r="W321" i="1" s="1"/>
  <c r="AV322" i="1"/>
  <c r="BU322" i="1"/>
  <c r="CT322" i="1"/>
  <c r="CU322" i="1"/>
  <c r="CU321" i="1" s="1"/>
  <c r="CV322" i="1"/>
  <c r="CW322" i="1"/>
  <c r="J324" i="1"/>
  <c r="K324" i="1"/>
  <c r="L324" i="1"/>
  <c r="L321" i="1" s="1"/>
  <c r="M324" i="1"/>
  <c r="M321" i="1" s="1"/>
  <c r="P324" i="1"/>
  <c r="Q324" i="1"/>
  <c r="Q321" i="1" s="1"/>
  <c r="W324" i="1"/>
  <c r="AV324" i="1"/>
  <c r="CT324" i="1"/>
  <c r="CU324" i="1"/>
  <c r="CW324" i="1" s="1"/>
  <c r="CV324" i="1"/>
  <c r="BU325" i="1"/>
  <c r="CW325" i="1"/>
  <c r="K326" i="1"/>
  <c r="BU326" i="1"/>
  <c r="CW326" i="1"/>
  <c r="BU327" i="1"/>
  <c r="CW327" i="1"/>
  <c r="BU328" i="1"/>
  <c r="CW328" i="1"/>
  <c r="J329" i="1"/>
  <c r="L329" i="1"/>
  <c r="M329" i="1"/>
  <c r="P329" i="1"/>
  <c r="Q329" i="1"/>
  <c r="W329" i="1"/>
  <c r="BU329" i="1" s="1"/>
  <c r="AV329" i="1"/>
  <c r="CT329" i="1"/>
  <c r="CU329" i="1"/>
  <c r="CV329" i="1"/>
  <c r="BU330" i="1"/>
  <c r="CW330" i="1"/>
  <c r="K331" i="1"/>
  <c r="K329" i="1" s="1"/>
  <c r="BU331" i="1"/>
  <c r="CW331" i="1"/>
  <c r="BU332" i="1"/>
  <c r="CW332" i="1"/>
  <c r="CT338" i="1"/>
  <c r="CT340" i="1"/>
  <c r="CU348" i="1"/>
  <c r="CV348" i="1"/>
  <c r="CU350" i="1"/>
  <c r="CU352" i="1" s="1"/>
  <c r="CV350" i="1"/>
  <c r="CV352" i="1" s="1"/>
  <c r="W351" i="1"/>
  <c r="CW321" i="1" l="1"/>
  <c r="K304" i="1"/>
  <c r="K301" i="1" s="1"/>
  <c r="K298" i="1" s="1"/>
  <c r="K297" i="1" s="1"/>
  <c r="K296" i="1" s="1"/>
  <c r="J301" i="1"/>
  <c r="CV298" i="1"/>
  <c r="CV297" i="1" s="1"/>
  <c r="CV296" i="1" s="1"/>
  <c r="CV342" i="1" s="1"/>
  <c r="BU298" i="1"/>
  <c r="W297" i="1"/>
  <c r="V298" i="1"/>
  <c r="V297" i="1" s="1"/>
  <c r="V296" i="1" s="1"/>
  <c r="J298" i="1"/>
  <c r="J297" i="1" s="1"/>
  <c r="J296" i="1" s="1"/>
  <c r="AV297" i="1"/>
  <c r="W226" i="1"/>
  <c r="BU227" i="1"/>
  <c r="R224" i="1"/>
  <c r="N224" i="1"/>
  <c r="A223" i="1"/>
  <c r="A229" i="1" s="1"/>
  <c r="A231" i="1" s="1"/>
  <c r="A233" i="1" s="1"/>
  <c r="A235" i="1" s="1"/>
  <c r="A287" i="1" s="1"/>
  <c r="A288" i="1" s="1"/>
  <c r="A290" i="1" s="1"/>
  <c r="A293" i="1" s="1"/>
  <c r="A302" i="1" s="1"/>
  <c r="A303" i="1" s="1"/>
  <c r="A304" i="1" s="1"/>
  <c r="A305" i="1" s="1"/>
  <c r="A306" i="1" s="1"/>
  <c r="A307" i="1" s="1"/>
  <c r="A308" i="1" s="1"/>
  <c r="A309" i="1" s="1"/>
  <c r="A310" i="1" s="1"/>
  <c r="A313" i="1" s="1"/>
  <c r="A314" i="1" s="1"/>
  <c r="A315" i="1" s="1"/>
  <c r="A316" i="1" s="1"/>
  <c r="A319" i="1" s="1"/>
  <c r="A320" i="1" s="1"/>
  <c r="A325" i="1" s="1"/>
  <c r="A326" i="1" s="1"/>
  <c r="A330" i="1" s="1"/>
  <c r="A331" i="1" s="1"/>
  <c r="A332" i="1" s="1"/>
  <c r="A215" i="1"/>
  <c r="A216" i="1" s="1"/>
  <c r="A217" i="1" s="1"/>
  <c r="A218" i="1" s="1"/>
  <c r="A219" i="1" s="1"/>
  <c r="A220" i="1" s="1"/>
  <c r="A221" i="1" s="1"/>
  <c r="CW329" i="1"/>
  <c r="BU324" i="1"/>
  <c r="CV321" i="1"/>
  <c r="AV321" i="1"/>
  <c r="BU321" i="1" s="1"/>
  <c r="U298" i="1"/>
  <c r="U297" i="1" s="1"/>
  <c r="U296" i="1" s="1"/>
  <c r="CV285" i="1"/>
  <c r="CW285" i="1" s="1"/>
  <c r="AV285" i="1"/>
  <c r="BU285" i="1" s="1"/>
  <c r="AK224" i="1"/>
  <c r="AK19" i="1" s="1"/>
  <c r="M236" i="1"/>
  <c r="T236" i="1"/>
  <c r="G225" i="1"/>
  <c r="G224" i="1" s="1"/>
  <c r="K227" i="1"/>
  <c r="CT226" i="1"/>
  <c r="CT225" i="1" s="1"/>
  <c r="V227" i="1"/>
  <c r="V226" i="1" s="1"/>
  <c r="V225" i="1" s="1"/>
  <c r="V224" i="1" s="1"/>
  <c r="S224" i="1"/>
  <c r="K55" i="1"/>
  <c r="K53" i="1" s="1"/>
  <c r="J53" i="1"/>
  <c r="CU298" i="1"/>
  <c r="CT296" i="1"/>
  <c r="CW292" i="1"/>
  <c r="BU292" i="1"/>
  <c r="F225" i="1"/>
  <c r="F224" i="1" s="1"/>
  <c r="U224" i="1"/>
  <c r="L226" i="1"/>
  <c r="L225" i="1" s="1"/>
  <c r="L224" i="1" s="1"/>
  <c r="AO224" i="1"/>
  <c r="AO19" i="1" s="1"/>
  <c r="S21" i="1"/>
  <c r="S20" i="1" s="1"/>
  <c r="S19" i="1" s="1"/>
  <c r="CW302" i="1"/>
  <c r="BU299" i="1"/>
  <c r="BU289" i="1"/>
  <c r="K285" i="1"/>
  <c r="T274" i="1"/>
  <c r="M274" i="1"/>
  <c r="CV247" i="1"/>
  <c r="CW247" i="1" s="1"/>
  <c r="M247" i="1"/>
  <c r="T247" i="1"/>
  <c r="CW235" i="1"/>
  <c r="CU234" i="1"/>
  <c r="CW234" i="1" s="1"/>
  <c r="CV227" i="1"/>
  <c r="CV226" i="1" s="1"/>
  <c r="CV225" i="1" s="1"/>
  <c r="CV224" i="1" s="1"/>
  <c r="AV227" i="1"/>
  <c r="O226" i="1"/>
  <c r="O225" i="1" s="1"/>
  <c r="O224" i="1" s="1"/>
  <c r="J227" i="1"/>
  <c r="J226" i="1" s="1"/>
  <c r="J225" i="1" s="1"/>
  <c r="J224" i="1" s="1"/>
  <c r="BU176" i="1"/>
  <c r="BU175" i="1" s="1"/>
  <c r="K169" i="1"/>
  <c r="CW151" i="1"/>
  <c r="CU115" i="1"/>
  <c r="CW115" i="1" s="1"/>
  <c r="CW64" i="1"/>
  <c r="BU64" i="1"/>
  <c r="W62" i="1"/>
  <c r="BU63" i="1"/>
  <c r="BU49" i="1"/>
  <c r="CW46" i="1"/>
  <c r="CV23" i="1"/>
  <c r="CV22" i="1" s="1"/>
  <c r="BU26" i="1"/>
  <c r="W25" i="1"/>
  <c r="J116" i="1"/>
  <c r="J115" i="1" s="1"/>
  <c r="K117" i="1"/>
  <c r="K116" i="1" s="1"/>
  <c r="K115" i="1" s="1"/>
  <c r="CT115" i="1"/>
  <c r="CT61" i="1" s="1"/>
  <c r="F33" i="1"/>
  <c r="F32" i="1" s="1"/>
  <c r="F23" i="1" s="1"/>
  <c r="F22" i="1" s="1"/>
  <c r="F21" i="1" s="1"/>
  <c r="F20" i="1" s="1"/>
  <c r="F19" i="1" s="1"/>
  <c r="CW26" i="1"/>
  <c r="CU25" i="1"/>
  <c r="AF224" i="1"/>
  <c r="AV169" i="1"/>
  <c r="AV22" i="1" s="1"/>
  <c r="BU170" i="1"/>
  <c r="BU169" i="1" s="1"/>
  <c r="CW53" i="1"/>
  <c r="J50" i="1"/>
  <c r="J49" i="1" s="1"/>
  <c r="K47" i="1"/>
  <c r="K46" i="1" s="1"/>
  <c r="R21" i="1"/>
  <c r="R20" i="1" s="1"/>
  <c r="R19" i="1" s="1"/>
  <c r="O21" i="1"/>
  <c r="O20" i="1" s="1"/>
  <c r="O19" i="1" s="1"/>
  <c r="AQ224" i="1"/>
  <c r="AQ19" i="1" s="1"/>
  <c r="AM224" i="1"/>
  <c r="AM19" i="1" s="1"/>
  <c r="BU77" i="1"/>
  <c r="L64" i="1"/>
  <c r="L63" i="1" s="1"/>
  <c r="L62" i="1" s="1"/>
  <c r="L61" i="1" s="1"/>
  <c r="L22" i="1" s="1"/>
  <c r="L21" i="1" s="1"/>
  <c r="L20" i="1" s="1"/>
  <c r="L19" i="1" s="1"/>
  <c r="J65" i="1"/>
  <c r="CW63" i="1"/>
  <c r="CU62" i="1"/>
  <c r="F61" i="1"/>
  <c r="J56" i="1"/>
  <c r="K57" i="1"/>
  <c r="K56" i="1" s="1"/>
  <c r="J32" i="1"/>
  <c r="K34" i="1"/>
  <c r="K33" i="1" s="1"/>
  <c r="K32" i="1" s="1"/>
  <c r="G22" i="1"/>
  <c r="BU66" i="1"/>
  <c r="CU33" i="1"/>
  <c r="CW40" i="1"/>
  <c r="CT25" i="1"/>
  <c r="CT24" i="1" s="1"/>
  <c r="CT23" i="1" s="1"/>
  <c r="K25" i="1"/>
  <c r="K24" i="1" s="1"/>
  <c r="V23" i="1"/>
  <c r="V22" i="1" s="1"/>
  <c r="V21" i="1" s="1"/>
  <c r="V20" i="1" s="1"/>
  <c r="V19" i="1" s="1"/>
  <c r="BU104" i="1"/>
  <c r="J43" i="1"/>
  <c r="N33" i="1"/>
  <c r="N32" i="1" s="1"/>
  <c r="U34" i="1"/>
  <c r="U33" i="1" s="1"/>
  <c r="U32" i="1" s="1"/>
  <c r="U23" i="1" s="1"/>
  <c r="U22" i="1" s="1"/>
  <c r="U21" i="1" s="1"/>
  <c r="U20" i="1" s="1"/>
  <c r="U19" i="1" s="1"/>
  <c r="J23" i="1"/>
  <c r="N23" i="1"/>
  <c r="N22" i="1" s="1"/>
  <c r="N21" i="1" s="1"/>
  <c r="N20" i="1" s="1"/>
  <c r="N19" i="1" s="1"/>
  <c r="AV296" i="1" l="1"/>
  <c r="BU297" i="1"/>
  <c r="W296" i="1"/>
  <c r="BU296" i="1" s="1"/>
  <c r="CU32" i="1"/>
  <c r="CW32" i="1" s="1"/>
  <c r="CW33" i="1"/>
  <c r="AF19" i="1"/>
  <c r="X224" i="1"/>
  <c r="X19" i="1" s="1"/>
  <c r="CW298" i="1"/>
  <c r="CU297" i="1"/>
  <c r="BU226" i="1"/>
  <c r="W225" i="1"/>
  <c r="K23" i="1"/>
  <c r="CW62" i="1"/>
  <c r="CU61" i="1"/>
  <c r="CW61" i="1" s="1"/>
  <c r="CW25" i="1"/>
  <c r="CU24" i="1"/>
  <c r="CV21" i="1"/>
  <c r="CV20" i="1" s="1"/>
  <c r="CV19" i="1" s="1"/>
  <c r="BU62" i="1"/>
  <c r="W61" i="1"/>
  <c r="BU61" i="1" s="1"/>
  <c r="CU227" i="1"/>
  <c r="CT22" i="1"/>
  <c r="CT21" i="1" s="1"/>
  <c r="CT20" i="1" s="1"/>
  <c r="CT19" i="1" s="1"/>
  <c r="G21" i="1"/>
  <c r="G20" i="1" s="1"/>
  <c r="G19" i="1" s="1"/>
  <c r="AV226" i="1"/>
  <c r="AV225" i="1" s="1"/>
  <c r="AV224" i="1" s="1"/>
  <c r="AV21" i="1" s="1"/>
  <c r="AV20" i="1" s="1"/>
  <c r="AV19" i="1" s="1"/>
  <c r="CT224" i="1"/>
  <c r="K65" i="1"/>
  <c r="K64" i="1" s="1"/>
  <c r="K63" i="1" s="1"/>
  <c r="K62" i="1" s="1"/>
  <c r="K61" i="1" s="1"/>
  <c r="J64" i="1"/>
  <c r="J63" i="1" s="1"/>
  <c r="J62" i="1" s="1"/>
  <c r="J61" i="1" s="1"/>
  <c r="J22" i="1" s="1"/>
  <c r="J21" i="1" s="1"/>
  <c r="J20" i="1" s="1"/>
  <c r="J19" i="1" s="1"/>
  <c r="BU25" i="1"/>
  <c r="W24" i="1"/>
  <c r="K226" i="1"/>
  <c r="K225" i="1" s="1"/>
  <c r="K224" i="1" s="1"/>
  <c r="AV336" i="1" l="1"/>
  <c r="AV337" i="1" s="1"/>
  <c r="AV338" i="1" s="1"/>
  <c r="AV344" i="1"/>
  <c r="AV346" i="1" s="1"/>
  <c r="CV344" i="1"/>
  <c r="CV336" i="1"/>
  <c r="CV337" i="1" s="1"/>
  <c r="AV342" i="1"/>
  <c r="CV347" i="1"/>
  <c r="CU296" i="1"/>
  <c r="CW296" i="1" s="1"/>
  <c r="CW297" i="1"/>
  <c r="BU24" i="1"/>
  <c r="W23" i="1"/>
  <c r="CW227" i="1"/>
  <c r="CU226" i="1"/>
  <c r="CW24" i="1"/>
  <c r="CU23" i="1"/>
  <c r="K22" i="1"/>
  <c r="K21" i="1" s="1"/>
  <c r="K20" i="1" s="1"/>
  <c r="K19" i="1" s="1"/>
  <c r="W224" i="1"/>
  <c r="BU224" i="1" s="1"/>
  <c r="BU225" i="1"/>
  <c r="CW226" i="1" l="1"/>
  <c r="CU225" i="1"/>
  <c r="CU22" i="1"/>
  <c r="CW23" i="1"/>
  <c r="W22" i="1"/>
  <c r="BU23" i="1"/>
  <c r="CU21" i="1" l="1"/>
  <c r="CW22" i="1"/>
  <c r="CU224" i="1"/>
  <c r="CW224" i="1" s="1"/>
  <c r="CW225" i="1"/>
  <c r="W21" i="1"/>
  <c r="BU22" i="1"/>
  <c r="BU21" i="1" l="1"/>
  <c r="W20" i="1"/>
  <c r="CU20" i="1"/>
  <c r="CW21" i="1"/>
  <c r="CU19" i="1" l="1"/>
  <c r="CW20" i="1"/>
  <c r="W19" i="1"/>
  <c r="BU19" i="1" s="1"/>
  <c r="BU20" i="1"/>
  <c r="CW19" i="1" l="1"/>
  <c r="CU336" i="1"/>
  <c r="CU347" i="1"/>
  <c r="CU346" i="1" s="1"/>
</calcChain>
</file>

<file path=xl/sharedStrings.xml><?xml version="1.0" encoding="utf-8"?>
<sst xmlns="http://schemas.openxmlformats.org/spreadsheetml/2006/main" count="661" uniqueCount="392">
  <si>
    <t xml:space="preserve">   </t>
  </si>
  <si>
    <t>фин</t>
  </si>
  <si>
    <t>Приобретение объектов основных средств</t>
  </si>
  <si>
    <t>1.2.</t>
  </si>
  <si>
    <t>п</t>
  </si>
  <si>
    <t>ПС 110 кВ  "Терней" (строительство)</t>
  </si>
  <si>
    <t>ПС 110 кВ "Городская"</t>
  </si>
  <si>
    <t>тариф на услуги по передаче</t>
  </si>
  <si>
    <t>ВЛ 110 кВ "Пластун"- "Терней" строительство</t>
  </si>
  <si>
    <t>ПИР для строительства будущих лет, в т.ч.:</t>
  </si>
  <si>
    <t>1.1.2.7</t>
  </si>
  <si>
    <t>Оборудование, не входящее в сметы строек, в т.ч.:</t>
  </si>
  <si>
    <t>1.1.2.6</t>
  </si>
  <si>
    <t>Прочие объекты электроэнергетики, в т.ч.:</t>
  </si>
  <si>
    <t>1.1.2.5</t>
  </si>
  <si>
    <t>п.с</t>
  </si>
  <si>
    <t>РП 6 кВ «Городское» с ЛЭП 6 кВ для подключения заявителей  (строительство)</t>
  </si>
  <si>
    <t>плата за тех. присоедине-ние</t>
  </si>
  <si>
    <t>РП 6 кВ «Западное» с ЛЭП 6 кВ для подключения заявителей (строительство)</t>
  </si>
  <si>
    <t>Уровень входящего напряжения 6 кВ (СН2)</t>
  </si>
  <si>
    <t>Уровень входящего напряжения 110 кВ (ВН)</t>
  </si>
  <si>
    <t>Подстанции, в т. ч.</t>
  </si>
  <si>
    <t>с</t>
  </si>
  <si>
    <t>Строительство КЛ 10 кВ и КТПН 10/0,4 кВ возле с.Ляличи</t>
  </si>
  <si>
    <t>Строительство КЛ 10 кВ и КТП 10/0,4 кВ в 4 км. на Ю-В от ст.Партизан</t>
  </si>
  <si>
    <t>0,757 км</t>
  </si>
  <si>
    <t>Строительство КЛ 110 кВ «2Р-СИ-Зеленый угол» (опора № 9) - ТЭЦ Восточная»</t>
  </si>
  <si>
    <t>0,685 км</t>
  </si>
  <si>
    <t>Строительство КЛ 110 кВ ПС «СИ» - «ТЭЦ Восточная»</t>
  </si>
  <si>
    <t>4,741 км</t>
  </si>
  <si>
    <t>Строительство КЛ 110 кВ ПС «2Р» - «ТЭЦ Восточная»</t>
  </si>
  <si>
    <t>1,984 км</t>
  </si>
  <si>
    <t>Строительство КЛ 110 кВ ПС «1Р» - «ТЭЦ Восточная»</t>
  </si>
  <si>
    <t>8.167 км</t>
  </si>
  <si>
    <t xml:space="preserve">    КЛЭП 110-220 кВ (ВН)</t>
  </si>
  <si>
    <t xml:space="preserve"> кабельные линии, в т.ч.</t>
  </si>
  <si>
    <t>Строительство ЛЭП от ячеек 6 кВ ПС 110 кВ "Орлиная" для подключения заявителей</t>
  </si>
  <si>
    <t>Строительство ЛЭП 6 кВ в с. Вольно-Надеждинское</t>
  </si>
  <si>
    <t>Строительство ВЛ 10 кВ и КТП 10/0,4 кВ в с.Знаменка</t>
  </si>
  <si>
    <t>Строительство ВЛ 10 кВ и КТП 10/0,4 кВ в с.Сухановка</t>
  </si>
  <si>
    <t>Строительство ВЛ 10 кВ и КТП 10/0,4 кВ в с.Духовское</t>
  </si>
  <si>
    <t>Строительство ВЛ 6 кВ и КТП 6/0,4 кВ в с.Глуховка</t>
  </si>
  <si>
    <t>0,32 МВА / 6,12 км</t>
  </si>
  <si>
    <t>6,122 МВА/ 27,57 км</t>
  </si>
  <si>
    <t>0,160 МВА/ 3,06 км</t>
  </si>
  <si>
    <t>Выполнение мероприятий по подключению заявителей по заключенным договорам ТП с мощностью от 15 кВт до 150 кВт</t>
  </si>
  <si>
    <t>0,8 МВА/ 1,1 км</t>
  </si>
  <si>
    <t>0,4 МВА/ 0,55 км</t>
  </si>
  <si>
    <t>плата за тех. присоедине-ние 50% / заемные средства 50%</t>
  </si>
  <si>
    <t>Выполнение мероприятий  по подключению заявителей по заключенным договорам ТП с мощностью до 15 кВт</t>
  </si>
  <si>
    <t>1,24 МВА / 10,520 км</t>
  </si>
  <si>
    <t>0,620 МВА/5,26 км</t>
  </si>
  <si>
    <t>0,620 МВА/ 5,26 км</t>
  </si>
  <si>
    <t>Выполнение мероприятий по подключению заявителей по заключенным договорам ТП с мощностью от 150 кВт и выше</t>
  </si>
  <si>
    <t>2,36 МВА / 17,74 км</t>
  </si>
  <si>
    <t>11,382 МВА / 28,19 км</t>
  </si>
  <si>
    <t>1,18 МВА/ 8,87 км</t>
  </si>
  <si>
    <t>2,360 МВА / 17,740</t>
  </si>
  <si>
    <t>ВЛЭП 1-20 кВ (СН2)</t>
  </si>
  <si>
    <t xml:space="preserve">  ВЛЭП 110-220 кВ (ВН)</t>
  </si>
  <si>
    <t>воздушные линии, в т.ч.</t>
  </si>
  <si>
    <t>2,36 МВА / 25.907 км</t>
  </si>
  <si>
    <t>1,18 МВА/ 17.037 км</t>
  </si>
  <si>
    <t>Электрические линии, в т.ч.</t>
  </si>
  <si>
    <t>Технологическое присоединение потребителей, в т.ч.:</t>
  </si>
  <si>
    <t>1.1.2.4</t>
  </si>
  <si>
    <t>Инновации и НИОКР, в.т.ч.:</t>
  </si>
  <si>
    <t>1.1.2.3</t>
  </si>
  <si>
    <t>Энергосбережение и повышение энергетической эффективности, в т.ч.</t>
  </si>
  <si>
    <t>1.1.2.2</t>
  </si>
  <si>
    <t>2*40 МВА</t>
  </si>
  <si>
    <t>ПС 110/35/6 кВ "Орлиная" (строительство)</t>
  </si>
  <si>
    <t>Подстанции, в т.ч.:</t>
  </si>
  <si>
    <t>Заходы КЛ-35 кВ на ПС Инструментальный завод (строительство)</t>
  </si>
  <si>
    <t xml:space="preserve">                   КЛЭП 20-35 кВ (СН1)</t>
  </si>
  <si>
    <t>2,693 км</t>
  </si>
  <si>
    <t>КЛ-110 "Залив-Бурная"  (строительство)</t>
  </si>
  <si>
    <t>2,562 км</t>
  </si>
  <si>
    <t>КЛ-110 кВ Чуркин-Голдобин (строительство)</t>
  </si>
  <si>
    <t>5,255 км</t>
  </si>
  <si>
    <t xml:space="preserve">  КЛЭП 110 кВ (ВН)</t>
  </si>
  <si>
    <t>кабельные линии, в т.ч.</t>
  </si>
  <si>
    <t>ТП 10/0,4 кВ Шкотовский район</t>
  </si>
  <si>
    <t>ТП 10/0,4 кВ Хасанский район</t>
  </si>
  <si>
    <t>ТП 10/0,4 кВ Ханкайский район</t>
  </si>
  <si>
    <t>ТП 10/0,4 кВ Уссурийский район</t>
  </si>
  <si>
    <t>ТП 10/0,4 кВ г. Уссурийск</t>
  </si>
  <si>
    <t>ТП 10/0,4 кВ Партизанский район</t>
  </si>
  <si>
    <t>ТП 10/0,4 кВ г. Партизанск</t>
  </si>
  <si>
    <t>ТП 10/0,4 кВ г. Находка</t>
  </si>
  <si>
    <t>ТП 10/0,4 кВ Надеждинский район</t>
  </si>
  <si>
    <t>ТП 10/0,4 кВ Михайловский район</t>
  </si>
  <si>
    <t>Строительство ТП 10/0,4 кВ в целях повышения надежности и качества электроснабжения</t>
  </si>
  <si>
    <t>ВЛ-0,4 кВ Яковлевский район</t>
  </si>
  <si>
    <t>ВЛ-0,4 кВ Шкотовский район</t>
  </si>
  <si>
    <t>ВЛ-0,4 кВ Чугуевский район</t>
  </si>
  <si>
    <t>ВЛ-0,4 кВ Черниговский район</t>
  </si>
  <si>
    <t>ВЛ-0,4 кВ Хасанский район</t>
  </si>
  <si>
    <t>ВЛ-0,4 кВ Ханкайский район</t>
  </si>
  <si>
    <t>ВЛ-0,4 кВ Уссурийский район</t>
  </si>
  <si>
    <t>ВЛ-0,4 кВ г. Уссурийск</t>
  </si>
  <si>
    <t>ВЛ-0,4 кВ Тернейский район</t>
  </si>
  <si>
    <t>ВЛ-0,4 кВ Пожарский район</t>
  </si>
  <si>
    <t>ВЛ-0,4 кВ Пограничный район</t>
  </si>
  <si>
    <t>ВЛ-0,4 кВ Партизанский район</t>
  </si>
  <si>
    <t>ВЛ-0,4 кВ г. Партизанск</t>
  </si>
  <si>
    <t>ВЛ-0,4 кВ Ольгинский район</t>
  </si>
  <si>
    <t>ВЛ-0,4 кВ Октябрьский район</t>
  </si>
  <si>
    <t>ВЛ-0,4 кВ г. Находка</t>
  </si>
  <si>
    <t>ВЛ-0,4 кВ Надеждинский район</t>
  </si>
  <si>
    <t>ВЛ-0,4 кВ Михайловский район</t>
  </si>
  <si>
    <t>ВЛ-0,4 кВ Лесозаводский район</t>
  </si>
  <si>
    <t>ВЛ-0,4 кВ г. Лесозаводск</t>
  </si>
  <si>
    <t>ВЛ-0,4 кВ Красноармейский район</t>
  </si>
  <si>
    <t>ВЛ-0,4 кВ Кировский район</t>
  </si>
  <si>
    <t>ВЛ-0,4 кВ Дальнереченский район</t>
  </si>
  <si>
    <t>ВЛ-0,4 кВ Дальнегорский район</t>
  </si>
  <si>
    <t>ВЛ-0,4 кВ г. Артем</t>
  </si>
  <si>
    <t>ВЛ-0,4 кВ Анучинский район</t>
  </si>
  <si>
    <t xml:space="preserve">                     ВЛЭП 0,4 кВ (НН)</t>
  </si>
  <si>
    <t>ВЛ-10 кВ Шкотовский район</t>
  </si>
  <si>
    <t>ВЛ-10 кВ Хасанский район</t>
  </si>
  <si>
    <t>ВЛ-10 кВ Ханкайский район</t>
  </si>
  <si>
    <t>ВЛ-10 кВ Уссурийский район</t>
  </si>
  <si>
    <t>ВЛ-10 кВ г. Уссурийск</t>
  </si>
  <si>
    <t>ВЛ-10 кВ Партизанский район</t>
  </si>
  <si>
    <t>ВЛ-10 кВ г. Партизанск</t>
  </si>
  <si>
    <t>ВЛ-10 кВ г. Находка</t>
  </si>
  <si>
    <t>ВЛ-10 кВ Надеждинский район</t>
  </si>
  <si>
    <t>ВЛ-10 кВ Михайловский район</t>
  </si>
  <si>
    <t xml:space="preserve">                    ВЛЭП 1-20 кВ</t>
  </si>
  <si>
    <t>2,739 МВА/ 49,283 км</t>
  </si>
  <si>
    <t>12,6 МВА/ 93.148 км</t>
  </si>
  <si>
    <t>12.6 МВА/ 68,55 км</t>
  </si>
  <si>
    <t>6,240 МВА / 112,274 км</t>
  </si>
  <si>
    <t>Расширение и создание распределительных сетей 6/10/0,4 кВ</t>
  </si>
  <si>
    <t>12,6 МВА/ 93,148 км</t>
  </si>
  <si>
    <t xml:space="preserve">   ВЛЭП 0,4 кВ (НН)</t>
  </si>
  <si>
    <t>ЛЭП-10 кВ Сокольчи-Глазковка (строительство)</t>
  </si>
  <si>
    <t xml:space="preserve">      ВЛЭП 1-20 кВ (СН2)</t>
  </si>
  <si>
    <t>ЛЭП-35 кВ Эгершельд - Зеленая - КЭТ с заходами на ПС Русская (строительство)</t>
  </si>
  <si>
    <t xml:space="preserve">    ВЛЭП 35 кВ (СН1)</t>
  </si>
  <si>
    <t xml:space="preserve">3,8 км </t>
  </si>
  <si>
    <t>ВЛ 110 кВ "ВТЭЦ-2 до оп.54" (строительство)</t>
  </si>
  <si>
    <t xml:space="preserve">      ВЛЭП 110-220 кВ (ВН)</t>
  </si>
  <si>
    <t>6,24 МВА / 116,074 км</t>
  </si>
  <si>
    <t>6,24 МВА / 121,329 км</t>
  </si>
  <si>
    <t>86,24 МВА / 121,329 км</t>
  </si>
  <si>
    <t>Основные объекты всего, в т.ч.</t>
  </si>
  <si>
    <t>1.1.2.1</t>
  </si>
  <si>
    <t>27.56 МВА / 187.605.298 км</t>
  </si>
  <si>
    <t>14,121 МВА / 77,473 км</t>
  </si>
  <si>
    <t>13.78 МВА/ 102.018 км</t>
  </si>
  <si>
    <t>13.78 МВА/ 85.587 км</t>
  </si>
  <si>
    <t>88.6 МВА / 147,236 км</t>
  </si>
  <si>
    <t>Новое строительство и расширение</t>
  </si>
  <si>
    <t>1.1.2.</t>
  </si>
  <si>
    <t>ПИР Реконструкция ПС-110 кВ  Пластун</t>
  </si>
  <si>
    <t>1.1.1.10</t>
  </si>
  <si>
    <t>CE 602 100K-7.5H</t>
  </si>
  <si>
    <t xml:space="preserve">прибор для измерения показателей качества электроэнергии Ресурс-UF2M-4T52-5-100-1000                                                       </t>
  </si>
  <si>
    <t xml:space="preserve">Ресурс, UF2М-3Т52-5-100-1000                                                                                                                  </t>
  </si>
  <si>
    <t>Прибор энергетика портативный многофункционвальный, СЕ602-100 К-7,5Н</t>
  </si>
  <si>
    <t>Прибор энергетика портативный многофункциональный, СЕ602М-100К-10Н</t>
  </si>
  <si>
    <t xml:space="preserve">Прибор для измерения показателей качества электроэнергии, Ресурс-ПКЭ-1.7-ОЭ-А (комп пр-ов 4 шт. ж, з, к, ч с заж. типа "крокодил", каб. RS-232 (нуль-модемный)  </t>
  </si>
  <si>
    <t>Оcцилограф цифровой FLUKE 192B, FLUKE 192B</t>
  </si>
  <si>
    <t>Приобретение измерительных приборов показателей качества электроэнергии и оборудование для обслуживания систем учета электроэнергии</t>
  </si>
  <si>
    <t>Приобретение оборудования и материалов для строительства будущих лет</t>
  </si>
  <si>
    <t>Оборудование звукозаписи</t>
  </si>
  <si>
    <t>КП Исеть</t>
  </si>
  <si>
    <t>Фильтры присоединения</t>
  </si>
  <si>
    <t>Радиостанции</t>
  </si>
  <si>
    <t>Шкафы телекоммуникационные</t>
  </si>
  <si>
    <t>Каналообразующие мультиплексоры ЦСП-30</t>
  </si>
  <si>
    <t>Оптические мультиплексоры FOM-16</t>
  </si>
  <si>
    <t>Шкаф телекоммуникационный 42 U, 600*600*2058</t>
  </si>
  <si>
    <t>Фильтр присоединения, ФП-Рс 6400 51-1000 кГц УХЛ1 Широкополосный, настраиваемый, в литом корпусе</t>
  </si>
  <si>
    <t xml:space="preserve">Устройство телемеханики АКП "Исеть", Шкаф, Модуль ТУ-4шт, ТС-2шт ; Контроллер Синком Д; Блок ТУ на 4 объекта 8шт;ИБП </t>
  </si>
  <si>
    <t>Радиостанция автомобильная, Hytera MD-785  с преобразовательем защиты DC24V/DC12V, АКБ, ИП-Т 1330, АФУ</t>
  </si>
  <si>
    <t>Мультиплексор, FOM-16 L2-DC-S1  с двухлучевой ДС,адаптер 220/48</t>
  </si>
  <si>
    <t>М30АЕ, ГС-01; ИП-11; СН-01; ДС-2; СВ-01; АК-03:КМ-10; ВЕ-01</t>
  </si>
  <si>
    <t>Аудиосервер, Smallogger II STC-H469</t>
  </si>
  <si>
    <t>Приобретение оборудования связи</t>
  </si>
  <si>
    <t xml:space="preserve">Приобретение источников бесперебойного питания </t>
  </si>
  <si>
    <t>УАЗ-390995</t>
  </si>
  <si>
    <t>ГАЗ-22177 автобус (7 пассажирских мест)</t>
  </si>
  <si>
    <t>ГАЗ-33081 фургон, лебёдка.</t>
  </si>
  <si>
    <t>ГАЗ-33081 (фургон военный клёпанный)</t>
  </si>
  <si>
    <t>БКМ-317 на шасси ГАЗ-33081</t>
  </si>
  <si>
    <t>НЕФАЗ 4208-10-14 автобус вахтовый</t>
  </si>
  <si>
    <t xml:space="preserve">Микроавтобус  пассажирский </t>
  </si>
  <si>
    <t>КАМАЗ-6460 седельный тягач</t>
  </si>
  <si>
    <t>Экскаватор-погрузчик ЭПБ-9, ЭПБ-9</t>
  </si>
  <si>
    <t>Фургон изотермический Газель NEXT А23R22, Газель NEXT А23R22,</t>
  </si>
  <si>
    <t>Седельный тягач Камаз, 53504-6030-46 (северное исполнение)</t>
  </si>
  <si>
    <t>Полуприцеп-тяжеловоз 93853-037-УК2, 93853-037-УК2</t>
  </si>
  <si>
    <t>Машина бурильно-крановая БКМ-531 ТЛТ-100А-12</t>
  </si>
  <si>
    <t>Дом-вагон на шасси  "Стандарт" L=8м</t>
  </si>
  <si>
    <t>Автомобиль УАЗ-390995 фургон грузопассажирский</t>
  </si>
  <si>
    <t>Автомобиль УАЗ-315195, УАЗ-315195</t>
  </si>
  <si>
    <t>Автомобиль ГАЗ-33081 с военным клёпанным кунгом</t>
  </si>
  <si>
    <t>Автомобиль ГАЗ-27057 ЭТЛ 10, ГАЗ-27057 ЭТЛ 10</t>
  </si>
  <si>
    <t>Автомобиль  ГАЗ-33081"Егерь II" бортовой, пятиместная кабина</t>
  </si>
  <si>
    <t>Автомастерская на шасси ГАЗ-33081</t>
  </si>
  <si>
    <t>Приобретение автотранспортной техники</t>
  </si>
  <si>
    <t>1.1.1.9</t>
  </si>
  <si>
    <t>Создание инфраструктуры локальных вычислительных систем</t>
  </si>
  <si>
    <t>Реконструкция административного здания ул. Командорская, 13а</t>
  </si>
  <si>
    <t>Оснащение автотранспорта тахографами</t>
  </si>
  <si>
    <t>Монтаж автоматической противопожарной сигнализации</t>
  </si>
  <si>
    <t>Реконструкция внешнего ограждения на территории объекта</t>
  </si>
  <si>
    <t>1.1.1.8</t>
  </si>
  <si>
    <t>ПС 35/6 кВ Шмидтовка</t>
  </si>
  <si>
    <t>ПС 35/6 кВ Шахтовая</t>
  </si>
  <si>
    <t>ПС 35/6 кВ Угловая</t>
  </si>
  <si>
    <t>ПС 35/6 кВ Соловей Ключ</t>
  </si>
  <si>
    <t>ПС 35/6 кВ Сах. ключ</t>
  </si>
  <si>
    <t>ПС 35/6 кВ Рыбпорт</t>
  </si>
  <si>
    <t>ПС 35/6 кВ ПС Гайдамак</t>
  </si>
  <si>
    <t>ПС 35/6 кВ Заводская</t>
  </si>
  <si>
    <t>ПС 35/6 кВ Артемовская</t>
  </si>
  <si>
    <t>ПС 35/6 кВ  Соленое озеро</t>
  </si>
  <si>
    <t>ПС 35 кВ УМЗ</t>
  </si>
  <si>
    <t>ПС 35 кВ Мелькомбинат</t>
  </si>
  <si>
    <t>ПС 35 кВ Известковая</t>
  </si>
  <si>
    <t>ПС 35 кВ Город</t>
  </si>
  <si>
    <t>ПС 35 кВ Анучинский РЭС</t>
  </si>
  <si>
    <t>Монтаж и наладка ячеек 6/10 кВ на ПС 35 кВ</t>
  </si>
  <si>
    <t>Уровень входящего напряжения 35 кВ (СН1)</t>
  </si>
  <si>
    <t>СП ПЗЭС</t>
  </si>
  <si>
    <t>СП ПЦЭС</t>
  </si>
  <si>
    <t>СП ПСЭС</t>
  </si>
  <si>
    <t>СП ПЮЭС</t>
  </si>
  <si>
    <t>ПС 220/110/35/6 кВ Западная</t>
  </si>
  <si>
    <t>ПС 110/6 кВ Шахта 7</t>
  </si>
  <si>
    <t>ПС 110/6 кВ ЧУРКИН</t>
  </si>
  <si>
    <t>ПС 110/6 кВ Улисс</t>
  </si>
  <si>
    <t>ПС 110/6 кВ Промузел</t>
  </si>
  <si>
    <t>ПС 110/6 кВ Океан</t>
  </si>
  <si>
    <t>ПС 110/6 кВ Муравейка</t>
  </si>
  <si>
    <t>ПС 110/6 кВ 1Р</t>
  </si>
  <si>
    <t>ПС 110/6 кв  "Горностай"</t>
  </si>
  <si>
    <t>ПС 110/6  Учебная</t>
  </si>
  <si>
    <t>ПС 110/6  ЖБФ</t>
  </si>
  <si>
    <t>ПС 110/35/6 Находка</t>
  </si>
  <si>
    <t>ПС 110/35/6 кВ Голдобин</t>
  </si>
  <si>
    <t>ПС 110 кВ Спутник</t>
  </si>
  <si>
    <t>ПС 110 кВ Мингородок</t>
  </si>
  <si>
    <t>ПС 110 кВ Гранит</t>
  </si>
  <si>
    <t>ПС 110/6 кВ Топаз</t>
  </si>
  <si>
    <t>ПС 110/6 кВ Амурская</t>
  </si>
  <si>
    <t>ПС 110/35/6 кВ Факел</t>
  </si>
  <si>
    <t>ПС 110/35/6 кВ Седанка</t>
  </si>
  <si>
    <t>ПС 110/10 кВ Пластун</t>
  </si>
  <si>
    <t>ПС 110/10 кВ Казармы</t>
  </si>
  <si>
    <t>ПС 110 кВ Михайловка</t>
  </si>
  <si>
    <t>ПС 110 кВ М</t>
  </si>
  <si>
    <t>ПС 110 кВ Кожзавод</t>
  </si>
  <si>
    <t>ПС 110 кВ ЖБИ-130</t>
  </si>
  <si>
    <t>Монтаж и наладка ячеек 6/10 кВ на ПС 110 кВ</t>
  </si>
  <si>
    <t>150 МВА</t>
  </si>
  <si>
    <t>5,25 МВА/ 72,5 км</t>
  </si>
  <si>
    <t xml:space="preserve">Реконструкция сетей 6/10/0.4 кВ </t>
  </si>
  <si>
    <t xml:space="preserve">                    ВЛЭП 6-10; 0,4 кВ (СН2)</t>
  </si>
  <si>
    <t>5,250 МВА / 72,5 км</t>
  </si>
  <si>
    <t>25,250 МВА / 72,5 км</t>
  </si>
  <si>
    <t>1.1.1.7</t>
  </si>
  <si>
    <t>Установка устройств регулирования напряжения и компенсации реактивной мощности, в т.ч.</t>
  </si>
  <si>
    <t>1.1.1.6</t>
  </si>
  <si>
    <t>Оснащение ПС и ДП источниками бесперебойного питания телемеханики и связи (ЦП 10)</t>
  </si>
  <si>
    <t>Организация каналов связи для передачи команд диспетчерского и технологического управления (ДТУ) (ЦП 9)</t>
  </si>
  <si>
    <t>Оснащение ПС  устройствами телемеханики и ДП оперативно-информационными комплексами (ОИК) (ВОЛС Шкотовский РЭС, ОИК Красноармейский РЭС) (ЦП 8)</t>
  </si>
  <si>
    <t>Создание систем телемеханики  и связи, в т.ч.</t>
  </si>
  <si>
    <t>1.1.1.5</t>
  </si>
  <si>
    <t xml:space="preserve">Оснащение быстродействующими защитами транзитов 110 кВ (ЦП 6) </t>
  </si>
  <si>
    <t>Оснащение дуговыми защитами (ЦП 4)</t>
  </si>
  <si>
    <t>Создание систем противоаварийной и режимной автоматики, в т.ч.</t>
  </si>
  <si>
    <t>1.1.1.4</t>
  </si>
  <si>
    <t>Создание ОДГ Шкотовского РЭС</t>
  </si>
  <si>
    <t>18.2.</t>
  </si>
  <si>
    <t>Создание ОДГ Владивостокского РЭС</t>
  </si>
  <si>
    <t>18.1.</t>
  </si>
  <si>
    <t>Программно-технический комплекс центра управления сетями</t>
  </si>
  <si>
    <t>Инновации и НИОКР, в т.ч.:</t>
  </si>
  <si>
    <t>1.1.1.3</t>
  </si>
  <si>
    <t>Модернизация ЦСОД АИИС КУЭ РРЭ</t>
  </si>
  <si>
    <t xml:space="preserve">тариф на услуги по передаче </t>
  </si>
  <si>
    <t>АИИС КУЭ розничного рынка</t>
  </si>
  <si>
    <t>1.1.1.2</t>
  </si>
  <si>
    <t>107,8 МВА</t>
  </si>
  <si>
    <t>4*16 МВА
4*10 МВА
1*7,5 МВА
1*6,3 МВА
3*5,6 МВА
1*4 МВА</t>
  </si>
  <si>
    <t>п.с.</t>
  </si>
  <si>
    <t>Реконструкция ПС 35 кВ (ПС Рыбники, ПС Угловая, ПС Бархатная, ПС Сахарный комбинат, ПС УМЗ, ПС ЛДК, ПС Город) с увеличением трансформаторной мощности</t>
  </si>
  <si>
    <t>Замена измерительных трансформаторов тока и напряжения (ЦП 7)</t>
  </si>
  <si>
    <t>138,6 МВА</t>
  </si>
  <si>
    <t>Реконструкция ПС 110 кВ Голдобин (расширение ОРУ 110 кВ, в части установки двух трансформаторных ячеек)</t>
  </si>
  <si>
    <t>Оснащение ПС средствами ОМП и аварийными регистраторами (ЦП 5)</t>
  </si>
  <si>
    <t>Секционирование электрических сетей 35-110 кВ (ЦП 1.7)</t>
  </si>
  <si>
    <t>Замена аккумуляторных батарей (ЦП 2)</t>
  </si>
  <si>
    <t>2*16 МВА</t>
  </si>
  <si>
    <t>Реконструкция ПС 110 кВ 1Р (монтаж панелей защит)</t>
  </si>
  <si>
    <t>Реконструкция ПС 110 кВ СИ (реконструкция ОРУ 110 кВ с заменой ОД и КЗ на ВЭБ 110 кВ)</t>
  </si>
  <si>
    <t>2*20 МВА</t>
  </si>
  <si>
    <t>Реконструкция ПС 110 кВ 2Р (реконструкция ОРУ 110 кВ с заменой масляных выключателей на ВЭБ 110 кВ)</t>
  </si>
  <si>
    <t>Реконструкция ПС 110 кВ А (реконструкция ОРУ 110 кВ с заменой маслянных выключателей на ВЭБ 110 кВ)</t>
  </si>
  <si>
    <t>106 МВА</t>
  </si>
  <si>
    <t>40 МВА
25 МВА</t>
  </si>
  <si>
    <t>25 МВА
1*16 МВА</t>
  </si>
  <si>
    <t>1*40 МВА
1*25 МВА
3*16 МВА
1*10 МВА</t>
  </si>
  <si>
    <t>Реконструкция ПС 110 кВ (Шахта-7, Загородная, Стройиндустрия) с заменой силовых трансформаторов</t>
  </si>
  <si>
    <t>65 МВА</t>
  </si>
  <si>
    <t>41 МВА</t>
  </si>
  <si>
    <t>387 МВА</t>
  </si>
  <si>
    <t>213,8 МВА</t>
  </si>
  <si>
    <t>148,8 МВА</t>
  </si>
  <si>
    <t>525,6 МВА</t>
  </si>
  <si>
    <t>1,124 км</t>
  </si>
  <si>
    <t>Реконструкция ЛЭП-35 кВ Седанка-Ипподром (с переводом на напряжение 110 кВ)</t>
  </si>
  <si>
    <t xml:space="preserve">            ВЛЭП 35 кВ (СН1)</t>
  </si>
  <si>
    <t>Реконструкция ЗТП города Партизанск</t>
  </si>
  <si>
    <t>Реконструкция сетей 6 / 0,4 кВ города Партизанска и Партизанского Г.О.</t>
  </si>
  <si>
    <t>Реконструкция сетей 6 / 0,4 кВ с. Тигровое</t>
  </si>
  <si>
    <t>525,6 МВА/ 1,124 км</t>
  </si>
  <si>
    <t>1.1.1.1</t>
  </si>
  <si>
    <t>550.85 МВА / 73,624 км</t>
  </si>
  <si>
    <t xml:space="preserve">Техническое перевооружение и реконструкция </t>
  </si>
  <si>
    <t>1.1.1.</t>
  </si>
  <si>
    <t>241,36 МВА / 187.605 км</t>
  </si>
  <si>
    <t>78.78 МВА/ 102.018 км</t>
  </si>
  <si>
    <t>162.58 МВА/ 85.587 км</t>
  </si>
  <si>
    <t>639.45 МВА / 280,86 км</t>
  </si>
  <si>
    <t xml:space="preserve">Инвестиции на производственное развитие, из них: </t>
  </si>
  <si>
    <t>1.1.</t>
  </si>
  <si>
    <t>Инвестиции в основной капитал, в т.ч.</t>
  </si>
  <si>
    <t>"Приморские ЭС"</t>
  </si>
  <si>
    <t>млн.руб.</t>
  </si>
  <si>
    <t>км/МВА</t>
  </si>
  <si>
    <t>С/П*</t>
  </si>
  <si>
    <t>Итого 2016-2017гг.</t>
  </si>
  <si>
    <t>План 2017</t>
  </si>
  <si>
    <t>План 2016</t>
  </si>
  <si>
    <t>План 2015</t>
  </si>
  <si>
    <t>Прочие привлеченные средства</t>
  </si>
  <si>
    <t>Бюджетное финансирование</t>
  </si>
  <si>
    <t>Займы организаций</t>
  </si>
  <si>
    <t>Облигационные займы</t>
  </si>
  <si>
    <t>Кредиты</t>
  </si>
  <si>
    <t>Привлеченные средства, в т.ч.:</t>
  </si>
  <si>
    <t>в т.ч.прочие собственные средства</t>
  </si>
  <si>
    <t>в т.ч. плата за технологическое присоединение</t>
  </si>
  <si>
    <t>в т.ч. средства допэмиссии</t>
  </si>
  <si>
    <t>в т.ч. выпадающие доходы по техприсоединению потребителей</t>
  </si>
  <si>
    <t>Прочие собственные средства</t>
  </si>
  <si>
    <t>Возврат НДС</t>
  </si>
  <si>
    <t>Недоиспользованная амортизация прошлых лет</t>
  </si>
  <si>
    <t>Прочая амортизация</t>
  </si>
  <si>
    <t>Амортизация, учтенная в тарифе</t>
  </si>
  <si>
    <t>Амортизация (тарифный источник)</t>
  </si>
  <si>
    <t>Прочая прибыль</t>
  </si>
  <si>
    <t>в т.ч. от технологического присоединения потребителей</t>
  </si>
  <si>
    <t>в т.ч. от технологического присоединения генерации</t>
  </si>
  <si>
    <t xml:space="preserve">в т.ч. от технологического присоединения </t>
  </si>
  <si>
    <t xml:space="preserve">в т.ч. прибыль со свободного сектора </t>
  </si>
  <si>
    <t>в т.ч. инвестиционная составляющая в тарифе</t>
  </si>
  <si>
    <t>Прибыль, направляемая на инвестиции:</t>
  </si>
  <si>
    <t>Собственные средства</t>
  </si>
  <si>
    <t>в т.ч. инвестиционная составляющая в тарифе (доход на капитал)</t>
  </si>
  <si>
    <t>км</t>
  </si>
  <si>
    <t>МВА</t>
  </si>
  <si>
    <t>План 2020</t>
  </si>
  <si>
    <t>Объем освоения, млн.руб. без НДС</t>
  </si>
  <si>
    <t>Объем финансирования, млн.руб. с НДС</t>
  </si>
  <si>
    <t>Ввод мощностей</t>
  </si>
  <si>
    <t>План 
финансирования 
текущего года</t>
  </si>
  <si>
    <t>Остаточная стоимость строительства  на 01.01.2015**</t>
  </si>
  <si>
    <t>Полная 
стоимость 
строительства **</t>
  </si>
  <si>
    <t>год 
окончания 
строительства</t>
  </si>
  <si>
    <t>год 
начала 
сроительства</t>
  </si>
  <si>
    <t>Проектная мощность/
протяженность сетей</t>
  </si>
  <si>
    <t>Стадия реализации проекта</t>
  </si>
  <si>
    <t>Источники финансирования</t>
  </si>
  <si>
    <t>Наименование объекта</t>
  </si>
  <si>
    <t>№№</t>
  </si>
  <si>
    <t>М.П.</t>
  </si>
  <si>
    <r>
      <t>«___» ______________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2015 год</t>
    </r>
  </si>
  <si>
    <t>_________________С.Н.Корчемагин</t>
  </si>
  <si>
    <t>И.о. директора филиала АО "ДРСК" "Приморские электрические сети"</t>
  </si>
  <si>
    <t>Утверждаю</t>
  </si>
  <si>
    <t>Перечень инвестиционных проектов  инвестиционной программы Филиала "Приморские электрические сети" АО "ДРСК" и план их финансирования на 2015-2017 гг.</t>
  </si>
  <si>
    <r>
      <t>от "</t>
    </r>
    <r>
      <rPr>
        <u/>
        <sz val="12"/>
        <rFont val="Times New Roman"/>
        <family val="1"/>
        <charset val="204"/>
      </rPr>
      <t>24</t>
    </r>
    <r>
      <rPr>
        <sz val="12"/>
        <rFont val="Times New Roman"/>
        <family val="1"/>
        <charset val="204"/>
      </rPr>
      <t xml:space="preserve">" </t>
    </r>
    <r>
      <rPr>
        <u/>
        <sz val="12"/>
        <rFont val="Times New Roman"/>
        <family val="1"/>
        <charset val="204"/>
      </rPr>
      <t>марта</t>
    </r>
    <r>
      <rPr>
        <sz val="12"/>
        <rFont val="Times New Roman"/>
        <family val="1"/>
        <charset val="204"/>
      </rPr>
      <t xml:space="preserve"> 2010 г. № 114</t>
    </r>
  </si>
  <si>
    <t>к приказу Минэнерго России</t>
  </si>
  <si>
    <t>Приложение  №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</si>
</sst>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.000\ _₽_-;\-* #,##0.000\ _₽_-;_-* &quot;-&quot;??\ _₽_-;_-@_-"/>
    <numFmt numFmtId="166" formatCode="_-* #,##0.000_р_._-;\-* #,##0.000_р_._-;_-* &quot;-&quot;???_р_._-;_-@_-"/>
    <numFmt numFmtId="167" formatCode="_-* #,##0.000\ _₽_-;\-* #,##0.000\ _₽_-;_-* &quot;-&quot;???\ _₽_-;_-@_-"/>
    <numFmt numFmtId="168" formatCode="_-* #,##0.000_р_._-;\-* #,##0.000_р_._-;_-* \-??_р_._-;_-@_-"/>
    <numFmt numFmtId="169" formatCode="_-* #,##0.00_р_._-;\-* #,##0.00_р_._-;_-* \-??_р_._-;_-@_-"/>
    <numFmt numFmtId="170" formatCode="0.0"/>
    <numFmt numFmtId="171" formatCode="_-* #,##0.000_р_._-;\-* #,##0.000_р_._-;_-* &quot;-&quot;??_р_._-;_-@_-"/>
    <numFmt numFmtId="172" formatCode="_-* #,##0.0000_р_._-;\-* #,##0.0000_р_._-;_-* &quot;-&quot;??_р_._-;_-@_-"/>
    <numFmt numFmtId="173" formatCode="0.000"/>
    <numFmt numFmtId="174" formatCode="0.0000"/>
    <numFmt numFmtId="175" formatCode="#,##0_);[Red]\(#,##0\)"/>
    <numFmt numFmtId="176" formatCode="#,##0_);\(#,##0\)"/>
    <numFmt numFmtId="177" formatCode="[&lt;=9999999]###\-####;\+#_ \(###\)\ ###\-####"/>
  </numFmts>
  <fonts count="6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800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 CYR"/>
      <charset val="204"/>
    </font>
    <font>
      <sz val="12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12"/>
      <name val="Arial Cyr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sz val="8"/>
      <color indexed="9"/>
      <name val="Arial Cyr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name val="Times New Roman Cyr"/>
      <charset val="204"/>
    </font>
    <font>
      <sz val="10"/>
      <name val="Times New Roman"/>
      <family val="1"/>
      <charset val="204"/>
    </font>
    <font>
      <sz val="11"/>
      <color indexed="8"/>
      <name val="SimSun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rgb="FFCCFFFF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36"/>
      </patternFill>
    </fill>
    <fill>
      <patternFill patternType="solid">
        <fgColor indexed="22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1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11" fillId="0" borderId="0"/>
    <xf numFmtId="0" fontId="12" fillId="8" borderId="0"/>
    <xf numFmtId="43" fontId="11" fillId="0" borderId="0" applyFont="0" applyFill="0" applyBorder="0" applyAlignment="0" applyProtection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75" fontId="2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175" fontId="27" fillId="0" borderId="0">
      <alignment vertical="top"/>
    </xf>
    <xf numFmtId="0" fontId="25" fillId="0" borderId="0"/>
    <xf numFmtId="175" fontId="2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175" fontId="27" fillId="0" borderId="0">
      <alignment vertical="top"/>
    </xf>
    <xf numFmtId="0" fontId="25" fillId="0" borderId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1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19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4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16" borderId="0" applyNumberFormat="0" applyBorder="0" applyAlignment="0" applyProtection="0"/>
    <xf numFmtId="0" fontId="29" fillId="26" borderId="0" applyNumberFormat="0" applyBorder="0" applyAlignment="0" applyProtection="0"/>
    <xf numFmtId="175" fontId="30" fillId="27" borderId="0">
      <alignment vertical="top"/>
    </xf>
    <xf numFmtId="14" fontId="31" fillId="0" borderId="0">
      <alignment vertical="top"/>
    </xf>
    <xf numFmtId="175" fontId="32" fillId="0" borderId="0">
      <alignment vertical="top"/>
    </xf>
    <xf numFmtId="0" fontId="33" fillId="0" borderId="0">
      <alignment vertical="top"/>
    </xf>
    <xf numFmtId="175" fontId="34" fillId="0" borderId="0">
      <alignment vertical="top"/>
    </xf>
    <xf numFmtId="176" fontId="30" fillId="0" borderId="0">
      <alignment vertical="top"/>
    </xf>
    <xf numFmtId="0" fontId="25" fillId="0" borderId="0"/>
    <xf numFmtId="175" fontId="35" fillId="28" borderId="0">
      <alignment horizontal="right" vertical="top"/>
    </xf>
    <xf numFmtId="0" fontId="36" fillId="0" borderId="0"/>
    <xf numFmtId="0" fontId="36" fillId="0" borderId="0"/>
    <xf numFmtId="177" fontId="31" fillId="0" borderId="0">
      <alignment vertical="top"/>
    </xf>
    <xf numFmtId="0" fontId="29" fillId="29" borderId="0" applyNumberFormat="0" applyBorder="0" applyAlignment="0" applyProtection="0"/>
    <xf numFmtId="0" fontId="29" fillId="22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24" borderId="0" applyNumberFormat="0" applyBorder="0" applyAlignment="0" applyProtection="0"/>
    <xf numFmtId="0" fontId="29" fillId="32" borderId="0" applyNumberFormat="0" applyBorder="0" applyAlignment="0" applyProtection="0"/>
    <xf numFmtId="0" fontId="29" fillId="24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37" fillId="16" borderId="55" applyNumberFormat="0" applyAlignment="0" applyProtection="0"/>
    <xf numFmtId="0" fontId="37" fillId="16" borderId="55" applyNumberFormat="0" applyAlignment="0" applyProtection="0"/>
    <xf numFmtId="0" fontId="38" fillId="25" borderId="56" applyNumberFormat="0" applyAlignment="0" applyProtection="0"/>
    <xf numFmtId="0" fontId="38" fillId="34" borderId="56" applyNumberFormat="0" applyAlignment="0" applyProtection="0"/>
    <xf numFmtId="0" fontId="38" fillId="25" borderId="56" applyNumberFormat="0" applyAlignment="0" applyProtection="0"/>
    <xf numFmtId="0" fontId="39" fillId="25" borderId="55" applyNumberFormat="0" applyAlignment="0" applyProtection="0"/>
    <xf numFmtId="0" fontId="39" fillId="34" borderId="55" applyNumberFormat="0" applyAlignment="0" applyProtection="0"/>
    <xf numFmtId="0" fontId="39" fillId="25" borderId="55" applyNumberFormat="0" applyAlignment="0" applyProtection="0"/>
    <xf numFmtId="0" fontId="40" fillId="0" borderId="0" applyBorder="0">
      <alignment horizontal="center" vertical="center" wrapText="1"/>
    </xf>
    <xf numFmtId="0" fontId="41" fillId="0" borderId="57" applyNumberFormat="0" applyFill="0" applyAlignment="0" applyProtection="0"/>
    <xf numFmtId="0" fontId="42" fillId="0" borderId="58" applyNumberFormat="0" applyFill="0" applyAlignment="0" applyProtection="0"/>
    <xf numFmtId="0" fontId="41" fillId="0" borderId="57" applyNumberFormat="0" applyFill="0" applyAlignment="0" applyProtection="0"/>
    <xf numFmtId="0" fontId="43" fillId="0" borderId="59" applyNumberFormat="0" applyFill="0" applyAlignment="0" applyProtection="0"/>
    <xf numFmtId="0" fontId="44" fillId="0" borderId="59" applyNumberFormat="0" applyFill="0" applyAlignment="0" applyProtection="0"/>
    <xf numFmtId="0" fontId="43" fillId="0" borderId="59" applyNumberFormat="0" applyFill="0" applyAlignment="0" applyProtection="0"/>
    <xf numFmtId="0" fontId="45" fillId="0" borderId="60" applyNumberFormat="0" applyFill="0" applyAlignment="0" applyProtection="0"/>
    <xf numFmtId="0" fontId="46" fillId="0" borderId="61" applyNumberFormat="0" applyFill="0" applyAlignment="0" applyProtection="0"/>
    <xf numFmtId="0" fontId="45" fillId="0" borderId="60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62" applyBorder="0">
      <alignment horizontal="center" vertical="center" wrapText="1"/>
    </xf>
    <xf numFmtId="4" fontId="48" fillId="35" borderId="2" applyBorder="0">
      <alignment horizontal="right"/>
    </xf>
    <xf numFmtId="0" fontId="49" fillId="0" borderId="63" applyNumberFormat="0" applyFill="0" applyAlignment="0" applyProtection="0"/>
    <xf numFmtId="0" fontId="49" fillId="0" borderId="64" applyNumberFormat="0" applyFill="0" applyAlignment="0" applyProtection="0"/>
    <xf numFmtId="0" fontId="49" fillId="0" borderId="63" applyNumberFormat="0" applyFill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36" fillId="0" borderId="0"/>
    <xf numFmtId="0" fontId="28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11" fillId="0" borderId="0"/>
    <xf numFmtId="0" fontId="36" fillId="0" borderId="0"/>
    <xf numFmtId="0" fontId="36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36" fillId="0" borderId="0"/>
    <xf numFmtId="0" fontId="36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7" fillId="0" borderId="0"/>
    <xf numFmtId="0" fontId="36" fillId="0" borderId="0"/>
    <xf numFmtId="0" fontId="7" fillId="0" borderId="0"/>
    <xf numFmtId="0" fontId="57" fillId="0" borderId="0"/>
    <xf numFmtId="0" fontId="11" fillId="0" borderId="0"/>
    <xf numFmtId="0" fontId="1" fillId="0" borderId="0"/>
    <xf numFmtId="0" fontId="7" fillId="0" borderId="0"/>
    <xf numFmtId="0" fontId="58" fillId="0" borderId="0"/>
    <xf numFmtId="0" fontId="36" fillId="0" borderId="0"/>
    <xf numFmtId="0" fontId="28" fillId="0" borderId="0"/>
    <xf numFmtId="0" fontId="11" fillId="0" borderId="0"/>
    <xf numFmtId="0" fontId="11" fillId="0" borderId="0"/>
    <xf numFmtId="0" fontId="1" fillId="0" borderId="0"/>
    <xf numFmtId="0" fontId="28" fillId="0" borderId="0"/>
    <xf numFmtId="0" fontId="36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36" fillId="0" borderId="0"/>
    <xf numFmtId="0" fontId="7" fillId="0" borderId="0"/>
    <xf numFmtId="0" fontId="60" fillId="12" borderId="0" applyNumberFormat="0" applyBorder="0" applyAlignment="0" applyProtection="0"/>
    <xf numFmtId="0" fontId="60" fillId="12" borderId="0" applyNumberFormat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8" fillId="37" borderId="66" applyNumberFormat="0" applyFont="0" applyAlignment="0" applyProtection="0"/>
    <xf numFmtId="0" fontId="28" fillId="37" borderId="66" applyNumberFormat="0" applyFont="0" applyAlignment="0" applyProtection="0"/>
    <xf numFmtId="0" fontId="11" fillId="37" borderId="66" applyNumberFormat="0" applyFont="0" applyAlignment="0" applyProtection="0"/>
    <xf numFmtId="0" fontId="28" fillId="37" borderId="66" applyNumberFormat="0" applyFont="0" applyAlignment="0" applyProtection="0"/>
    <xf numFmtId="0" fontId="28" fillId="37" borderId="66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3" fillId="0" borderId="67" applyNumberFormat="0" applyFill="0" applyAlignment="0" applyProtection="0"/>
    <xf numFmtId="0" fontId="63" fillId="0" borderId="67" applyNumberFormat="0" applyFill="0" applyAlignment="0" applyProtection="0"/>
    <xf numFmtId="0" fontId="26" fillId="0" borderId="0"/>
    <xf numFmtId="175" fontId="27" fillId="0" borderId="0">
      <alignment vertical="top"/>
    </xf>
    <xf numFmtId="0" fontId="26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" fontId="48" fillId="38" borderId="0" applyBorder="0">
      <alignment horizontal="right"/>
    </xf>
    <xf numFmtId="0" fontId="65" fillId="13" borderId="0" applyNumberFormat="0" applyBorder="0" applyAlignment="0" applyProtection="0"/>
    <xf numFmtId="0" fontId="65" fillId="13" borderId="0" applyNumberFormat="0" applyBorder="0" applyAlignment="0" applyProtection="0"/>
  </cellStyleXfs>
  <cellXfs count="664">
    <xf numFmtId="0" fontId="0" fillId="0" borderId="0" xfId="0"/>
    <xf numFmtId="0" fontId="0" fillId="0" borderId="0" xfId="0" applyBorder="1"/>
    <xf numFmtId="165" fontId="0" fillId="0" borderId="0" xfId="1" applyNumberFormat="1" applyFont="1"/>
    <xf numFmtId="165" fontId="0" fillId="0" borderId="0" xfId="1" applyNumberFormat="1" applyFont="1" applyFill="1"/>
    <xf numFmtId="165" fontId="0" fillId="2" borderId="0" xfId="1" applyNumberFormat="1" applyFont="1" applyFill="1"/>
    <xf numFmtId="165" fontId="0" fillId="2" borderId="0" xfId="1" applyNumberFormat="1" applyFont="1" applyFill="1" applyAlignment="1">
      <alignment horizontal="center"/>
    </xf>
    <xf numFmtId="0" fontId="0" fillId="0" borderId="0" xfId="0" applyAlignment="1">
      <alignment horizontal="center"/>
    </xf>
    <xf numFmtId="165" fontId="0" fillId="3" borderId="0" xfId="1" applyNumberFormat="1" applyFont="1" applyFill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3" fillId="0" borderId="0" xfId="0" applyNumberFormat="1" applyFont="1" applyBorder="1"/>
    <xf numFmtId="165" fontId="4" fillId="4" borderId="1" xfId="1" applyNumberFormat="1" applyFont="1" applyFill="1" applyBorder="1" applyAlignment="1">
      <alignment horizontal="center"/>
    </xf>
    <xf numFmtId="165" fontId="4" fillId="4" borderId="2" xfId="1" applyNumberFormat="1" applyFont="1" applyFill="1" applyBorder="1" applyAlignment="1">
      <alignment horizontal="center"/>
    </xf>
    <xf numFmtId="165" fontId="4" fillId="4" borderId="3" xfId="1" applyNumberFormat="1" applyFont="1" applyFill="1" applyBorder="1" applyAlignment="1">
      <alignment horizontal="center"/>
    </xf>
    <xf numFmtId="165" fontId="4" fillId="4" borderId="4" xfId="1" applyNumberFormat="1" applyFont="1" applyFill="1" applyBorder="1" applyAlignment="1">
      <alignment horizontal="center"/>
    </xf>
    <xf numFmtId="165" fontId="4" fillId="4" borderId="5" xfId="1" applyNumberFormat="1" applyFont="1" applyFill="1" applyBorder="1" applyAlignment="1">
      <alignment horizontal="center"/>
    </xf>
    <xf numFmtId="165" fontId="4" fillId="4" borderId="6" xfId="1" applyNumberFormat="1" applyFont="1" applyFill="1" applyBorder="1" applyAlignment="1">
      <alignment horizontal="center"/>
    </xf>
    <xf numFmtId="165" fontId="3" fillId="0" borderId="7" xfId="1" applyNumberFormat="1" applyFont="1" applyBorder="1" applyAlignment="1">
      <alignment vertical="center" wrapText="1"/>
    </xf>
    <xf numFmtId="165" fontId="4" fillId="4" borderId="8" xfId="1" applyNumberFormat="1" applyFont="1" applyFill="1" applyBorder="1" applyAlignment="1">
      <alignment horizontal="center"/>
    </xf>
    <xf numFmtId="165" fontId="4" fillId="4" borderId="9" xfId="1" applyNumberFormat="1" applyFont="1" applyFill="1" applyBorder="1" applyAlignment="1">
      <alignment horizontal="center"/>
    </xf>
    <xf numFmtId="165" fontId="4" fillId="4" borderId="10" xfId="1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/>
    </xf>
    <xf numFmtId="0" fontId="8" fillId="4" borderId="11" xfId="3" applyFont="1" applyFill="1" applyBorder="1" applyAlignment="1">
      <alignment horizontal="left" vertical="center" wrapText="1"/>
    </xf>
    <xf numFmtId="0" fontId="8" fillId="4" borderId="1" xfId="3" applyFont="1" applyFill="1" applyBorder="1" applyAlignment="1">
      <alignment horizontal="left" vertical="center" wrapText="1"/>
    </xf>
    <xf numFmtId="3" fontId="8" fillId="4" borderId="3" xfId="4" applyNumberFormat="1" applyFont="1" applyFill="1" applyBorder="1" applyAlignment="1">
      <alignment horizontal="center" vertical="center" wrapText="1"/>
    </xf>
    <xf numFmtId="10" fontId="9" fillId="0" borderId="0" xfId="2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65" fontId="3" fillId="0" borderId="4" xfId="1" applyNumberFormat="1" applyFont="1" applyBorder="1" applyAlignment="1">
      <alignment horizontal="center"/>
    </xf>
    <xf numFmtId="165" fontId="3" fillId="0" borderId="5" xfId="1" applyNumberFormat="1" applyFont="1" applyBorder="1" applyAlignment="1">
      <alignment horizontal="center"/>
    </xf>
    <xf numFmtId="165" fontId="3" fillId="0" borderId="6" xfId="1" applyNumberFormat="1" applyFont="1" applyBorder="1" applyAlignment="1">
      <alignment horizontal="center"/>
    </xf>
    <xf numFmtId="165" fontId="3" fillId="0" borderId="2" xfId="1" applyNumberFormat="1" applyFont="1" applyBorder="1"/>
    <xf numFmtId="165" fontId="3" fillId="0" borderId="12" xfId="1" applyNumberFormat="1" applyFont="1" applyBorder="1" applyAlignment="1">
      <alignment horizontal="center"/>
    </xf>
    <xf numFmtId="165" fontId="3" fillId="0" borderId="8" xfId="1" applyNumberFormat="1" applyFont="1" applyBorder="1" applyAlignment="1">
      <alignment horizontal="center"/>
    </xf>
    <xf numFmtId="165" fontId="3" fillId="0" borderId="6" xfId="1" applyNumberFormat="1" applyFont="1" applyFill="1" applyBorder="1" applyAlignment="1">
      <alignment horizontal="center"/>
    </xf>
    <xf numFmtId="165" fontId="3" fillId="0" borderId="6" xfId="1" applyNumberFormat="1" applyFont="1" applyFill="1" applyBorder="1" applyAlignment="1">
      <alignment vertical="center" wrapText="1"/>
    </xf>
    <xf numFmtId="165" fontId="3" fillId="0" borderId="9" xfId="1" applyNumberFormat="1" applyFont="1" applyBorder="1" applyAlignment="1">
      <alignment horizontal="center"/>
    </xf>
    <xf numFmtId="165" fontId="3" fillId="0" borderId="11" xfId="1" applyNumberFormat="1" applyFont="1" applyBorder="1" applyAlignment="1"/>
    <xf numFmtId="165" fontId="3" fillId="0" borderId="1" xfId="1" applyNumberFormat="1" applyFont="1" applyBorder="1" applyAlignment="1"/>
    <xf numFmtId="165" fontId="3" fillId="0" borderId="2" xfId="1" applyNumberFormat="1" applyFont="1" applyBorder="1" applyAlignment="1"/>
    <xf numFmtId="165" fontId="3" fillId="0" borderId="10" xfId="1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vertical="center" wrapText="1"/>
    </xf>
    <xf numFmtId="165" fontId="3" fillId="0" borderId="3" xfId="1" applyNumberFormat="1" applyFont="1" applyFill="1" applyBorder="1" applyAlignment="1">
      <alignment horizontal="center"/>
    </xf>
    <xf numFmtId="165" fontId="3" fillId="0" borderId="1" xfId="1" applyNumberFormat="1" applyFont="1" applyBorder="1" applyAlignment="1">
      <alignment vertical="center"/>
    </xf>
    <xf numFmtId="165" fontId="3" fillId="2" borderId="11" xfId="1" applyNumberFormat="1" applyFont="1" applyFill="1" applyBorder="1" applyAlignment="1"/>
    <xf numFmtId="165" fontId="3" fillId="2" borderId="1" xfId="1" applyNumberFormat="1" applyFont="1" applyFill="1" applyBorder="1" applyAlignment="1"/>
    <xf numFmtId="165" fontId="3" fillId="2" borderId="2" xfId="1" applyNumberFormat="1" applyFont="1" applyFill="1" applyBorder="1" applyAlignment="1"/>
    <xf numFmtId="165" fontId="3" fillId="2" borderId="3" xfId="1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0" fontId="10" fillId="0" borderId="0" xfId="2" applyNumberFormat="1" applyFont="1" applyFill="1" applyBorder="1" applyAlignment="1">
      <alignment horizontal="center" vertical="center" wrapText="1"/>
    </xf>
    <xf numFmtId="165" fontId="3" fillId="0" borderId="10" xfId="1" applyNumberFormat="1" applyFont="1" applyBorder="1" applyAlignment="1"/>
    <xf numFmtId="165" fontId="3" fillId="0" borderId="5" xfId="1" applyNumberFormat="1" applyFont="1" applyBorder="1" applyAlignment="1"/>
    <xf numFmtId="165" fontId="3" fillId="0" borderId="6" xfId="1" applyNumberFormat="1" applyFont="1" applyBorder="1" applyAlignment="1"/>
    <xf numFmtId="165" fontId="3" fillId="0" borderId="8" xfId="1" applyNumberFormat="1" applyFont="1" applyBorder="1" applyAlignment="1"/>
    <xf numFmtId="0" fontId="3" fillId="0" borderId="15" xfId="0" applyFont="1" applyBorder="1" applyAlignment="1">
      <alignment horizontal="center" vertical="center" wrapText="1"/>
    </xf>
    <xf numFmtId="43" fontId="3" fillId="0" borderId="0" xfId="0" applyNumberFormat="1" applyFont="1" applyFill="1" applyBorder="1"/>
    <xf numFmtId="165" fontId="4" fillId="0" borderId="1" xfId="1" applyNumberFormat="1" applyFont="1" applyBorder="1" applyAlignment="1">
      <alignment horizontal="center"/>
    </xf>
    <xf numFmtId="165" fontId="4" fillId="0" borderId="2" xfId="1" applyNumberFormat="1" applyFont="1" applyFill="1" applyBorder="1" applyAlignment="1">
      <alignment horizontal="center"/>
    </xf>
    <xf numFmtId="165" fontId="4" fillId="0" borderId="3" xfId="1" applyNumberFormat="1" applyFont="1" applyFill="1" applyBorder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165" fontId="4" fillId="0" borderId="5" xfId="1" applyNumberFormat="1" applyFont="1" applyBorder="1" applyAlignment="1">
      <alignment horizontal="center"/>
    </xf>
    <xf numFmtId="165" fontId="4" fillId="0" borderId="6" xfId="1" applyNumberFormat="1" applyFont="1" applyBorder="1" applyAlignment="1">
      <alignment horizontal="center"/>
    </xf>
    <xf numFmtId="165" fontId="4" fillId="0" borderId="2" xfId="1" applyNumberFormat="1" applyFont="1" applyBorder="1"/>
    <xf numFmtId="165" fontId="4" fillId="0" borderId="8" xfId="1" applyNumberFormat="1" applyFont="1" applyBorder="1" applyAlignment="1">
      <alignment horizontal="center"/>
    </xf>
    <xf numFmtId="165" fontId="4" fillId="0" borderId="10" xfId="1" applyNumberFormat="1" applyFont="1" applyBorder="1" applyAlignment="1">
      <alignment horizontal="center"/>
    </xf>
    <xf numFmtId="165" fontId="4" fillId="0" borderId="6" xfId="1" applyNumberFormat="1" applyFont="1" applyFill="1" applyBorder="1" applyAlignment="1">
      <alignment horizontal="center"/>
    </xf>
    <xf numFmtId="165" fontId="4" fillId="0" borderId="2" xfId="1" applyNumberFormat="1" applyFont="1" applyFill="1" applyBorder="1" applyAlignment="1">
      <alignment vertical="center" wrapText="1"/>
    </xf>
    <xf numFmtId="165" fontId="4" fillId="0" borderId="9" xfId="1" applyNumberFormat="1" applyFont="1" applyBorder="1" applyAlignment="1">
      <alignment horizontal="center"/>
    </xf>
    <xf numFmtId="165" fontId="4" fillId="2" borderId="11" xfId="1" applyNumberFormat="1" applyFont="1" applyFill="1" applyBorder="1" applyAlignment="1"/>
    <xf numFmtId="165" fontId="4" fillId="2" borderId="10" xfId="1" applyNumberFormat="1" applyFont="1" applyFill="1" applyBorder="1" applyAlignment="1"/>
    <xf numFmtId="165" fontId="4" fillId="2" borderId="5" xfId="1" applyNumberFormat="1" applyFont="1" applyFill="1" applyBorder="1" applyAlignment="1"/>
    <xf numFmtId="165" fontId="4" fillId="2" borderId="6" xfId="1" applyNumberFormat="1" applyFont="1" applyFill="1" applyBorder="1" applyAlignment="1"/>
    <xf numFmtId="165" fontId="4" fillId="2" borderId="8" xfId="1" applyNumberFormat="1" applyFont="1" applyFill="1" applyBorder="1" applyAlignment="1"/>
    <xf numFmtId="165" fontId="4" fillId="2" borderId="9" xfId="1" applyNumberFormat="1" applyFont="1" applyFill="1" applyBorder="1" applyAlignment="1">
      <alignment horizontal="center"/>
    </xf>
    <xf numFmtId="165" fontId="4" fillId="0" borderId="10" xfId="1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/>
    </xf>
    <xf numFmtId="0" fontId="4" fillId="0" borderId="1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65" fontId="4" fillId="0" borderId="16" xfId="1" applyNumberFormat="1" applyFont="1" applyBorder="1" applyAlignment="1">
      <alignment horizontal="center"/>
    </xf>
    <xf numFmtId="165" fontId="4" fillId="0" borderId="17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5" fontId="4" fillId="0" borderId="18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165" fontId="4" fillId="2" borderId="19" xfId="1" applyNumberFormat="1" applyFont="1" applyFill="1" applyBorder="1" applyAlignment="1"/>
    <xf numFmtId="165" fontId="4" fillId="2" borderId="1" xfId="1" applyNumberFormat="1" applyFont="1" applyFill="1" applyBorder="1" applyAlignment="1"/>
    <xf numFmtId="165" fontId="4" fillId="2" borderId="17" xfId="1" applyNumberFormat="1" applyFont="1" applyFill="1" applyBorder="1" applyAlignment="1"/>
    <xf numFmtId="165" fontId="4" fillId="2" borderId="2" xfId="1" applyNumberFormat="1" applyFont="1" applyFill="1" applyBorder="1" applyAlignment="1"/>
    <xf numFmtId="165" fontId="4" fillId="2" borderId="18" xfId="1" applyNumberFormat="1" applyFont="1" applyFill="1" applyBorder="1" applyAlignment="1"/>
    <xf numFmtId="165" fontId="4" fillId="2" borderId="3" xfId="1" applyNumberFormat="1" applyFont="1" applyFill="1" applyBorder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0" borderId="19" xfId="0" applyFont="1" applyBorder="1" applyAlignment="1">
      <alignment vertical="center" wrapText="1"/>
    </xf>
    <xf numFmtId="0" fontId="3" fillId="2" borderId="0" xfId="0" applyFont="1" applyFill="1"/>
    <xf numFmtId="165" fontId="3" fillId="2" borderId="1" xfId="1" applyNumberFormat="1" applyFont="1" applyFill="1" applyBorder="1" applyAlignment="1">
      <alignment vertical="center" wrapText="1"/>
    </xf>
    <xf numFmtId="165" fontId="3" fillId="2" borderId="2" xfId="1" applyNumberFormat="1" applyFont="1" applyFill="1" applyBorder="1" applyAlignment="1">
      <alignment vertical="center" wrapText="1"/>
    </xf>
    <xf numFmtId="165" fontId="3" fillId="2" borderId="3" xfId="1" applyNumberFormat="1" applyFont="1" applyFill="1" applyBorder="1" applyAlignment="1">
      <alignment vertical="center" wrapText="1"/>
    </xf>
    <xf numFmtId="165" fontId="3" fillId="2" borderId="16" xfId="1" applyNumberFormat="1" applyFont="1" applyFill="1" applyBorder="1" applyAlignment="1">
      <alignment vertical="center"/>
    </xf>
    <xf numFmtId="165" fontId="3" fillId="2" borderId="17" xfId="1" applyNumberFormat="1" applyFont="1" applyFill="1" applyBorder="1" applyAlignment="1">
      <alignment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 wrapText="1"/>
    </xf>
    <xf numFmtId="165" fontId="3" fillId="2" borderId="2" xfId="1" applyNumberFormat="1" applyFont="1" applyFill="1" applyBorder="1"/>
    <xf numFmtId="165" fontId="3" fillId="2" borderId="18" xfId="1" applyNumberFormat="1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vertical="center"/>
    </xf>
    <xf numFmtId="165" fontId="3" fillId="2" borderId="20" xfId="1" applyNumberFormat="1" applyFont="1" applyFill="1" applyBorder="1" applyAlignment="1">
      <alignment vertical="center" wrapText="1"/>
    </xf>
    <xf numFmtId="165" fontId="3" fillId="2" borderId="3" xfId="1" applyNumberFormat="1" applyFont="1" applyFill="1" applyBorder="1" applyAlignment="1">
      <alignment vertical="center"/>
    </xf>
    <xf numFmtId="165" fontId="3" fillId="2" borderId="21" xfId="1" applyNumberFormat="1" applyFont="1" applyFill="1" applyBorder="1" applyAlignment="1">
      <alignment horizontal="center" vertical="center" wrapText="1"/>
    </xf>
    <xf numFmtId="165" fontId="3" fillId="2" borderId="22" xfId="1" applyNumberFormat="1" applyFont="1" applyFill="1" applyBorder="1" applyAlignment="1">
      <alignment horizontal="center" vertical="center" wrapText="1"/>
    </xf>
    <xf numFmtId="165" fontId="3" fillId="2" borderId="23" xfId="1" applyNumberFormat="1" applyFont="1" applyFill="1" applyBorder="1" applyAlignment="1">
      <alignment horizontal="center" vertical="center" wrapText="1"/>
    </xf>
    <xf numFmtId="165" fontId="3" fillId="2" borderId="7" xfId="1" applyNumberFormat="1" applyFont="1" applyFill="1" applyBorder="1" applyAlignment="1">
      <alignment horizontal="center" vertical="center" wrapText="1"/>
    </xf>
    <xf numFmtId="165" fontId="3" fillId="2" borderId="20" xfId="1" applyNumberFormat="1" applyFont="1" applyFill="1" applyBorder="1" applyAlignment="1">
      <alignment horizontal="center" vertical="center" wrapText="1"/>
    </xf>
    <xf numFmtId="165" fontId="3" fillId="2" borderId="24" xfId="1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6" fontId="3" fillId="2" borderId="2" xfId="5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3" fillId="0" borderId="2" xfId="1" applyNumberFormat="1" applyFont="1" applyFill="1" applyBorder="1" applyAlignment="1">
      <alignment vertical="center" wrapText="1"/>
    </xf>
    <xf numFmtId="165" fontId="3" fillId="0" borderId="3" xfId="1" applyNumberFormat="1" applyFont="1" applyFill="1" applyBorder="1" applyAlignment="1">
      <alignment vertical="center" wrapText="1"/>
    </xf>
    <xf numFmtId="165" fontId="3" fillId="0" borderId="16" xfId="1" applyNumberFormat="1" applyFont="1" applyBorder="1" applyAlignment="1">
      <alignment vertical="center"/>
    </xf>
    <xf numFmtId="165" fontId="3" fillId="0" borderId="17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vertical="center"/>
    </xf>
    <xf numFmtId="165" fontId="3" fillId="0" borderId="18" xfId="1" applyNumberFormat="1" applyFont="1" applyFill="1" applyBorder="1" applyAlignment="1">
      <alignment vertical="center" wrapText="1"/>
    </xf>
    <xf numFmtId="165" fontId="3" fillId="0" borderId="20" xfId="1" applyNumberFormat="1" applyFont="1" applyBorder="1" applyAlignment="1">
      <alignment vertical="center" wrapText="1"/>
    </xf>
    <xf numFmtId="165" fontId="3" fillId="0" borderId="2" xfId="1" applyNumberFormat="1" applyFont="1" applyFill="1" applyBorder="1" applyAlignment="1">
      <alignment vertical="center"/>
    </xf>
    <xf numFmtId="165" fontId="3" fillId="0" borderId="3" xfId="1" applyNumberFormat="1" applyFont="1" applyBorder="1" applyAlignment="1">
      <alignment vertical="center"/>
    </xf>
    <xf numFmtId="165" fontId="3" fillId="0" borderId="1" xfId="1" applyNumberFormat="1" applyFont="1" applyFill="1" applyBorder="1" applyAlignment="1">
      <alignment vertical="center"/>
    </xf>
    <xf numFmtId="165" fontId="3" fillId="0" borderId="7" xfId="1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6" fontId="3" fillId="0" borderId="2" xfId="5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/>
    <xf numFmtId="0" fontId="3" fillId="0" borderId="0" xfId="0" applyFont="1" applyFill="1" applyBorder="1"/>
    <xf numFmtId="165" fontId="4" fillId="0" borderId="1" xfId="1" applyNumberFormat="1" applyFont="1" applyFill="1" applyBorder="1" applyAlignment="1">
      <alignment vertical="center" wrapText="1"/>
    </xf>
    <xf numFmtId="165" fontId="4" fillId="0" borderId="3" xfId="1" applyNumberFormat="1" applyFont="1" applyFill="1" applyBorder="1" applyAlignment="1">
      <alignment vertical="center" wrapText="1"/>
    </xf>
    <xf numFmtId="165" fontId="4" fillId="0" borderId="16" xfId="1" applyNumberFormat="1" applyFont="1" applyFill="1" applyBorder="1" applyAlignment="1">
      <alignment vertical="center"/>
    </xf>
    <xf numFmtId="165" fontId="4" fillId="0" borderId="17" xfId="1" applyNumberFormat="1" applyFont="1" applyFill="1" applyBorder="1" applyAlignment="1">
      <alignment vertical="center"/>
    </xf>
    <xf numFmtId="165" fontId="4" fillId="0" borderId="2" xfId="1" applyNumberFormat="1" applyFont="1" applyFill="1" applyBorder="1" applyAlignment="1">
      <alignment vertical="center"/>
    </xf>
    <xf numFmtId="165" fontId="4" fillId="0" borderId="7" xfId="1" applyNumberFormat="1" applyFont="1" applyFill="1" applyBorder="1" applyAlignment="1">
      <alignment vertical="center" wrapText="1"/>
    </xf>
    <xf numFmtId="165" fontId="4" fillId="0" borderId="2" xfId="1" applyNumberFormat="1" applyFont="1" applyFill="1" applyBorder="1"/>
    <xf numFmtId="165" fontId="4" fillId="0" borderId="18" xfId="1" applyNumberFormat="1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vertical="center"/>
    </xf>
    <xf numFmtId="165" fontId="4" fillId="0" borderId="20" xfId="1" applyNumberFormat="1" applyFont="1" applyFill="1" applyBorder="1" applyAlignment="1">
      <alignment vertical="center" wrapText="1"/>
    </xf>
    <xf numFmtId="165" fontId="4" fillId="0" borderId="3" xfId="1" applyNumberFormat="1" applyFont="1" applyFill="1" applyBorder="1" applyAlignment="1">
      <alignment vertical="center"/>
    </xf>
    <xf numFmtId="165" fontId="4" fillId="2" borderId="21" xfId="1" applyNumberFormat="1" applyFont="1" applyFill="1" applyBorder="1" applyAlignment="1">
      <alignment horizontal="center" vertical="center" wrapText="1"/>
    </xf>
    <xf numFmtId="165" fontId="4" fillId="2" borderId="22" xfId="1" applyNumberFormat="1" applyFont="1" applyFill="1" applyBorder="1" applyAlignment="1">
      <alignment horizontal="center" vertical="center" wrapText="1"/>
    </xf>
    <xf numFmtId="165" fontId="4" fillId="2" borderId="23" xfId="1" applyNumberFormat="1" applyFont="1" applyFill="1" applyBorder="1" applyAlignment="1">
      <alignment horizontal="center" vertical="center" wrapText="1"/>
    </xf>
    <xf numFmtId="165" fontId="4" fillId="2" borderId="7" xfId="1" applyNumberFormat="1" applyFont="1" applyFill="1" applyBorder="1" applyAlignment="1">
      <alignment horizontal="center" vertical="center" wrapText="1"/>
    </xf>
    <xf numFmtId="165" fontId="4" fillId="2" borderId="2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6" fontId="4" fillId="0" borderId="2" xfId="5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 wrapText="1"/>
    </xf>
    <xf numFmtId="165" fontId="3" fillId="0" borderId="16" xfId="1" applyNumberFormat="1" applyFont="1" applyFill="1" applyBorder="1" applyAlignment="1">
      <alignment vertical="center"/>
    </xf>
    <xf numFmtId="165" fontId="3" fillId="0" borderId="17" xfId="1" applyNumberFormat="1" applyFont="1" applyFill="1" applyBorder="1" applyAlignment="1">
      <alignment vertical="center"/>
    </xf>
    <xf numFmtId="165" fontId="3" fillId="0" borderId="2" xfId="1" applyNumberFormat="1" applyFont="1" applyFill="1" applyBorder="1"/>
    <xf numFmtId="165" fontId="3" fillId="0" borderId="20" xfId="1" applyNumberFormat="1" applyFont="1" applyFill="1" applyBorder="1" applyAlignment="1">
      <alignment vertical="center" wrapText="1"/>
    </xf>
    <xf numFmtId="165" fontId="3" fillId="0" borderId="3" xfId="1" applyNumberFormat="1" applyFont="1" applyFill="1" applyBorder="1" applyAlignment="1">
      <alignment vertical="center"/>
    </xf>
    <xf numFmtId="0" fontId="3" fillId="5" borderId="19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65" fontId="3" fillId="0" borderId="21" xfId="1" applyNumberFormat="1" applyFont="1" applyFill="1" applyBorder="1" applyAlignment="1">
      <alignment horizontal="center" vertical="center" wrapText="1"/>
    </xf>
    <xf numFmtId="165" fontId="3" fillId="0" borderId="22" xfId="1" applyNumberFormat="1" applyFont="1" applyFill="1" applyBorder="1" applyAlignment="1">
      <alignment horizontal="center" vertical="center" wrapText="1"/>
    </xf>
    <xf numFmtId="165" fontId="3" fillId="0" borderId="23" xfId="1" applyNumberFormat="1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3" fillId="0" borderId="24" xfId="1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65" fontId="3" fillId="6" borderId="25" xfId="1" applyNumberFormat="1" applyFont="1" applyFill="1" applyBorder="1" applyAlignment="1">
      <alignment vertical="center"/>
    </xf>
    <xf numFmtId="166" fontId="3" fillId="7" borderId="2" xfId="5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5" fontId="4" fillId="0" borderId="1" xfId="1" applyNumberFormat="1" applyFont="1" applyBorder="1" applyAlignment="1">
      <alignment vertical="center" wrapText="1"/>
    </xf>
    <xf numFmtId="165" fontId="4" fillId="0" borderId="16" xfId="1" applyNumberFormat="1" applyFont="1" applyBorder="1" applyAlignment="1">
      <alignment vertical="center"/>
    </xf>
    <xf numFmtId="165" fontId="4" fillId="0" borderId="17" xfId="1" applyNumberFormat="1" applyFont="1" applyBorder="1" applyAlignment="1">
      <alignment vertical="center"/>
    </xf>
    <xf numFmtId="165" fontId="4" fillId="0" borderId="2" xfId="1" applyNumberFormat="1" applyFont="1" applyBorder="1" applyAlignment="1">
      <alignment vertical="center"/>
    </xf>
    <xf numFmtId="165" fontId="4" fillId="0" borderId="7" xfId="1" applyNumberFormat="1" applyFont="1" applyBorder="1" applyAlignment="1">
      <alignment vertical="center" wrapText="1"/>
    </xf>
    <xf numFmtId="165" fontId="4" fillId="0" borderId="1" xfId="1" applyNumberFormat="1" applyFont="1" applyBorder="1" applyAlignment="1">
      <alignment vertical="center"/>
    </xf>
    <xf numFmtId="165" fontId="4" fillId="0" borderId="20" xfId="1" applyNumberFormat="1" applyFont="1" applyBorder="1" applyAlignment="1">
      <alignment vertical="center" wrapText="1"/>
    </xf>
    <xf numFmtId="165" fontId="4" fillId="0" borderId="3" xfId="1" applyNumberFormat="1" applyFont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6" fontId="4" fillId="2" borderId="2" xfId="5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4" fillId="0" borderId="2" xfId="5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5" fontId="3" fillId="0" borderId="21" xfId="1" applyNumberFormat="1" applyFont="1" applyBorder="1" applyAlignment="1">
      <alignment horizontal="center" vertical="center" wrapText="1"/>
    </xf>
    <xf numFmtId="165" fontId="3" fillId="0" borderId="22" xfId="1" applyNumberFormat="1" applyFont="1" applyBorder="1" applyAlignment="1">
      <alignment horizontal="center" vertical="center" wrapText="1"/>
    </xf>
    <xf numFmtId="165" fontId="3" fillId="0" borderId="23" xfId="1" applyNumberFormat="1" applyFont="1" applyBorder="1" applyAlignment="1">
      <alignment horizontal="center" vertical="center" wrapText="1"/>
    </xf>
    <xf numFmtId="165" fontId="3" fillId="0" borderId="7" xfId="1" applyNumberFormat="1" applyFont="1" applyBorder="1" applyAlignment="1">
      <alignment horizontal="center" vertical="center" wrapText="1"/>
    </xf>
    <xf numFmtId="165" fontId="3" fillId="0" borderId="20" xfId="1" applyNumberFormat="1" applyFont="1" applyBorder="1" applyAlignment="1">
      <alignment horizontal="center" vertical="center" wrapText="1"/>
    </xf>
    <xf numFmtId="165" fontId="3" fillId="0" borderId="24" xfId="1" applyNumberFormat="1" applyFont="1" applyBorder="1" applyAlignment="1">
      <alignment horizontal="center" vertical="center" wrapText="1"/>
    </xf>
    <xf numFmtId="166" fontId="3" fillId="0" borderId="2" xfId="5" applyNumberFormat="1" applyFont="1" applyBorder="1" applyAlignment="1">
      <alignment horizontal="center" vertical="center" wrapText="1"/>
    </xf>
    <xf numFmtId="0" fontId="11" fillId="0" borderId="13" xfId="6" applyFont="1" applyFill="1" applyBorder="1" applyAlignment="1" applyProtection="1">
      <alignment horizontal="center" vertical="center" wrapText="1"/>
      <protection locked="0"/>
    </xf>
    <xf numFmtId="0" fontId="11" fillId="0" borderId="1" xfId="6" applyFont="1" applyFill="1" applyBorder="1" applyAlignment="1" applyProtection="1">
      <alignment horizontal="left" vertical="center" wrapText="1"/>
      <protection locked="0"/>
    </xf>
    <xf numFmtId="165" fontId="3" fillId="2" borderId="2" xfId="1" applyNumberFormat="1" applyFont="1" applyFill="1" applyBorder="1" applyAlignment="1">
      <alignment horizontal="center" vertical="center" wrapText="1"/>
    </xf>
    <xf numFmtId="165" fontId="3" fillId="2" borderId="25" xfId="1" applyNumberFormat="1" applyFont="1" applyFill="1" applyBorder="1" applyAlignment="1">
      <alignment horizontal="center" vertical="center" wrapText="1"/>
    </xf>
    <xf numFmtId="0" fontId="11" fillId="0" borderId="15" xfId="6" applyFont="1" applyFill="1" applyBorder="1" applyAlignment="1" applyProtection="1">
      <alignment horizontal="center" vertical="center" wrapText="1"/>
      <protection locked="0"/>
    </xf>
    <xf numFmtId="0" fontId="11" fillId="0" borderId="19" xfId="6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/>
    <xf numFmtId="165" fontId="4" fillId="0" borderId="1" xfId="1" applyNumberFormat="1" applyFont="1" applyBorder="1" applyAlignment="1"/>
    <xf numFmtId="165" fontId="4" fillId="0" borderId="2" xfId="1" applyNumberFormat="1" applyFont="1" applyFill="1" applyBorder="1" applyAlignment="1"/>
    <xf numFmtId="165" fontId="4" fillId="0" borderId="3" xfId="1" applyNumberFormat="1" applyFont="1" applyFill="1" applyBorder="1" applyAlignment="1"/>
    <xf numFmtId="165" fontId="4" fillId="0" borderId="16" xfId="1" applyNumberFormat="1" applyFont="1" applyBorder="1" applyAlignment="1"/>
    <xf numFmtId="165" fontId="4" fillId="0" borderId="17" xfId="1" applyNumberFormat="1" applyFont="1" applyBorder="1" applyAlignment="1"/>
    <xf numFmtId="165" fontId="4" fillId="0" borderId="2" xfId="1" applyNumberFormat="1" applyFont="1" applyBorder="1" applyAlignment="1"/>
    <xf numFmtId="165" fontId="3" fillId="0" borderId="18" xfId="1" applyNumberFormat="1" applyFont="1" applyBorder="1" applyAlignment="1">
      <alignment vertical="center"/>
    </xf>
    <xf numFmtId="165" fontId="4" fillId="0" borderId="3" xfId="1" applyNumberFormat="1" applyFont="1" applyBorder="1" applyAlignment="1"/>
    <xf numFmtId="165" fontId="4" fillId="2" borderId="25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Border="1"/>
    <xf numFmtId="167" fontId="3" fillId="0" borderId="0" xfId="0" applyNumberFormat="1" applyFont="1" applyBorder="1"/>
    <xf numFmtId="165" fontId="3" fillId="0" borderId="2" xfId="1" applyNumberFormat="1" applyFont="1" applyFill="1" applyBorder="1" applyAlignment="1"/>
    <xf numFmtId="165" fontId="3" fillId="0" borderId="3" xfId="1" applyNumberFormat="1" applyFont="1" applyFill="1" applyBorder="1" applyAlignment="1"/>
    <xf numFmtId="165" fontId="3" fillId="0" borderId="17" xfId="1" applyNumberFormat="1" applyFont="1" applyFill="1" applyBorder="1" applyAlignment="1"/>
    <xf numFmtId="165" fontId="3" fillId="0" borderId="18" xfId="1" applyNumberFormat="1" applyFont="1" applyFill="1" applyBorder="1" applyAlignment="1"/>
    <xf numFmtId="165" fontId="3" fillId="0" borderId="1" xfId="1" applyNumberFormat="1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166" fontId="4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165" fontId="4" fillId="2" borderId="16" xfId="1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11" fillId="0" borderId="19" xfId="6" applyFont="1" applyFill="1" applyBorder="1" applyAlignment="1" applyProtection="1">
      <alignment horizontal="center" wrapText="1"/>
      <protection locked="0"/>
    </xf>
    <xf numFmtId="0" fontId="11" fillId="0" borderId="1" xfId="6" applyFont="1" applyFill="1" applyBorder="1" applyAlignment="1" applyProtection="1">
      <alignment horizontal="left" wrapText="1"/>
      <protection locked="0"/>
    </xf>
    <xf numFmtId="0" fontId="8" fillId="0" borderId="19" xfId="6" applyFont="1" applyFill="1" applyBorder="1" applyAlignment="1" applyProtection="1">
      <alignment horizontal="left" wrapText="1"/>
      <protection locked="0"/>
    </xf>
    <xf numFmtId="0" fontId="8" fillId="0" borderId="1" xfId="6" applyFont="1" applyFill="1" applyBorder="1" applyAlignment="1" applyProtection="1">
      <alignment horizontal="left" wrapText="1"/>
      <protection locked="0"/>
    </xf>
    <xf numFmtId="165" fontId="4" fillId="2" borderId="1" xfId="1" applyNumberFormat="1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center" vertical="center" wrapText="1"/>
    </xf>
    <xf numFmtId="165" fontId="11" fillId="0" borderId="18" xfId="1" applyNumberFormat="1" applyFont="1" applyFill="1" applyBorder="1" applyAlignment="1"/>
    <xf numFmtId="165" fontId="3" fillId="2" borderId="1" xfId="1" applyNumberFormat="1" applyFont="1" applyFill="1" applyBorder="1" applyAlignment="1">
      <alignment horizontal="center" wrapText="1"/>
    </xf>
    <xf numFmtId="165" fontId="3" fillId="2" borderId="23" xfId="1" applyNumberFormat="1" applyFont="1" applyFill="1" applyBorder="1" applyAlignment="1">
      <alignment horizontal="left" vertical="center" wrapText="1"/>
    </xf>
    <xf numFmtId="165" fontId="3" fillId="2" borderId="2" xfId="1" applyNumberFormat="1" applyFont="1" applyFill="1" applyBorder="1" applyAlignment="1">
      <alignment horizontal="left" vertical="center" wrapText="1"/>
    </xf>
    <xf numFmtId="168" fontId="11" fillId="0" borderId="2" xfId="7" applyNumberFormat="1" applyFont="1" applyFill="1" applyBorder="1" applyAlignment="1" applyProtection="1">
      <alignment horizontal="left" vertical="center"/>
    </xf>
    <xf numFmtId="165" fontId="3" fillId="2" borderId="3" xfId="1" applyNumberFormat="1" applyFont="1" applyFill="1" applyBorder="1" applyAlignment="1">
      <alignment horizontal="center" vertical="center" wrapText="1"/>
    </xf>
    <xf numFmtId="0" fontId="11" fillId="0" borderId="18" xfId="7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7" applyNumberFormat="1" applyFont="1" applyFill="1" applyBorder="1" applyAlignment="1" applyProtection="1">
      <alignment horizontal="left" vertical="center" wrapText="1"/>
      <protection locked="0"/>
    </xf>
    <xf numFmtId="165" fontId="4" fillId="0" borderId="2" xfId="1" applyNumberFormat="1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wrapText="1"/>
    </xf>
    <xf numFmtId="165" fontId="4" fillId="2" borderId="2" xfId="1" applyNumberFormat="1" applyFont="1" applyFill="1" applyBorder="1" applyAlignment="1">
      <alignment horizontal="left" vertical="center" wrapText="1"/>
    </xf>
    <xf numFmtId="0" fontId="13" fillId="0" borderId="18" xfId="6" applyFont="1" applyFill="1" applyBorder="1" applyAlignment="1" applyProtection="1">
      <alignment horizontal="left" vertical="center" wrapText="1"/>
      <protection locked="0"/>
    </xf>
    <xf numFmtId="0" fontId="13" fillId="0" borderId="1" xfId="6" applyFont="1" applyFill="1" applyBorder="1" applyAlignment="1" applyProtection="1">
      <alignment horizontal="left" vertical="center" wrapText="1"/>
      <protection locked="0"/>
    </xf>
    <xf numFmtId="164" fontId="3" fillId="2" borderId="2" xfId="1" applyNumberFormat="1" applyFont="1" applyFill="1" applyBorder="1" applyAlignment="1">
      <alignment horizontal="center" vertical="center" wrapText="1"/>
    </xf>
    <xf numFmtId="169" fontId="11" fillId="0" borderId="3" xfId="7" applyNumberFormat="1" applyFont="1" applyFill="1" applyBorder="1" applyAlignment="1">
      <alignment horizontal="center" vertical="center" wrapText="1"/>
    </xf>
    <xf numFmtId="165" fontId="11" fillId="0" borderId="2" xfId="1" applyNumberFormat="1" applyFont="1" applyFill="1" applyBorder="1" applyAlignment="1"/>
    <xf numFmtId="165" fontId="3" fillId="2" borderId="22" xfId="1" applyNumberFormat="1" applyFont="1" applyFill="1" applyBorder="1" applyAlignment="1">
      <alignment horizontal="center" wrapText="1"/>
    </xf>
    <xf numFmtId="165" fontId="3" fillId="2" borderId="7" xfId="1" applyNumberFormat="1" applyFont="1" applyFill="1" applyBorder="1" applyAlignment="1">
      <alignment horizontal="left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169" fontId="11" fillId="0" borderId="2" xfId="7" applyNumberFormat="1" applyFont="1" applyFill="1" applyBorder="1" applyAlignment="1">
      <alignment horizontal="center" vertical="center" wrapText="1"/>
    </xf>
    <xf numFmtId="165" fontId="11" fillId="0" borderId="18" xfId="1" applyNumberFormat="1" applyFont="1" applyFill="1" applyBorder="1"/>
    <xf numFmtId="165" fontId="3" fillId="0" borderId="26" xfId="1" applyNumberFormat="1" applyFont="1" applyBorder="1" applyAlignment="1">
      <alignment vertical="center"/>
    </xf>
    <xf numFmtId="165" fontId="4" fillId="0" borderId="18" xfId="1" applyNumberFormat="1" applyFont="1" applyFill="1" applyBorder="1" applyAlignment="1">
      <alignment horizontal="center" vertical="center" wrapText="1"/>
    </xf>
    <xf numFmtId="165" fontId="4" fillId="2" borderId="22" xfId="1" applyNumberFormat="1" applyFont="1" applyFill="1" applyBorder="1" applyAlignment="1">
      <alignment horizontal="center" wrapText="1"/>
    </xf>
    <xf numFmtId="169" fontId="8" fillId="0" borderId="2" xfId="7" applyNumberFormat="1" applyFont="1" applyFill="1" applyBorder="1" applyAlignment="1">
      <alignment horizontal="left" vertical="center" wrapText="1"/>
    </xf>
    <xf numFmtId="165" fontId="4" fillId="2" borderId="7" xfId="1" applyNumberFormat="1" applyFont="1" applyFill="1" applyBorder="1" applyAlignment="1">
      <alignment horizontal="left" vertical="center" wrapText="1"/>
    </xf>
    <xf numFmtId="169" fontId="8" fillId="0" borderId="2" xfId="7" applyNumberFormat="1" applyFont="1" applyFill="1" applyBorder="1" applyAlignment="1">
      <alignment horizontal="center" vertical="center" wrapText="1"/>
    </xf>
    <xf numFmtId="0" fontId="11" fillId="0" borderId="2" xfId="4" applyNumberFormat="1" applyFont="1" applyFill="1" applyBorder="1" applyAlignment="1">
      <alignment horizontal="center" vertical="center" wrapText="1"/>
    </xf>
    <xf numFmtId="169" fontId="11" fillId="0" borderId="2" xfId="4" applyNumberFormat="1" applyFont="1" applyFill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/>
    </xf>
    <xf numFmtId="165" fontId="4" fillId="0" borderId="18" xfId="1" applyNumberFormat="1" applyFont="1" applyBorder="1" applyAlignment="1">
      <alignment horizontal="center" vertical="center"/>
    </xf>
    <xf numFmtId="169" fontId="13" fillId="0" borderId="2" xfId="7" applyNumberFormat="1" applyFont="1" applyFill="1" applyBorder="1" applyAlignment="1">
      <alignment horizontal="left" vertical="center" wrapText="1"/>
    </xf>
    <xf numFmtId="169" fontId="13" fillId="0" borderId="2" xfId="7" applyNumberFormat="1" applyFont="1" applyFill="1" applyBorder="1" applyAlignment="1">
      <alignment horizontal="center" vertical="center" wrapText="1"/>
    </xf>
    <xf numFmtId="0" fontId="8" fillId="0" borderId="2" xfId="4" applyNumberFormat="1" applyFont="1" applyFill="1" applyBorder="1" applyAlignment="1">
      <alignment horizontal="center" vertical="center" wrapText="1"/>
    </xf>
    <xf numFmtId="165" fontId="3" fillId="0" borderId="26" xfId="1" applyNumberFormat="1" applyFont="1" applyFill="1" applyBorder="1" applyAlignment="1">
      <alignment vertical="center"/>
    </xf>
    <xf numFmtId="165" fontId="3" fillId="0" borderId="22" xfId="1" applyNumberFormat="1" applyFont="1" applyFill="1" applyBorder="1" applyAlignment="1">
      <alignment horizont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165" fontId="3" fillId="0" borderId="25" xfId="1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/>
    <xf numFmtId="165" fontId="4" fillId="2" borderId="16" xfId="1" applyNumberFormat="1" applyFont="1" applyFill="1" applyBorder="1" applyAlignment="1"/>
    <xf numFmtId="165" fontId="4" fillId="2" borderId="2" xfId="1" applyNumberFormat="1" applyFont="1" applyFill="1" applyBorder="1"/>
    <xf numFmtId="165" fontId="4" fillId="2" borderId="18" xfId="1" applyNumberFormat="1" applyFont="1" applyFill="1" applyBorder="1" applyAlignment="1">
      <alignment vertical="center" wrapText="1"/>
    </xf>
    <xf numFmtId="165" fontId="3" fillId="2" borderId="18" xfId="1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3" fillId="0" borderId="16" xfId="1" applyNumberFormat="1" applyFont="1" applyBorder="1" applyAlignment="1"/>
    <xf numFmtId="165" fontId="3" fillId="0" borderId="17" xfId="1" applyNumberFormat="1" applyFont="1" applyBorder="1" applyAlignment="1"/>
    <xf numFmtId="165" fontId="3" fillId="0" borderId="18" xfId="1" applyNumberFormat="1" applyFont="1" applyBorder="1" applyAlignment="1"/>
    <xf numFmtId="165" fontId="3" fillId="0" borderId="3" xfId="1" applyNumberFormat="1" applyFont="1" applyBorder="1" applyAlignment="1"/>
    <xf numFmtId="165" fontId="3" fillId="0" borderId="2" xfId="1" applyNumberFormat="1" applyFont="1" applyBorder="1" applyAlignment="1">
      <alignment horizontal="center" vertical="center" wrapText="1"/>
    </xf>
    <xf numFmtId="165" fontId="3" fillId="0" borderId="25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165" fontId="4" fillId="0" borderId="18" xfId="1" applyNumberFormat="1" applyFont="1" applyBorder="1" applyAlignment="1"/>
    <xf numFmtId="165" fontId="4" fillId="0" borderId="21" xfId="1" applyNumberFormat="1" applyFont="1" applyBorder="1" applyAlignment="1">
      <alignment horizontal="center" vertical="center" wrapText="1"/>
    </xf>
    <xf numFmtId="165" fontId="4" fillId="0" borderId="22" xfId="1" applyNumberFormat="1" applyFont="1" applyBorder="1" applyAlignment="1">
      <alignment horizontal="center" vertical="center" wrapText="1"/>
    </xf>
    <xf numFmtId="165" fontId="4" fillId="0" borderId="23" xfId="1" applyNumberFormat="1" applyFont="1" applyBorder="1" applyAlignment="1">
      <alignment horizontal="center" vertical="center" wrapText="1"/>
    </xf>
    <xf numFmtId="165" fontId="4" fillId="0" borderId="7" xfId="1" applyNumberFormat="1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 wrapText="1"/>
    </xf>
    <xf numFmtId="165" fontId="4" fillId="0" borderId="25" xfId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165" fontId="3" fillId="0" borderId="16" xfId="1" applyNumberFormat="1" applyFont="1" applyFill="1" applyBorder="1" applyAlignment="1"/>
    <xf numFmtId="165" fontId="4" fillId="0" borderId="1" xfId="1" applyNumberFormat="1" applyFont="1" applyFill="1" applyBorder="1" applyAlignment="1"/>
    <xf numFmtId="165" fontId="4" fillId="0" borderId="16" xfId="1" applyNumberFormat="1" applyFont="1" applyFill="1" applyBorder="1" applyAlignment="1"/>
    <xf numFmtId="165" fontId="4" fillId="0" borderId="17" xfId="1" applyNumberFormat="1" applyFont="1" applyFill="1" applyBorder="1" applyAlignment="1"/>
    <xf numFmtId="165" fontId="4" fillId="0" borderId="18" xfId="1" applyNumberFormat="1" applyFont="1" applyFill="1" applyBorder="1" applyAlignment="1"/>
    <xf numFmtId="0" fontId="4" fillId="0" borderId="19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4" fillId="2" borderId="0" xfId="0" applyFont="1" applyFill="1" applyBorder="1"/>
    <xf numFmtId="165" fontId="4" fillId="4" borderId="1" xfId="1" applyNumberFormat="1" applyFont="1" applyFill="1" applyBorder="1" applyAlignment="1">
      <alignment vertical="center" wrapText="1"/>
    </xf>
    <xf numFmtId="165" fontId="4" fillId="4" borderId="2" xfId="1" applyNumberFormat="1" applyFont="1" applyFill="1" applyBorder="1" applyAlignment="1">
      <alignment vertical="center" wrapText="1"/>
    </xf>
    <xf numFmtId="165" fontId="4" fillId="4" borderId="3" xfId="1" applyNumberFormat="1" applyFont="1" applyFill="1" applyBorder="1" applyAlignment="1">
      <alignment vertical="center" wrapText="1"/>
    </xf>
    <xf numFmtId="165" fontId="4" fillId="4" borderId="16" xfId="1" applyNumberFormat="1" applyFont="1" applyFill="1" applyBorder="1" applyAlignment="1">
      <alignment vertical="center" wrapText="1"/>
    </xf>
    <xf numFmtId="165" fontId="4" fillId="4" borderId="17" xfId="1" applyNumberFormat="1" applyFont="1" applyFill="1" applyBorder="1" applyAlignment="1">
      <alignment vertical="center" wrapText="1"/>
    </xf>
    <xf numFmtId="165" fontId="4" fillId="4" borderId="18" xfId="1" applyNumberFormat="1" applyFont="1" applyFill="1" applyBorder="1" applyAlignment="1">
      <alignment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/>
    <xf numFmtId="165" fontId="3" fillId="2" borderId="16" xfId="1" applyNumberFormat="1" applyFont="1" applyFill="1" applyBorder="1" applyAlignment="1"/>
    <xf numFmtId="165" fontId="3" fillId="2" borderId="17" xfId="1" applyNumberFormat="1" applyFont="1" applyFill="1" applyBorder="1" applyAlignment="1"/>
    <xf numFmtId="165" fontId="3" fillId="2" borderId="18" xfId="1" applyNumberFormat="1" applyFont="1" applyFill="1" applyBorder="1" applyAlignment="1"/>
    <xf numFmtId="165" fontId="3" fillId="2" borderId="21" xfId="1" applyNumberFormat="1" applyFont="1" applyFill="1" applyBorder="1" applyAlignment="1"/>
    <xf numFmtId="165" fontId="3" fillId="2" borderId="22" xfId="1" applyNumberFormat="1" applyFont="1" applyFill="1" applyBorder="1" applyAlignment="1"/>
    <xf numFmtId="165" fontId="3" fillId="2" borderId="23" xfId="1" applyNumberFormat="1" applyFont="1" applyFill="1" applyBorder="1" applyAlignment="1"/>
    <xf numFmtId="165" fontId="3" fillId="2" borderId="7" xfId="1" applyNumberFormat="1" applyFont="1" applyFill="1" applyBorder="1" applyAlignment="1"/>
    <xf numFmtId="165" fontId="3" fillId="2" borderId="20" xfId="1" applyNumberFormat="1" applyFont="1" applyFill="1" applyBorder="1" applyAlignment="1"/>
    <xf numFmtId="165" fontId="3" fillId="2" borderId="24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165" fontId="4" fillId="2" borderId="2" xfId="1" applyNumberFormat="1" applyFont="1" applyFill="1" applyBorder="1" applyAlignment="1">
      <alignment vertical="center"/>
    </xf>
    <xf numFmtId="165" fontId="4" fillId="2" borderId="2" xfId="1" applyNumberFormat="1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4" fillId="0" borderId="0" xfId="0" applyFont="1"/>
    <xf numFmtId="0" fontId="14" fillId="0" borderId="0" xfId="0" applyFont="1" applyBorder="1"/>
    <xf numFmtId="43" fontId="14" fillId="0" borderId="0" xfId="0" applyNumberFormat="1" applyFont="1" applyBorder="1"/>
    <xf numFmtId="165" fontId="14" fillId="2" borderId="1" xfId="1" applyNumberFormat="1" applyFont="1" applyFill="1" applyBorder="1" applyAlignment="1">
      <alignment vertical="center" wrapText="1"/>
    </xf>
    <xf numFmtId="165" fontId="14" fillId="2" borderId="2" xfId="1" applyNumberFormat="1" applyFont="1" applyFill="1" applyBorder="1" applyAlignment="1">
      <alignment vertical="center" wrapText="1"/>
    </xf>
    <xf numFmtId="165" fontId="14" fillId="2" borderId="3" xfId="1" applyNumberFormat="1" applyFont="1" applyFill="1" applyBorder="1" applyAlignment="1">
      <alignment vertical="center" wrapText="1"/>
    </xf>
    <xf numFmtId="165" fontId="14" fillId="2" borderId="16" xfId="1" applyNumberFormat="1" applyFont="1" applyFill="1" applyBorder="1" applyAlignment="1">
      <alignment vertical="center"/>
    </xf>
    <xf numFmtId="165" fontId="14" fillId="2" borderId="17" xfId="1" applyNumberFormat="1" applyFont="1" applyFill="1" applyBorder="1" applyAlignment="1">
      <alignment vertical="center"/>
    </xf>
    <xf numFmtId="165" fontId="14" fillId="2" borderId="2" xfId="1" applyNumberFormat="1" applyFont="1" applyFill="1" applyBorder="1" applyAlignment="1">
      <alignment vertical="center"/>
    </xf>
    <xf numFmtId="165" fontId="14" fillId="2" borderId="7" xfId="1" applyNumberFormat="1" applyFont="1" applyFill="1" applyBorder="1" applyAlignment="1">
      <alignment vertical="center" wrapText="1"/>
    </xf>
    <xf numFmtId="165" fontId="14" fillId="2" borderId="2" xfId="1" applyNumberFormat="1" applyFont="1" applyFill="1" applyBorder="1"/>
    <xf numFmtId="165" fontId="14" fillId="2" borderId="20" xfId="1" applyNumberFormat="1" applyFont="1" applyFill="1" applyBorder="1" applyAlignment="1">
      <alignment vertical="center" wrapText="1"/>
    </xf>
    <xf numFmtId="165" fontId="14" fillId="2" borderId="1" xfId="1" applyNumberFormat="1" applyFont="1" applyFill="1" applyBorder="1" applyAlignment="1">
      <alignment vertical="center"/>
    </xf>
    <xf numFmtId="165" fontId="14" fillId="2" borderId="3" xfId="1" applyNumberFormat="1" applyFont="1" applyFill="1" applyBorder="1" applyAlignment="1">
      <alignment vertical="center"/>
    </xf>
    <xf numFmtId="165" fontId="14" fillId="2" borderId="19" xfId="1" applyNumberFormat="1" applyFont="1" applyFill="1" applyBorder="1" applyAlignment="1"/>
    <xf numFmtId="165" fontId="14" fillId="2" borderId="1" xfId="1" applyNumberFormat="1" applyFont="1" applyFill="1" applyBorder="1" applyAlignment="1"/>
    <xf numFmtId="165" fontId="14" fillId="2" borderId="17" xfId="1" applyNumberFormat="1" applyFont="1" applyFill="1" applyBorder="1" applyAlignment="1"/>
    <xf numFmtId="165" fontId="14" fillId="2" borderId="2" xfId="1" applyNumberFormat="1" applyFont="1" applyFill="1" applyBorder="1" applyAlignment="1"/>
    <xf numFmtId="165" fontId="14" fillId="2" borderId="18" xfId="1" applyNumberFormat="1" applyFont="1" applyFill="1" applyBorder="1" applyAlignment="1"/>
    <xf numFmtId="165" fontId="14" fillId="2" borderId="3" xfId="1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wrapText="1"/>
    </xf>
    <xf numFmtId="0" fontId="15" fillId="9" borderId="1" xfId="0" applyNumberFormat="1" applyFont="1" applyFill="1" applyBorder="1" applyAlignment="1">
      <alignment vertical="top" wrapText="1"/>
    </xf>
    <xf numFmtId="170" fontId="14" fillId="0" borderId="3" xfId="0" applyNumberFormat="1" applyFont="1" applyFill="1" applyBorder="1" applyAlignment="1">
      <alignment horizontal="center" vertical="center"/>
    </xf>
    <xf numFmtId="165" fontId="3" fillId="2" borderId="19" xfId="1" applyNumberFormat="1" applyFont="1" applyFill="1" applyBorder="1" applyAlignment="1"/>
    <xf numFmtId="0" fontId="3" fillId="2" borderId="7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vertical="center" wrapText="1"/>
    </xf>
    <xf numFmtId="165" fontId="3" fillId="2" borderId="19" xfId="1" applyNumberFormat="1" applyFont="1" applyFill="1" applyBorder="1" applyAlignment="1">
      <alignment vertical="center" wrapText="1"/>
    </xf>
    <xf numFmtId="165" fontId="3" fillId="2" borderId="17" xfId="1" applyNumberFormat="1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165" fontId="14" fillId="2" borderId="19" xfId="1" applyNumberFormat="1" applyFont="1" applyFill="1" applyBorder="1" applyAlignment="1">
      <alignment vertical="center" wrapText="1"/>
    </xf>
    <xf numFmtId="165" fontId="14" fillId="2" borderId="17" xfId="1" applyNumberFormat="1" applyFont="1" applyFill="1" applyBorder="1" applyAlignment="1">
      <alignment vertical="center" wrapText="1"/>
    </xf>
    <xf numFmtId="165" fontId="14" fillId="2" borderId="18" xfId="1" applyNumberFormat="1" applyFont="1" applyFill="1" applyBorder="1" applyAlignment="1">
      <alignment vertical="center" wrapText="1"/>
    </xf>
    <xf numFmtId="165" fontId="14" fillId="2" borderId="3" xfId="1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vertical="top" wrapText="1"/>
    </xf>
    <xf numFmtId="2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11" fillId="2" borderId="1" xfId="6" applyFont="1" applyFill="1" applyBorder="1" applyAlignment="1" applyProtection="1">
      <alignment horizontal="left" wrapText="1"/>
      <protection locked="0"/>
    </xf>
    <xf numFmtId="165" fontId="4" fillId="2" borderId="1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 wrapText="1"/>
    </xf>
    <xf numFmtId="165" fontId="4" fillId="2" borderId="16" xfId="1" applyNumberFormat="1" applyFont="1" applyFill="1" applyBorder="1" applyAlignment="1">
      <alignment vertical="center" wrapText="1"/>
    </xf>
    <xf numFmtId="165" fontId="4" fillId="2" borderId="17" xfId="1" applyNumberFormat="1" applyFont="1" applyFill="1" applyBorder="1" applyAlignment="1">
      <alignment vertical="center" wrapText="1"/>
    </xf>
    <xf numFmtId="165" fontId="4" fillId="2" borderId="19" xfId="1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5" fontId="3" fillId="2" borderId="16" xfId="1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vertical="center" wrapText="1"/>
    </xf>
    <xf numFmtId="165" fontId="4" fillId="2" borderId="20" xfId="1" applyNumberFormat="1" applyFont="1" applyFill="1" applyBorder="1" applyAlignment="1">
      <alignment vertical="center" wrapText="1"/>
    </xf>
    <xf numFmtId="165" fontId="3" fillId="2" borderId="20" xfId="1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horizontal="left" vertical="center" wrapText="1"/>
    </xf>
    <xf numFmtId="0" fontId="3" fillId="2" borderId="0" xfId="0" applyFont="1" applyFill="1" applyBorder="1"/>
    <xf numFmtId="43" fontId="3" fillId="2" borderId="0" xfId="0" applyNumberFormat="1" applyFont="1" applyFill="1" applyBorder="1"/>
    <xf numFmtId="165" fontId="4" fillId="2" borderId="25" xfId="1" applyNumberFormat="1" applyFont="1" applyFill="1" applyBorder="1" applyAlignment="1">
      <alignment vertical="center" wrapText="1"/>
    </xf>
    <xf numFmtId="165" fontId="4" fillId="2" borderId="23" xfId="1" applyNumberFormat="1" applyFont="1" applyFill="1" applyBorder="1" applyAlignment="1">
      <alignment vertical="center" wrapText="1"/>
    </xf>
    <xf numFmtId="165" fontId="4" fillId="2" borderId="22" xfId="1" applyNumberFormat="1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165" fontId="3" fillId="2" borderId="25" xfId="1" applyNumberFormat="1" applyFont="1" applyFill="1" applyBorder="1" applyAlignment="1">
      <alignment vertical="center" wrapText="1"/>
    </xf>
    <xf numFmtId="165" fontId="3" fillId="2" borderId="23" xfId="1" applyNumberFormat="1" applyFont="1" applyFill="1" applyBorder="1" applyAlignment="1">
      <alignment vertical="center" wrapText="1"/>
    </xf>
    <xf numFmtId="165" fontId="3" fillId="2" borderId="22" xfId="1" applyNumberFormat="1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vertical="center" wrapText="1"/>
    </xf>
    <xf numFmtId="171" fontId="11" fillId="2" borderId="2" xfId="8" applyNumberFormat="1" applyFont="1" applyFill="1" applyBorder="1" applyAlignment="1">
      <alignment horizontal="right" vertical="center"/>
    </xf>
    <xf numFmtId="171" fontId="11" fillId="2" borderId="19" xfId="8" applyNumberFormat="1" applyFont="1" applyFill="1" applyBorder="1" applyAlignment="1">
      <alignment horizontal="right" vertical="center"/>
    </xf>
    <xf numFmtId="165" fontId="3" fillId="2" borderId="26" xfId="1" applyNumberFormat="1" applyFont="1" applyFill="1" applyBorder="1" applyAlignment="1">
      <alignment vertical="center"/>
    </xf>
    <xf numFmtId="165" fontId="3" fillId="2" borderId="23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13" xfId="1" applyNumberFormat="1" applyFont="1" applyFill="1" applyBorder="1" applyAlignment="1">
      <alignment vertical="center"/>
    </xf>
    <xf numFmtId="165" fontId="3" fillId="2" borderId="22" xfId="1" applyNumberFormat="1" applyFont="1" applyFill="1" applyBorder="1" applyAlignment="1">
      <alignment vertical="center"/>
    </xf>
    <xf numFmtId="0" fontId="11" fillId="2" borderId="18" xfId="7" applyNumberFormat="1" applyFont="1" applyFill="1" applyBorder="1" applyAlignment="1" applyProtection="1">
      <alignment horizontal="left" vertical="center" wrapText="1"/>
      <protection locked="0"/>
    </xf>
    <xf numFmtId="0" fontId="11" fillId="2" borderId="1" xfId="7" applyNumberFormat="1" applyFont="1" applyFill="1" applyBorder="1" applyAlignment="1" applyProtection="1">
      <alignment horizontal="left" vertical="center" wrapText="1"/>
      <protection locked="0"/>
    </xf>
    <xf numFmtId="171" fontId="3" fillId="0" borderId="0" xfId="0" applyNumberFormat="1" applyFont="1" applyBorder="1"/>
    <xf numFmtId="0" fontId="16" fillId="0" borderId="0" xfId="0" applyFont="1"/>
    <xf numFmtId="0" fontId="16" fillId="0" borderId="0" xfId="0" applyFont="1" applyBorder="1"/>
    <xf numFmtId="43" fontId="16" fillId="0" borderId="0" xfId="0" applyNumberFormat="1" applyFont="1" applyBorder="1"/>
    <xf numFmtId="165" fontId="16" fillId="2" borderId="1" xfId="1" applyNumberFormat="1" applyFont="1" applyFill="1" applyBorder="1" applyAlignment="1">
      <alignment vertical="center" wrapText="1"/>
    </xf>
    <xf numFmtId="165" fontId="16" fillId="2" borderId="2" xfId="1" applyNumberFormat="1" applyFont="1" applyFill="1" applyBorder="1" applyAlignment="1">
      <alignment vertical="center" wrapText="1"/>
    </xf>
    <xf numFmtId="165" fontId="16" fillId="2" borderId="19" xfId="1" applyNumberFormat="1" applyFont="1" applyFill="1" applyBorder="1" applyAlignment="1">
      <alignment vertical="center" wrapText="1"/>
    </xf>
    <xf numFmtId="165" fontId="16" fillId="2" borderId="26" xfId="1" applyNumberFormat="1" applyFont="1" applyFill="1" applyBorder="1" applyAlignment="1">
      <alignment vertical="center"/>
    </xf>
    <xf numFmtId="165" fontId="16" fillId="2" borderId="23" xfId="1" applyNumberFormat="1" applyFont="1" applyFill="1" applyBorder="1" applyAlignment="1">
      <alignment vertical="center"/>
    </xf>
    <xf numFmtId="165" fontId="16" fillId="2" borderId="7" xfId="1" applyNumberFormat="1" applyFont="1" applyFill="1" applyBorder="1" applyAlignment="1">
      <alignment vertical="center"/>
    </xf>
    <xf numFmtId="165" fontId="16" fillId="2" borderId="7" xfId="1" applyNumberFormat="1" applyFont="1" applyFill="1" applyBorder="1" applyAlignment="1">
      <alignment vertical="center" wrapText="1"/>
    </xf>
    <xf numFmtId="165" fontId="16" fillId="2" borderId="2" xfId="1" applyNumberFormat="1" applyFont="1" applyFill="1" applyBorder="1"/>
    <xf numFmtId="165" fontId="16" fillId="2" borderId="20" xfId="1" applyNumberFormat="1" applyFont="1" applyFill="1" applyBorder="1" applyAlignment="1">
      <alignment vertical="center" wrapText="1"/>
    </xf>
    <xf numFmtId="165" fontId="16" fillId="2" borderId="13" xfId="1" applyNumberFormat="1" applyFont="1" applyFill="1" applyBorder="1" applyAlignment="1">
      <alignment vertical="center"/>
    </xf>
    <xf numFmtId="165" fontId="16" fillId="2" borderId="2" xfId="1" applyNumberFormat="1" applyFont="1" applyFill="1" applyBorder="1" applyAlignment="1">
      <alignment vertical="center"/>
    </xf>
    <xf numFmtId="165" fontId="16" fillId="2" borderId="3" xfId="1" applyNumberFormat="1" applyFont="1" applyFill="1" applyBorder="1" applyAlignment="1">
      <alignment vertical="center"/>
    </xf>
    <xf numFmtId="165" fontId="16" fillId="2" borderId="21" xfId="1" applyNumberFormat="1" applyFont="1" applyFill="1" applyBorder="1" applyAlignment="1">
      <alignment horizontal="center" vertical="center" wrapText="1"/>
    </xf>
    <xf numFmtId="165" fontId="16" fillId="2" borderId="22" xfId="1" applyNumberFormat="1" applyFont="1" applyFill="1" applyBorder="1" applyAlignment="1">
      <alignment horizontal="center" vertical="center" wrapText="1"/>
    </xf>
    <xf numFmtId="165" fontId="16" fillId="2" borderId="20" xfId="1" applyNumberFormat="1" applyFont="1" applyFill="1" applyBorder="1" applyAlignment="1">
      <alignment horizontal="center" vertical="center" wrapText="1"/>
    </xf>
    <xf numFmtId="165" fontId="16" fillId="2" borderId="7" xfId="1" applyNumberFormat="1" applyFont="1" applyFill="1" applyBorder="1" applyAlignment="1">
      <alignment horizontal="center" vertical="center" wrapText="1"/>
    </xf>
    <xf numFmtId="165" fontId="16" fillId="2" borderId="24" xfId="1" applyNumberFormat="1" applyFont="1" applyFill="1" applyBorder="1" applyAlignment="1">
      <alignment horizontal="center" vertical="center" wrapText="1"/>
    </xf>
    <xf numFmtId="165" fontId="16" fillId="2" borderId="22" xfId="1" applyNumberFormat="1" applyFont="1" applyFill="1" applyBorder="1" applyAlignment="1">
      <alignment vertic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3" fillId="2" borderId="18" xfId="6" applyFont="1" applyFill="1" applyBorder="1" applyAlignment="1" applyProtection="1">
      <alignment horizontal="left" vertical="center" wrapText="1"/>
      <protection locked="0"/>
    </xf>
    <xf numFmtId="0" fontId="13" fillId="2" borderId="1" xfId="6" applyFont="1" applyFill="1" applyBorder="1" applyAlignment="1" applyProtection="1">
      <alignment horizontal="left" vertical="center" wrapText="1"/>
      <protection locked="0"/>
    </xf>
    <xf numFmtId="0" fontId="16" fillId="0" borderId="3" xfId="0" applyFont="1" applyFill="1" applyBorder="1" applyAlignment="1">
      <alignment horizontal="center" vertical="center"/>
    </xf>
    <xf numFmtId="172" fontId="3" fillId="0" borderId="0" xfId="0" applyNumberFormat="1" applyFont="1" applyBorder="1"/>
    <xf numFmtId="165" fontId="3" fillId="0" borderId="18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1" fillId="0" borderId="19" xfId="3" applyFont="1" applyFill="1" applyBorder="1" applyAlignment="1" applyProtection="1">
      <alignment horizontal="center" vertical="center" wrapText="1"/>
      <protection locked="0"/>
    </xf>
    <xf numFmtId="0" fontId="11" fillId="0" borderId="1" xfId="3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65" fontId="4" fillId="2" borderId="21" xfId="1" applyNumberFormat="1" applyFont="1" applyFill="1" applyBorder="1" applyAlignment="1">
      <alignment vertical="center" wrapText="1"/>
    </xf>
    <xf numFmtId="165" fontId="4" fillId="2" borderId="18" xfId="1" applyNumberFormat="1" applyFont="1" applyFill="1" applyBorder="1" applyAlignment="1">
      <alignment horizontal="center" vertical="center" wrapText="1"/>
    </xf>
    <xf numFmtId="164" fontId="4" fillId="0" borderId="0" xfId="1" applyFont="1" applyBorder="1"/>
    <xf numFmtId="164" fontId="3" fillId="0" borderId="0" xfId="0" applyNumberFormat="1" applyFont="1"/>
    <xf numFmtId="165" fontId="5" fillId="0" borderId="0" xfId="1" applyNumberFormat="1" applyFont="1" applyFill="1" applyBorder="1" applyAlignment="1">
      <alignment horizontal="center" vertical="center" wrapText="1"/>
    </xf>
    <xf numFmtId="164" fontId="5" fillId="0" borderId="0" xfId="1" applyFont="1" applyFill="1" applyBorder="1" applyAlignment="1">
      <alignment horizontal="center" vertical="center" wrapText="1"/>
    </xf>
    <xf numFmtId="164" fontId="6" fillId="0" borderId="0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4" fillId="0" borderId="0" xfId="0" applyFont="1" applyFill="1" applyBorder="1"/>
    <xf numFmtId="165" fontId="14" fillId="0" borderId="7" xfId="1" applyNumberFormat="1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9" fillId="2" borderId="1" xfId="6" applyFont="1" applyFill="1" applyBorder="1" applyAlignment="1" applyProtection="1">
      <alignment horizontal="left" vertical="center" wrapText="1"/>
      <protection locked="0"/>
    </xf>
    <xf numFmtId="16" fontId="14" fillId="0" borderId="3" xfId="0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vertical="center"/>
    </xf>
    <xf numFmtId="165" fontId="4" fillId="2" borderId="16" xfId="1" applyNumberFormat="1" applyFont="1" applyFill="1" applyBorder="1" applyAlignment="1">
      <alignment vertical="center"/>
    </xf>
    <xf numFmtId="165" fontId="4" fillId="2" borderId="17" xfId="1" applyNumberFormat="1" applyFont="1" applyFill="1" applyBorder="1" applyAlignment="1">
      <alignment vertical="center"/>
    </xf>
    <xf numFmtId="165" fontId="4" fillId="2" borderId="18" xfId="1" applyNumberFormat="1" applyFont="1" applyFill="1" applyBorder="1" applyAlignment="1">
      <alignment vertical="center"/>
    </xf>
    <xf numFmtId="165" fontId="3" fillId="2" borderId="21" xfId="1" applyNumberFormat="1" applyFont="1" applyFill="1" applyBorder="1" applyAlignment="1">
      <alignment vertical="center" wrapText="1"/>
    </xf>
    <xf numFmtId="0" fontId="11" fillId="2" borderId="13" xfId="6" applyFont="1" applyFill="1" applyBorder="1" applyAlignment="1" applyProtection="1">
      <alignment horizontal="center" vertical="center" wrapText="1"/>
      <protection locked="0"/>
    </xf>
    <xf numFmtId="0" fontId="11" fillId="2" borderId="1" xfId="6" applyFont="1" applyFill="1" applyBorder="1" applyAlignment="1" applyProtection="1">
      <alignment vertical="center" wrapText="1"/>
      <protection locked="0"/>
    </xf>
    <xf numFmtId="0" fontId="11" fillId="2" borderId="15" xfId="6" applyFont="1" applyFill="1" applyBorder="1" applyAlignment="1" applyProtection="1">
      <alignment horizontal="center" vertical="center" wrapText="1"/>
      <protection locked="0"/>
    </xf>
    <xf numFmtId="0" fontId="11" fillId="2" borderId="1" xfId="6" applyFont="1" applyFill="1" applyBorder="1" applyAlignment="1" applyProtection="1">
      <alignment wrapText="1"/>
      <protection locked="0"/>
    </xf>
    <xf numFmtId="165" fontId="3" fillId="0" borderId="25" xfId="1" applyNumberFormat="1" applyFont="1" applyFill="1" applyBorder="1" applyAlignment="1">
      <alignment vertical="center"/>
    </xf>
    <xf numFmtId="165" fontId="3" fillId="0" borderId="23" xfId="1" applyNumberFormat="1" applyFont="1" applyFill="1" applyBorder="1" applyAlignment="1">
      <alignment vertical="center"/>
    </xf>
    <xf numFmtId="165" fontId="3" fillId="0" borderId="7" xfId="1" applyNumberFormat="1" applyFont="1" applyFill="1" applyBorder="1" applyAlignment="1">
      <alignment vertical="center"/>
    </xf>
    <xf numFmtId="165" fontId="3" fillId="0" borderId="18" xfId="1" applyNumberFormat="1" applyFont="1" applyFill="1" applyBorder="1" applyAlignment="1">
      <alignment vertical="center"/>
    </xf>
    <xf numFmtId="165" fontId="3" fillId="0" borderId="22" xfId="1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165" fontId="4" fillId="0" borderId="25" xfId="1" applyNumberFormat="1" applyFont="1" applyBorder="1" applyAlignment="1">
      <alignment vertical="center" wrapText="1"/>
    </xf>
    <xf numFmtId="165" fontId="4" fillId="0" borderId="23" xfId="1" applyNumberFormat="1" applyFont="1" applyBorder="1" applyAlignment="1">
      <alignment vertical="center" wrapText="1"/>
    </xf>
    <xf numFmtId="165" fontId="3" fillId="0" borderId="2" xfId="1" applyNumberFormat="1" applyFont="1" applyBorder="1" applyAlignment="1">
      <alignment vertical="center" wrapText="1"/>
    </xf>
    <xf numFmtId="165" fontId="4" fillId="0" borderId="13" xfId="1" applyNumberFormat="1" applyFont="1" applyBorder="1" applyAlignment="1">
      <alignment vertical="center" wrapText="1"/>
    </xf>
    <xf numFmtId="165" fontId="4" fillId="0" borderId="2" xfId="1" applyNumberFormat="1" applyFont="1" applyBorder="1" applyAlignment="1">
      <alignment vertical="center" wrapText="1"/>
    </xf>
    <xf numFmtId="165" fontId="4" fillId="0" borderId="3" xfId="1" applyNumberFormat="1" applyFont="1" applyBorder="1" applyAlignment="1">
      <alignment vertical="center" wrapText="1"/>
    </xf>
    <xf numFmtId="165" fontId="4" fillId="0" borderId="22" xfId="1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20" fillId="0" borderId="0" xfId="0" applyFont="1"/>
    <xf numFmtId="0" fontId="20" fillId="0" borderId="0" xfId="0" applyFont="1" applyBorder="1"/>
    <xf numFmtId="165" fontId="3" fillId="0" borderId="25" xfId="1" applyNumberFormat="1" applyFont="1" applyBorder="1" applyAlignment="1">
      <alignment vertical="center" wrapText="1"/>
    </xf>
    <xf numFmtId="165" fontId="3" fillId="2" borderId="18" xfId="1" applyNumberFormat="1" applyFont="1" applyFill="1" applyBorder="1" applyAlignment="1">
      <alignment horizontal="center" vertical="center" wrapText="1"/>
    </xf>
    <xf numFmtId="165" fontId="3" fillId="0" borderId="22" xfId="1" applyNumberFormat="1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5" fontId="3" fillId="0" borderId="3" xfId="1" applyNumberFormat="1" applyFont="1" applyBorder="1" applyAlignment="1">
      <alignment vertical="center" wrapText="1"/>
    </xf>
    <xf numFmtId="165" fontId="3" fillId="0" borderId="25" xfId="1" applyNumberFormat="1" applyFont="1" applyBorder="1" applyAlignment="1">
      <alignment vertical="center"/>
    </xf>
    <xf numFmtId="165" fontId="3" fillId="0" borderId="23" xfId="1" applyNumberFormat="1" applyFont="1" applyBorder="1" applyAlignment="1">
      <alignment vertical="center"/>
    </xf>
    <xf numFmtId="165" fontId="3" fillId="0" borderId="7" xfId="1" applyNumberFormat="1" applyFont="1" applyBorder="1" applyAlignment="1">
      <alignment vertical="center"/>
    </xf>
    <xf numFmtId="165" fontId="3" fillId="0" borderId="13" xfId="1" applyNumberFormat="1" applyFont="1" applyBorder="1" applyAlignment="1">
      <alignment vertical="center"/>
    </xf>
    <xf numFmtId="165" fontId="3" fillId="0" borderId="22" xfId="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1" fillId="0" borderId="13" xfId="3" applyFont="1" applyFill="1" applyBorder="1" applyAlignment="1" applyProtection="1">
      <alignment horizontal="center" vertical="center" wrapText="1"/>
      <protection locked="0"/>
    </xf>
    <xf numFmtId="0" fontId="11" fillId="0" borderId="14" xfId="3" applyFont="1" applyFill="1" applyBorder="1" applyAlignment="1" applyProtection="1">
      <alignment horizontal="center" vertical="center" wrapText="1"/>
      <protection locked="0"/>
    </xf>
    <xf numFmtId="0" fontId="11" fillId="0" borderId="15" xfId="3" applyFont="1" applyFill="1" applyBorder="1" applyAlignment="1" applyProtection="1">
      <alignment horizontal="center" vertical="center" wrapText="1"/>
      <protection locked="0"/>
    </xf>
    <xf numFmtId="165" fontId="4" fillId="10" borderId="22" xfId="1" applyNumberFormat="1" applyFont="1" applyFill="1" applyBorder="1" applyAlignment="1">
      <alignment vertical="center" wrapText="1"/>
    </xf>
    <xf numFmtId="165" fontId="4" fillId="10" borderId="7" xfId="1" applyNumberFormat="1" applyFont="1" applyFill="1" applyBorder="1" applyAlignment="1">
      <alignment vertical="center" wrapText="1"/>
    </xf>
    <xf numFmtId="165" fontId="4" fillId="10" borderId="24" xfId="1" applyNumberFormat="1" applyFont="1" applyFill="1" applyBorder="1" applyAlignment="1">
      <alignment vertical="center" wrapText="1"/>
    </xf>
    <xf numFmtId="165" fontId="4" fillId="10" borderId="25" xfId="1" applyNumberFormat="1" applyFont="1" applyFill="1" applyBorder="1" applyAlignment="1">
      <alignment vertical="center" wrapText="1"/>
    </xf>
    <xf numFmtId="165" fontId="4" fillId="10" borderId="21" xfId="1" applyNumberFormat="1" applyFont="1" applyFill="1" applyBorder="1" applyAlignment="1">
      <alignment vertical="center" wrapText="1"/>
    </xf>
    <xf numFmtId="165" fontId="4" fillId="10" borderId="20" xfId="1" applyNumberFormat="1" applyFont="1" applyFill="1" applyBorder="1" applyAlignment="1">
      <alignment vertical="center" wrapText="1"/>
    </xf>
    <xf numFmtId="165" fontId="4" fillId="10" borderId="2" xfId="1" applyNumberFormat="1" applyFont="1" applyFill="1" applyBorder="1" applyAlignment="1">
      <alignment vertical="center" wrapText="1"/>
    </xf>
    <xf numFmtId="165" fontId="4" fillId="10" borderId="3" xfId="1" applyNumberFormat="1" applyFont="1" applyFill="1" applyBorder="1" applyAlignment="1">
      <alignment vertical="center" wrapText="1"/>
    </xf>
    <xf numFmtId="165" fontId="4" fillId="10" borderId="7" xfId="1" applyNumberFormat="1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49" fontId="21" fillId="1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0" fillId="0" borderId="0" xfId="0" applyNumberFormat="1"/>
    <xf numFmtId="1" fontId="0" fillId="0" borderId="0" xfId="0" applyNumberFormat="1" applyBorder="1"/>
    <xf numFmtId="173" fontId="0" fillId="0" borderId="0" xfId="0" applyNumberFormat="1" applyBorder="1"/>
    <xf numFmtId="165" fontId="11" fillId="0" borderId="29" xfId="1" applyNumberFormat="1" applyFont="1" applyFill="1" applyBorder="1" applyAlignment="1">
      <alignment horizontal="center" vertical="center" wrapText="1"/>
    </xf>
    <xf numFmtId="165" fontId="11" fillId="0" borderId="30" xfId="1" applyNumberFormat="1" applyFont="1" applyFill="1" applyBorder="1" applyAlignment="1">
      <alignment horizontal="center" vertical="center" wrapText="1"/>
    </xf>
    <xf numFmtId="165" fontId="11" fillId="0" borderId="31" xfId="1" applyNumberFormat="1" applyFont="1" applyFill="1" applyBorder="1" applyAlignment="1">
      <alignment horizontal="center" vertical="center" wrapText="1"/>
    </xf>
    <xf numFmtId="165" fontId="11" fillId="0" borderId="38" xfId="1" applyNumberFormat="1" applyFont="1" applyFill="1" applyBorder="1" applyAlignment="1">
      <alignment horizontal="center" vertical="center" wrapText="1"/>
    </xf>
    <xf numFmtId="165" fontId="11" fillId="0" borderId="32" xfId="1" applyNumberFormat="1" applyFont="1" applyFill="1" applyBorder="1" applyAlignment="1">
      <alignment horizontal="center" vertical="center" wrapText="1"/>
    </xf>
    <xf numFmtId="165" fontId="11" fillId="0" borderId="6" xfId="1" applyNumberFormat="1" applyFont="1" applyFill="1" applyBorder="1" applyAlignment="1">
      <alignment horizontal="center" vertical="center" wrapText="1"/>
    </xf>
    <xf numFmtId="165" fontId="11" fillId="0" borderId="33" xfId="1" applyNumberFormat="1" applyFont="1" applyFill="1" applyBorder="1" applyAlignment="1">
      <alignment horizontal="center" vertical="center" wrapText="1"/>
    </xf>
    <xf numFmtId="165" fontId="11" fillId="2" borderId="32" xfId="1" applyNumberFormat="1" applyFont="1" applyFill="1" applyBorder="1" applyAlignment="1">
      <alignment horizontal="center" vertical="center" wrapText="1"/>
    </xf>
    <xf numFmtId="165" fontId="11" fillId="2" borderId="29" xfId="1" applyNumberFormat="1" applyFont="1" applyFill="1" applyBorder="1" applyAlignment="1">
      <alignment horizontal="center" vertical="center" wrapText="1"/>
    </xf>
    <xf numFmtId="165" fontId="11" fillId="2" borderId="30" xfId="1" applyNumberFormat="1" applyFont="1" applyFill="1" applyBorder="1" applyAlignment="1">
      <alignment horizontal="center" vertical="center" wrapText="1"/>
    </xf>
    <xf numFmtId="165" fontId="11" fillId="2" borderId="33" xfId="1" applyNumberFormat="1" applyFont="1" applyFill="1" applyBorder="1" applyAlignment="1">
      <alignment horizontal="center" vertical="center" wrapText="1"/>
    </xf>
    <xf numFmtId="165" fontId="11" fillId="2" borderId="31" xfId="1" applyNumberFormat="1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1" fontId="11" fillId="0" borderId="33" xfId="0" applyNumberFormat="1" applyFont="1" applyFill="1" applyBorder="1" applyAlignment="1">
      <alignment horizontal="center" vertical="center" wrapText="1"/>
    </xf>
    <xf numFmtId="1" fontId="11" fillId="0" borderId="30" xfId="0" applyNumberFormat="1" applyFont="1" applyFill="1" applyBorder="1" applyAlignment="1">
      <alignment horizontal="center" vertical="center" wrapText="1"/>
    </xf>
    <xf numFmtId="1" fontId="11" fillId="0" borderId="38" xfId="0" applyNumberFormat="1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4" fontId="2" fillId="0" borderId="0" xfId="0" applyNumberFormat="1" applyFont="1" applyBorder="1"/>
    <xf numFmtId="165" fontId="8" fillId="0" borderId="40" xfId="1" applyNumberFormat="1" applyFont="1" applyFill="1" applyBorder="1" applyAlignment="1">
      <alignment horizontal="center" vertical="center" wrapText="1"/>
    </xf>
    <xf numFmtId="165" fontId="8" fillId="0" borderId="41" xfId="1" applyNumberFormat="1" applyFont="1" applyFill="1" applyBorder="1" applyAlignment="1">
      <alignment horizontal="center" vertical="center" wrapText="1"/>
    </xf>
    <xf numFmtId="165" fontId="8" fillId="2" borderId="42" xfId="1" applyNumberFormat="1" applyFont="1" applyFill="1" applyBorder="1" applyAlignment="1">
      <alignment horizontal="center" vertical="center" wrapText="1"/>
    </xf>
    <xf numFmtId="165" fontId="8" fillId="2" borderId="43" xfId="1" applyNumberFormat="1" applyFont="1" applyFill="1" applyBorder="1" applyAlignment="1">
      <alignment horizontal="center" vertical="center" wrapText="1"/>
    </xf>
    <xf numFmtId="165" fontId="11" fillId="0" borderId="44" xfId="1" applyNumberFormat="1" applyFont="1" applyFill="1" applyBorder="1" applyAlignment="1">
      <alignment horizontal="center" vertical="center" wrapText="1"/>
    </xf>
    <xf numFmtId="165" fontId="11" fillId="0" borderId="41" xfId="1" applyNumberFormat="1" applyFont="1" applyFill="1" applyBorder="1" applyAlignment="1">
      <alignment horizontal="center" vertical="center" wrapText="1"/>
    </xf>
    <xf numFmtId="165" fontId="11" fillId="2" borderId="41" xfId="1" applyNumberFormat="1" applyFont="1" applyFill="1" applyBorder="1" applyAlignment="1">
      <alignment horizontal="center" vertical="center" wrapText="1"/>
    </xf>
    <xf numFmtId="165" fontId="8" fillId="2" borderId="41" xfId="1" applyNumberFormat="1" applyFont="1" applyFill="1" applyBorder="1" applyAlignment="1">
      <alignment horizontal="center" vertical="center" wrapText="1"/>
    </xf>
    <xf numFmtId="165" fontId="11" fillId="9" borderId="41" xfId="1" applyNumberFormat="1" applyFont="1" applyFill="1" applyBorder="1" applyAlignment="1">
      <alignment horizontal="center" vertical="center" wrapText="1"/>
    </xf>
    <xf numFmtId="165" fontId="8" fillId="0" borderId="45" xfId="1" applyNumberFormat="1" applyFont="1" applyFill="1" applyBorder="1" applyAlignment="1">
      <alignment horizontal="center" vertical="center" wrapText="1"/>
    </xf>
    <xf numFmtId="165" fontId="8" fillId="2" borderId="18" xfId="1" applyNumberFormat="1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165" fontId="8" fillId="2" borderId="2" xfId="1" applyNumberFormat="1" applyFont="1" applyFill="1" applyBorder="1" applyAlignment="1">
      <alignment horizontal="center" vertical="center" wrapText="1"/>
    </xf>
    <xf numFmtId="165" fontId="8" fillId="2" borderId="3" xfId="1" applyNumberFormat="1" applyFont="1" applyFill="1" applyBorder="1" applyAlignment="1">
      <alignment horizontal="center" vertical="center" wrapText="1"/>
    </xf>
    <xf numFmtId="165" fontId="8" fillId="0" borderId="17" xfId="1" applyNumberFormat="1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165" fontId="8" fillId="0" borderId="46" xfId="1" applyNumberFormat="1" applyFont="1" applyFill="1" applyBorder="1" applyAlignment="1">
      <alignment horizontal="center" vertical="center"/>
    </xf>
    <xf numFmtId="165" fontId="8" fillId="0" borderId="47" xfId="1" applyNumberFormat="1" applyFont="1" applyFill="1" applyBorder="1" applyAlignment="1">
      <alignment horizontal="center" vertical="center"/>
    </xf>
    <xf numFmtId="165" fontId="8" fillId="0" borderId="48" xfId="1" applyNumberFormat="1" applyFont="1" applyFill="1" applyBorder="1" applyAlignment="1">
      <alignment horizontal="center" vertical="center"/>
    </xf>
    <xf numFmtId="165" fontId="8" fillId="0" borderId="49" xfId="1" applyNumberFormat="1" applyFont="1" applyFill="1" applyBorder="1" applyAlignment="1">
      <alignment horizontal="center" vertical="center"/>
    </xf>
    <xf numFmtId="165" fontId="8" fillId="0" borderId="50" xfId="1" applyNumberFormat="1" applyFont="1" applyFill="1" applyBorder="1" applyAlignment="1">
      <alignment horizontal="center" vertical="center"/>
    </xf>
    <xf numFmtId="165" fontId="8" fillId="0" borderId="51" xfId="1" applyNumberFormat="1" applyFont="1" applyFill="1" applyBorder="1" applyAlignment="1">
      <alignment horizontal="center" vertical="center"/>
    </xf>
    <xf numFmtId="165" fontId="8" fillId="0" borderId="52" xfId="1" applyNumberFormat="1" applyFont="1" applyFill="1" applyBorder="1" applyAlignment="1">
      <alignment horizontal="center" vertical="center"/>
    </xf>
    <xf numFmtId="165" fontId="8" fillId="0" borderId="53" xfId="1" applyNumberFormat="1" applyFont="1" applyFill="1" applyBorder="1" applyAlignment="1">
      <alignment horizontal="center" vertical="center"/>
    </xf>
    <xf numFmtId="165" fontId="8" fillId="0" borderId="54" xfId="1" applyNumberFormat="1" applyFont="1" applyFill="1" applyBorder="1" applyAlignment="1">
      <alignment horizontal="center" vertical="center"/>
    </xf>
    <xf numFmtId="165" fontId="8" fillId="2" borderId="53" xfId="1" applyNumberFormat="1" applyFont="1" applyFill="1" applyBorder="1" applyAlignment="1">
      <alignment horizontal="center" vertical="center"/>
    </xf>
    <xf numFmtId="165" fontId="8" fillId="2" borderId="40" xfId="1" applyNumberFormat="1" applyFont="1" applyFill="1" applyBorder="1" applyAlignment="1">
      <alignment horizontal="center" vertical="center"/>
    </xf>
    <xf numFmtId="165" fontId="8" fillId="2" borderId="44" xfId="1" applyNumberFormat="1" applyFont="1" applyFill="1" applyBorder="1" applyAlignment="1">
      <alignment horizontal="center" vertical="center"/>
    </xf>
    <xf numFmtId="165" fontId="8" fillId="2" borderId="41" xfId="1" applyNumberFormat="1" applyFont="1" applyFill="1" applyBorder="1" applyAlignment="1">
      <alignment horizontal="center" vertical="center"/>
    </xf>
    <xf numFmtId="165" fontId="8" fillId="2" borderId="45" xfId="1" applyNumberFormat="1" applyFont="1" applyFill="1" applyBorder="1" applyAlignment="1">
      <alignment horizontal="center" vertical="center"/>
    </xf>
    <xf numFmtId="165" fontId="8" fillId="2" borderId="42" xfId="1" applyNumberFormat="1" applyFont="1" applyFill="1" applyBorder="1" applyAlignment="1">
      <alignment horizontal="center" vertical="center"/>
    </xf>
    <xf numFmtId="165" fontId="8" fillId="0" borderId="44" xfId="1" applyNumberFormat="1" applyFont="1" applyFill="1" applyBorder="1" applyAlignment="1">
      <alignment horizontal="center" vertical="center" wrapText="1"/>
    </xf>
    <xf numFmtId="165" fontId="8" fillId="0" borderId="41" xfId="1" applyNumberFormat="1" applyFont="1" applyFill="1" applyBorder="1" applyAlignment="1">
      <alignment horizontal="center" vertical="center" wrapText="1"/>
    </xf>
    <xf numFmtId="165" fontId="8" fillId="2" borderId="41" xfId="1" applyNumberFormat="1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/>
    <xf numFmtId="165" fontId="11" fillId="0" borderId="0" xfId="1" applyNumberFormat="1" applyFont="1" applyFill="1" applyAlignment="1"/>
    <xf numFmtId="165" fontId="22" fillId="0" borderId="0" xfId="1" applyNumberFormat="1" applyFont="1" applyFill="1"/>
    <xf numFmtId="165" fontId="11" fillId="0" borderId="0" xfId="1" applyNumberFormat="1" applyFont="1" applyFill="1"/>
    <xf numFmtId="165" fontId="11" fillId="0" borderId="0" xfId="1" applyNumberFormat="1" applyFont="1" applyFill="1" applyAlignment="1">
      <alignment horizontal="center"/>
    </xf>
    <xf numFmtId="165" fontId="8" fillId="0" borderId="0" xfId="1" applyNumberFormat="1" applyFont="1" applyFill="1"/>
    <xf numFmtId="0" fontId="11" fillId="0" borderId="0" xfId="6" applyFont="1" applyFill="1" applyAlignment="1">
      <alignment horizontal="center"/>
    </xf>
    <xf numFmtId="0" fontId="11" fillId="0" borderId="0" xfId="6" applyFont="1" applyFill="1" applyAlignment="1">
      <alignment wrapText="1"/>
    </xf>
    <xf numFmtId="165" fontId="20" fillId="0" borderId="0" xfId="1" applyNumberFormat="1" applyFont="1" applyFill="1"/>
    <xf numFmtId="165" fontId="11" fillId="0" borderId="0" xfId="1" applyNumberFormat="1" applyFont="1" applyFill="1" applyAlignment="1">
      <alignment horizontal="right"/>
    </xf>
    <xf numFmtId="165" fontId="11" fillId="0" borderId="0" xfId="1" applyNumberFormat="1" applyFont="1" applyAlignment="1">
      <alignment horizontal="right"/>
    </xf>
    <xf numFmtId="165" fontId="11" fillId="0" borderId="0" xfId="1" applyNumberFormat="1" applyFont="1" applyFill="1" applyAlignment="1">
      <alignment horizontal="right" vertical="center"/>
    </xf>
    <xf numFmtId="165" fontId="8" fillId="0" borderId="0" xfId="1" applyNumberFormat="1" applyFont="1" applyFill="1" applyAlignment="1">
      <alignment horizontal="center"/>
    </xf>
    <xf numFmtId="0" fontId="11" fillId="0" borderId="0" xfId="6" applyFont="1" applyFill="1" applyAlignment="1">
      <alignment horizontal="right"/>
    </xf>
    <xf numFmtId="0" fontId="0" fillId="0" borderId="0" xfId="0" applyFill="1" applyAlignment="1"/>
    <xf numFmtId="0" fontId="0" fillId="0" borderId="0" xfId="0" applyAlignment="1"/>
    <xf numFmtId="0" fontId="0" fillId="0" borderId="0" xfId="0" applyFill="1" applyAlignment="1">
      <alignment horizontal="center"/>
    </xf>
    <xf numFmtId="165" fontId="11" fillId="0" borderId="0" xfId="1" applyNumberFormat="1" applyFont="1" applyFill="1" applyAlignment="1">
      <alignment horizontal="right" vertical="center" wrapText="1"/>
    </xf>
    <xf numFmtId="0" fontId="8" fillId="0" borderId="0" xfId="6" applyFont="1" applyFill="1" applyAlignment="1">
      <alignment horizontal="center"/>
    </xf>
    <xf numFmtId="0" fontId="8" fillId="0" borderId="0" xfId="6" applyFont="1" applyFill="1" applyAlignment="1">
      <alignment horizontal="center"/>
    </xf>
    <xf numFmtId="0" fontId="24" fillId="0" borderId="0" xfId="6" applyFont="1" applyFill="1" applyAlignment="1">
      <alignment horizontal="center"/>
    </xf>
    <xf numFmtId="165" fontId="11" fillId="2" borderId="0" xfId="1" applyNumberFormat="1" applyFont="1" applyFill="1"/>
    <xf numFmtId="165" fontId="11" fillId="2" borderId="0" xfId="1" applyNumberFormat="1" applyFont="1" applyFill="1" applyAlignment="1">
      <alignment horizontal="center"/>
    </xf>
    <xf numFmtId="0" fontId="11" fillId="0" borderId="0" xfId="6" applyFont="1" applyFill="1" applyAlignment="1">
      <alignment horizontal="justify" wrapText="1"/>
    </xf>
  </cellXfs>
  <cellStyles count="319">
    <cellStyle name=" 1" xfId="9"/>
    <cellStyle name=" 1 2" xfId="10"/>
    <cellStyle name=" 1 3" xfId="11"/>
    <cellStyle name="_2010 СТРУКТУРА СВОД" xfId="12"/>
    <cellStyle name="_2010 СТРУКТУРА-с зарпл." xfId="13"/>
    <cellStyle name="_4.1 и 5 Финпланы" xfId="14"/>
    <cellStyle name="_4.1 и 5 Финпланы (1)" xfId="15"/>
    <cellStyle name="_Copy of ДРСК_1" xfId="16"/>
    <cellStyle name="_ДРСК, ИПР 2010 Приложение 1свод" xfId="17"/>
    <cellStyle name="_Инвест-структура 2011 26.10.10" xfId="18"/>
    <cellStyle name="_Инвест-структура_ХЭС_22.10.2010" xfId="19"/>
    <cellStyle name="_Инвест-структура_ХЭС_29.10.2010" xfId="20"/>
    <cellStyle name="_ИПР 2011-2017  ХЭС  от 21.02.12" xfId="21"/>
    <cellStyle name="_ИПР 2011-2017 ХЭС  10.01.12 ПРАВИЛЬНЫЙ" xfId="22"/>
    <cellStyle name="_ИПР 2011-2017 ХЭС 16.12.11 на РАО" xfId="23"/>
    <cellStyle name="_ИПР 2012 ХЭС  12.01.12" xfId="24"/>
    <cellStyle name="_ИПР 2014-2018 ХЭС 06.12.12" xfId="25"/>
    <cellStyle name="_Книга2" xfId="26"/>
    <cellStyle name="_Книга4" xfId="27"/>
    <cellStyle name="_Лист1" xfId="28"/>
    <cellStyle name="_Лист2" xfId="29"/>
    <cellStyle name="_Модель Стратегия Ленэнерго_3" xfId="30"/>
    <cellStyle name="_Прил 14 ( 29 ноября)" xfId="31"/>
    <cellStyle name="_Прил 25а_ЕАО_25.12.2009" xfId="32"/>
    <cellStyle name="_Прил 25а_свод_02.11.2009" xfId="33"/>
    <cellStyle name="_Прил 4.1, 4.3 ИПР 2013-2017 24.01.12 СЕМЫКИН" xfId="34"/>
    <cellStyle name="_Прил 4_21.04.2009_СВОД" xfId="35"/>
    <cellStyle name="_Прил. 1.2, 2.2" xfId="36"/>
    <cellStyle name="_прил. 1.4" xfId="37"/>
    <cellStyle name="_Прил.1 Финансирование ИПР 2011-2013" xfId="38"/>
    <cellStyle name="_Прил.10 Отчет об исполнении  финплана 2009-2010" xfId="39"/>
    <cellStyle name="_Прил.4 Отчет об источниках финансирования ИПР 2009-2010 ХЭС" xfId="40"/>
    <cellStyle name="_Прил.9 Финплан 2011-2013" xfId="41"/>
    <cellStyle name="_Прилож. Л к регл. РАО ХЭС 28.11.11 1" xfId="42"/>
    <cellStyle name="_Приложение  2.2; 2.3 ИПР 2013 25.12.12" xfId="43"/>
    <cellStyle name="_Приложение 1 - ЮЯ 2010-2012 гг." xfId="44"/>
    <cellStyle name="_Приложение 1.2_ЮЯ" xfId="45"/>
    <cellStyle name="_Приложение 1.4 ИПР 2013г. ХЭС 21.12.12" xfId="46"/>
    <cellStyle name="_Приложение 14" xfId="47"/>
    <cellStyle name="_Приложение 14 ИПР 2013г. ХЭС 24.12.12" xfId="48"/>
    <cellStyle name="_Приложение 2 (3 вариант)" xfId="49"/>
    <cellStyle name="_Приложение 2 в формате Приложения 8" xfId="50"/>
    <cellStyle name="_Приложение 2 фин. модель ДРСК 01.03.2011 г." xfId="51"/>
    <cellStyle name="_Приложение 4 от 11.01.10" xfId="52"/>
    <cellStyle name="_Приложение 5 ИПР 2013-2017" xfId="53"/>
    <cellStyle name="_Приложение 6" xfId="54"/>
    <cellStyle name="_Приложение 6.1_ЕАО от Артура" xfId="55"/>
    <cellStyle name="_Приложение 7.1" xfId="56"/>
    <cellStyle name="_Приложение 8а" xfId="57"/>
    <cellStyle name="_Приложение №1" xfId="58"/>
    <cellStyle name="_Приложение Ж (инвест.стр-ра)" xfId="59"/>
    <cellStyle name="_Приложения  4.1 ОАО ДРСК,4.2 ХЭС" xfId="60"/>
    <cellStyle name="_Приложения 11 г. ХЭС 28.03.11 утв. Чудовым" xfId="61"/>
    <cellStyle name="_Приложения на Прав-во ХЭС 12.01.12" xfId="62"/>
    <cellStyle name="_таблица 14 ЕАО." xfId="63"/>
    <cellStyle name="_таблица 14 Перечень ИПР и план финансирования 2010г ЕАО." xfId="64"/>
    <cellStyle name="_Финплан ДРСК 2011-2013 17.02.10 Семыкин" xfId="65"/>
    <cellStyle name="_ЮЯ_РАО ЭСВ (1)" xfId="66"/>
    <cellStyle name="20% - Акцент1 2" xfId="67"/>
    <cellStyle name="20% - Акцент1 2 2" xfId="68"/>
    <cellStyle name="20% - Акцент1 3" xfId="69"/>
    <cellStyle name="20% - Акцент1 3 2" xfId="70"/>
    <cellStyle name="20% - Акцент2 2" xfId="71"/>
    <cellStyle name="20% - Акцент2 2 2" xfId="72"/>
    <cellStyle name="20% - Акцент2 3" xfId="73"/>
    <cellStyle name="20% - Акцент2 3 2" xfId="74"/>
    <cellStyle name="20% - Акцент3 2" xfId="75"/>
    <cellStyle name="20% - Акцент3 2 2" xfId="76"/>
    <cellStyle name="20% - Акцент3 3" xfId="77"/>
    <cellStyle name="20% - Акцент3 3 2" xfId="78"/>
    <cellStyle name="20% - Акцент4 2" xfId="79"/>
    <cellStyle name="20% - Акцент4 2 2" xfId="80"/>
    <cellStyle name="20% - Акцент4 3" xfId="81"/>
    <cellStyle name="20% - Акцент4 3 2" xfId="82"/>
    <cellStyle name="20% - Акцент5 2" xfId="83"/>
    <cellStyle name="20% - Акцент5 2 2" xfId="84"/>
    <cellStyle name="20% - Акцент6 2" xfId="85"/>
    <cellStyle name="20% - Акцент6 2 2" xfId="86"/>
    <cellStyle name="40% - Акцент1 2" xfId="87"/>
    <cellStyle name="40% - Акцент1 2 2" xfId="88"/>
    <cellStyle name="40% - Акцент1 3" xfId="89"/>
    <cellStyle name="40% - Акцент1 3 2" xfId="90"/>
    <cellStyle name="40% - Акцент2 2" xfId="91"/>
    <cellStyle name="40% - Акцент2 2 2" xfId="92"/>
    <cellStyle name="40% - Акцент3 2" xfId="93"/>
    <cellStyle name="40% - Акцент3 2 2" xfId="94"/>
    <cellStyle name="40% - Акцент3 3" xfId="95"/>
    <cellStyle name="40% - Акцент3 3 2" xfId="96"/>
    <cellStyle name="40% - Акцент4 2" xfId="97"/>
    <cellStyle name="40% - Акцент4 2 2" xfId="98"/>
    <cellStyle name="40% - Акцент4 3" xfId="99"/>
    <cellStyle name="40% - Акцент4 3 2" xfId="100"/>
    <cellStyle name="40% - Акцент5 2" xfId="101"/>
    <cellStyle name="40% - Акцент5 2 2" xfId="102"/>
    <cellStyle name="40% - Акцент6 2" xfId="103"/>
    <cellStyle name="40% - Акцент6 2 2" xfId="104"/>
    <cellStyle name="40% - Акцент6 3" xfId="105"/>
    <cellStyle name="40% - Акцент6 3 2" xfId="106"/>
    <cellStyle name="60% - Акцент1 2" xfId="107"/>
    <cellStyle name="60% - Акцент1 2 2" xfId="108"/>
    <cellStyle name="60% - Акцент1 3" xfId="109"/>
    <cellStyle name="60% - Акцент2 2" xfId="110"/>
    <cellStyle name="60% - Акцент2 2 2" xfId="111"/>
    <cellStyle name="60% - Акцент3 2" xfId="112"/>
    <cellStyle name="60% - Акцент3 2 2" xfId="113"/>
    <cellStyle name="60% - Акцент3 3" xfId="114"/>
    <cellStyle name="60% - Акцент4 2" xfId="115"/>
    <cellStyle name="60% - Акцент4 2 2" xfId="116"/>
    <cellStyle name="60% - Акцент4 3" xfId="117"/>
    <cellStyle name="60% - Акцент5 2" xfId="118"/>
    <cellStyle name="60% - Акцент5 2 2" xfId="119"/>
    <cellStyle name="60% - Акцент6 2" xfId="120"/>
    <cellStyle name="60% - Акцент6 2 2" xfId="121"/>
    <cellStyle name="60% - Акцент6 3" xfId="122"/>
    <cellStyle name="Assumption" xfId="123"/>
    <cellStyle name="Dates" xfId="124"/>
    <cellStyle name="E-mail" xfId="125"/>
    <cellStyle name="Heading" xfId="126"/>
    <cellStyle name="Heading2" xfId="127"/>
    <cellStyle name="Inputs" xfId="128"/>
    <cellStyle name="Normal_Copy of IP_Kamhatskenergo_v_formate_RAO" xfId="129"/>
    <cellStyle name="Table Heading" xfId="130"/>
    <cellStyle name="TableStyleLight1" xfId="131"/>
    <cellStyle name="TableStyleLight1 2" xfId="132"/>
    <cellStyle name="TableStyleLight1 3" xfId="7"/>
    <cellStyle name="Telephone number" xfId="133"/>
    <cellStyle name="Акцент1 2" xfId="134"/>
    <cellStyle name="Акцент1 2 2" xfId="135"/>
    <cellStyle name="Акцент1 3" xfId="136"/>
    <cellStyle name="Акцент2 2" xfId="137"/>
    <cellStyle name="Акцент2 2 2" xfId="138"/>
    <cellStyle name="Акцент3 2" xfId="139"/>
    <cellStyle name="Акцент3 2 2" xfId="140"/>
    <cellStyle name="Акцент4 2" xfId="141"/>
    <cellStyle name="Акцент4 2 2" xfId="142"/>
    <cellStyle name="Акцент4 3" xfId="143"/>
    <cellStyle name="Акцент5 2" xfId="144"/>
    <cellStyle name="Акцент5 2 2" xfId="145"/>
    <cellStyle name="Акцент6 2" xfId="146"/>
    <cellStyle name="Акцент6 2 2" xfId="147"/>
    <cellStyle name="Ввод  2" xfId="148"/>
    <cellStyle name="Ввод  2 2" xfId="149"/>
    <cellStyle name="Вывод 2" xfId="150"/>
    <cellStyle name="Вывод 2 2" xfId="151"/>
    <cellStyle name="Вывод 3" xfId="152"/>
    <cellStyle name="Вычисление 2" xfId="153"/>
    <cellStyle name="Вычисление 2 2" xfId="154"/>
    <cellStyle name="Вычисление 3" xfId="155"/>
    <cellStyle name="Заголовок" xfId="156"/>
    <cellStyle name="Заголовок 1 2" xfId="157"/>
    <cellStyle name="Заголовок 1 2 2" xfId="158"/>
    <cellStyle name="Заголовок 1 3" xfId="159"/>
    <cellStyle name="Заголовок 2 2" xfId="160"/>
    <cellStyle name="Заголовок 2 2 2" xfId="161"/>
    <cellStyle name="Заголовок 2 3" xfId="162"/>
    <cellStyle name="Заголовок 3 2" xfId="163"/>
    <cellStyle name="Заголовок 3 2 2" xfId="164"/>
    <cellStyle name="Заголовок 3 3" xfId="165"/>
    <cellStyle name="Заголовок 4 2" xfId="166"/>
    <cellStyle name="Заголовок 4 2 2" xfId="167"/>
    <cellStyle name="Заголовок 4 3" xfId="168"/>
    <cellStyle name="ЗаголовокСтолбца" xfId="169"/>
    <cellStyle name="Значение" xfId="170"/>
    <cellStyle name="Итог 2" xfId="171"/>
    <cellStyle name="Итог 2 2" xfId="172"/>
    <cellStyle name="Итог 3" xfId="173"/>
    <cellStyle name="Контрольная ячейка 2" xfId="174"/>
    <cellStyle name="Контрольная ячейка 2 2" xfId="175"/>
    <cellStyle name="Название 2" xfId="176"/>
    <cellStyle name="Название 2 2" xfId="177"/>
    <cellStyle name="Название 3" xfId="178"/>
    <cellStyle name="Нейтральный 2" xfId="179"/>
    <cellStyle name="Нейтральный 2 2" xfId="180"/>
    <cellStyle name="Обычный" xfId="0" builtinId="0"/>
    <cellStyle name="Обычный 10" xfId="6"/>
    <cellStyle name="Обычный 10 2" xfId="181"/>
    <cellStyle name="Обычный 10 2 2" xfId="182"/>
    <cellStyle name="Обычный 10 2 2 2" xfId="183"/>
    <cellStyle name="Обычный 10 2 3" xfId="184"/>
    <cellStyle name="Обычный 10 3" xfId="185"/>
    <cellStyle name="Обычный 10 3 2" xfId="186"/>
    <cellStyle name="Обычный 10 4" xfId="187"/>
    <cellStyle name="Обычный 11" xfId="188"/>
    <cellStyle name="Обычный 11 2" xfId="189"/>
    <cellStyle name="Обычный 11 3" xfId="190"/>
    <cellStyle name="Обычный 11 4" xfId="191"/>
    <cellStyle name="Обычный 11 4 2" xfId="192"/>
    <cellStyle name="Обычный 12" xfId="193"/>
    <cellStyle name="Обычный 12 2" xfId="194"/>
    <cellStyle name="Обычный 12 3" xfId="195"/>
    <cellStyle name="Обычный 12 4" xfId="196"/>
    <cellStyle name="Обычный 13" xfId="197"/>
    <cellStyle name="Обычный 13 2" xfId="198"/>
    <cellStyle name="Обычный 14" xfId="199"/>
    <cellStyle name="Обычный 15" xfId="200"/>
    <cellStyle name="Обычный 16" xfId="201"/>
    <cellStyle name="Обычный 17" xfId="202"/>
    <cellStyle name="Обычный 17 2" xfId="203"/>
    <cellStyle name="Обычный 18" xfId="204"/>
    <cellStyle name="Обычный 18 2" xfId="205"/>
    <cellStyle name="Обычный 18 3" xfId="206"/>
    <cellStyle name="Обычный 19" xfId="207"/>
    <cellStyle name="Обычный 19 2" xfId="208"/>
    <cellStyle name="Обычный 2" xfId="4"/>
    <cellStyle name="Обычный 2 10" xfId="209"/>
    <cellStyle name="Обычный 2 2" xfId="210"/>
    <cellStyle name="Обычный 2 2 2" xfId="211"/>
    <cellStyle name="Обычный 2 3" xfId="212"/>
    <cellStyle name="Обычный 2 5" xfId="213"/>
    <cellStyle name="Обычный 20" xfId="214"/>
    <cellStyle name="Обычный 20 2" xfId="215"/>
    <cellStyle name="Обычный 21" xfId="216"/>
    <cellStyle name="Обычный 22" xfId="217"/>
    <cellStyle name="Обычный 23" xfId="218"/>
    <cellStyle name="Обычный 23 2" xfId="219"/>
    <cellStyle name="Обычный 24" xfId="220"/>
    <cellStyle name="Обычный 24 2" xfId="221"/>
    <cellStyle name="Обычный 3" xfId="222"/>
    <cellStyle name="Обычный 3 2" xfId="223"/>
    <cellStyle name="Обычный 3 2 2" xfId="224"/>
    <cellStyle name="Обычный 3 3" xfId="225"/>
    <cellStyle name="Обычный 3 3 2" xfId="226"/>
    <cellStyle name="Обычный 3 4" xfId="227"/>
    <cellStyle name="Обычный 3_Книга4" xfId="228"/>
    <cellStyle name="Обычный 4" xfId="229"/>
    <cellStyle name="Обычный 4 2" xfId="230"/>
    <cellStyle name="Обычный 4 3" xfId="231"/>
    <cellStyle name="Обычный 4 3 2" xfId="232"/>
    <cellStyle name="Обычный 4 3 2 2" xfId="233"/>
    <cellStyle name="Обычный 4 3 2 2 2" xfId="234"/>
    <cellStyle name="Обычный 4 3 2 3" xfId="235"/>
    <cellStyle name="Обычный 4 3 3" xfId="236"/>
    <cellStyle name="Обычный 4 3 3 2" xfId="237"/>
    <cellStyle name="Обычный 4 3 4" xfId="238"/>
    <cellStyle name="Обычный 4 4" xfId="239"/>
    <cellStyle name="Обычный 4 5" xfId="240"/>
    <cellStyle name="Обычный 4 6" xfId="241"/>
    <cellStyle name="Обычный 5" xfId="3"/>
    <cellStyle name="Обычный 5 2" xfId="242"/>
    <cellStyle name="Обычный 5 2 2" xfId="243"/>
    <cellStyle name="Обычный 5 3" xfId="244"/>
    <cellStyle name="Обычный 5 4" xfId="245"/>
    <cellStyle name="Обычный 5_Все прил 2012-2017 (коррект ПР) ЕАО" xfId="246"/>
    <cellStyle name="Обычный 6" xfId="247"/>
    <cellStyle name="Обычный 6 2" xfId="248"/>
    <cellStyle name="Обычный 6 3" xfId="249"/>
    <cellStyle name="Обычный 7" xfId="250"/>
    <cellStyle name="Обычный 7 2" xfId="251"/>
    <cellStyle name="Обычный 7 2 2" xfId="252"/>
    <cellStyle name="Обычный 7 3" xfId="253"/>
    <cellStyle name="Обычный 7 4" xfId="254"/>
    <cellStyle name="Обычный 8" xfId="255"/>
    <cellStyle name="Обычный 8 2" xfId="256"/>
    <cellStyle name="Обычный 8 28" xfId="257"/>
    <cellStyle name="Обычный 8 28 2" xfId="258"/>
    <cellStyle name="Обычный 8_Прил 6.1, 6,2, 6,3 факт ЕИ" xfId="259"/>
    <cellStyle name="Обычный 9" xfId="260"/>
    <cellStyle name="Обычный 9 2" xfId="261"/>
    <cellStyle name="Плохой 2" xfId="262"/>
    <cellStyle name="Плохой 2 2" xfId="263"/>
    <cellStyle name="Пояснение 2" xfId="264"/>
    <cellStyle name="Пояснение 2 2" xfId="265"/>
    <cellStyle name="Примечание 2" xfId="266"/>
    <cellStyle name="Примечание 2 2" xfId="267"/>
    <cellStyle name="Примечание 2 2 2" xfId="268"/>
    <cellStyle name="Примечание 3" xfId="269"/>
    <cellStyle name="Примечание 3 2" xfId="270"/>
    <cellStyle name="Процентный" xfId="2" builtinId="5"/>
    <cellStyle name="Процентный 2" xfId="271"/>
    <cellStyle name="Процентный 2 2" xfId="272"/>
    <cellStyle name="Процентный 2 2 2" xfId="273"/>
    <cellStyle name="Процентный 2 3" xfId="274"/>
    <cellStyle name="Процентный 3" xfId="275"/>
    <cellStyle name="Процентный 3 2" xfId="276"/>
    <cellStyle name="Процентный 4" xfId="277"/>
    <cellStyle name="Процентный 4 2" xfId="278"/>
    <cellStyle name="Процентный 5" xfId="279"/>
    <cellStyle name="Связанная ячейка 2" xfId="280"/>
    <cellStyle name="Связанная ячейка 2 2" xfId="281"/>
    <cellStyle name="Стиль 1" xfId="282"/>
    <cellStyle name="Стиль 1 2" xfId="283"/>
    <cellStyle name="Стиль 1 2 2" xfId="284"/>
    <cellStyle name="Стиль 1 3" xfId="285"/>
    <cellStyle name="Стиль 1 3 2" xfId="286"/>
    <cellStyle name="Стиль 1 4" xfId="287"/>
    <cellStyle name="Стиль 1 5" xfId="288"/>
    <cellStyle name="Стиль 1_1.2 ХЭС" xfId="289"/>
    <cellStyle name="Текст предупреждения 2" xfId="290"/>
    <cellStyle name="Текст предупреждения 2 2" xfId="291"/>
    <cellStyle name="Финансовый" xfId="1" builtinId="3"/>
    <cellStyle name="Финансовый 2" xfId="8"/>
    <cellStyle name="Финансовый 2 2" xfId="292"/>
    <cellStyle name="Финансовый 2 2 2" xfId="293"/>
    <cellStyle name="Финансовый 2 3" xfId="294"/>
    <cellStyle name="Финансовый 2 3 2" xfId="295"/>
    <cellStyle name="Финансовый 2 4" xfId="296"/>
    <cellStyle name="Финансовый 2 5" xfId="297"/>
    <cellStyle name="Финансовый 3" xfId="298"/>
    <cellStyle name="Финансовый 3 2" xfId="299"/>
    <cellStyle name="Финансовый 3 2 2" xfId="300"/>
    <cellStyle name="Финансовый 3 2 2 2" xfId="301"/>
    <cellStyle name="Финансовый 3 2 3" xfId="302"/>
    <cellStyle name="Финансовый 3 3" xfId="303"/>
    <cellStyle name="Финансовый 3 3 2" xfId="304"/>
    <cellStyle name="Финансовый 3 4" xfId="305"/>
    <cellStyle name="Финансовый 4" xfId="306"/>
    <cellStyle name="Финансовый 4 2" xfId="307"/>
    <cellStyle name="Финансовый 4 3" xfId="308"/>
    <cellStyle name="Финансовый 4 4" xfId="309"/>
    <cellStyle name="Финансовый 4 4 2" xfId="310"/>
    <cellStyle name="Финансовый 5" xfId="311"/>
    <cellStyle name="Финансовый 6" xfId="5"/>
    <cellStyle name="Финансовый 7" xfId="312"/>
    <cellStyle name="Финансовый 7 2" xfId="313"/>
    <cellStyle name="Финансовый 7 3" xfId="314"/>
    <cellStyle name="Финансовый 9" xfId="315"/>
    <cellStyle name="Формула" xfId="316"/>
    <cellStyle name="Хороший 2" xfId="317"/>
    <cellStyle name="Хороший 2 2" xfId="3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rozdova-mv/AppData/Local/Microsoft/Windows/Temporary%20Internet%20Files/Content.Outlook/JL6FPKM0/&#1055;&#1069;&#1057;%20&#1091;&#1090;&#1074;%20&#1048;&#1055;&#105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an.drsk.ru\public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an.drsk.ru\public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4;&#1073;&#1084;&#1077;&#1085;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4;&#1073;&#1084;&#1077;&#1085;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obanov\plan-99\P-99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4;&#1073;&#1084;&#1077;&#1085;\DOCUME~1\fin8\LOCALS~1\Temp\Rar$DI00.016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4;&#1073;&#1084;&#1077;&#1085;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  <sheetName val="Карточка"/>
      <sheetName val="ф1 инвалюта"/>
    </sheetNames>
    <sheetDataSet>
      <sheetData sheetId="0">
        <row r="8">
          <cell r="D8">
            <v>1</v>
          </cell>
        </row>
        <row r="12">
          <cell r="AN12">
            <v>5</v>
          </cell>
        </row>
        <row r="106">
          <cell r="AN106" t="str">
            <v xml:space="preserve"> 2044</v>
          </cell>
        </row>
        <row r="110">
          <cell r="AN110">
            <v>0</v>
          </cell>
        </row>
        <row r="111">
          <cell r="AN111">
            <v>5.4000000000000048E-2</v>
          </cell>
        </row>
        <row r="112">
          <cell r="AN112">
            <v>1</v>
          </cell>
        </row>
        <row r="114">
          <cell r="AN114">
            <v>0</v>
          </cell>
        </row>
        <row r="115">
          <cell r="AN115">
            <v>0</v>
          </cell>
        </row>
        <row r="117">
          <cell r="AN117">
            <v>0</v>
          </cell>
        </row>
        <row r="118">
          <cell r="AN118">
            <v>5.4000000000000048E-2</v>
          </cell>
        </row>
        <row r="119">
          <cell r="AN119">
            <v>1</v>
          </cell>
        </row>
        <row r="121">
          <cell r="AN121">
            <v>0</v>
          </cell>
        </row>
        <row r="123">
          <cell r="AN123">
            <v>0</v>
          </cell>
        </row>
        <row r="124">
          <cell r="AN124">
            <v>0</v>
          </cell>
        </row>
        <row r="125">
          <cell r="AN125">
            <v>0</v>
          </cell>
        </row>
        <row r="126">
          <cell r="AN126">
            <v>0</v>
          </cell>
        </row>
        <row r="127">
          <cell r="AN127">
            <v>0</v>
          </cell>
        </row>
        <row r="128">
          <cell r="AN128">
            <v>0</v>
          </cell>
        </row>
        <row r="129">
          <cell r="AN129">
            <v>0</v>
          </cell>
        </row>
        <row r="130">
          <cell r="AN130">
            <v>0</v>
          </cell>
        </row>
        <row r="131">
          <cell r="AN131">
            <v>0</v>
          </cell>
        </row>
        <row r="134">
          <cell r="AN134" t="str">
            <v xml:space="preserve"> 2044</v>
          </cell>
        </row>
        <row r="137">
          <cell r="AN137">
            <v>0</v>
          </cell>
        </row>
        <row r="138">
          <cell r="AN138">
            <v>0</v>
          </cell>
        </row>
        <row r="139">
          <cell r="AN139">
            <v>0</v>
          </cell>
        </row>
        <row r="140">
          <cell r="AN140">
            <v>0</v>
          </cell>
        </row>
        <row r="141">
          <cell r="AN141">
            <v>0</v>
          </cell>
        </row>
        <row r="142">
          <cell r="AN142">
            <v>0</v>
          </cell>
        </row>
        <row r="144">
          <cell r="AN144">
            <v>0</v>
          </cell>
        </row>
        <row r="146">
          <cell r="AN146">
            <v>0</v>
          </cell>
        </row>
        <row r="147">
          <cell r="AN147">
            <v>0</v>
          </cell>
        </row>
        <row r="148">
          <cell r="AN148">
            <v>0</v>
          </cell>
        </row>
        <row r="149">
          <cell r="AN149">
            <v>0</v>
          </cell>
        </row>
        <row r="151">
          <cell r="AN151">
            <v>0</v>
          </cell>
        </row>
        <row r="153">
          <cell r="AN153">
            <v>0</v>
          </cell>
        </row>
        <row r="156">
          <cell r="AN156" t="str">
            <v xml:space="preserve"> 2044</v>
          </cell>
        </row>
        <row r="158">
          <cell r="AN158">
            <v>0</v>
          </cell>
        </row>
        <row r="161">
          <cell r="AN161">
            <v>0</v>
          </cell>
        </row>
        <row r="162">
          <cell r="AN162">
            <v>1</v>
          </cell>
        </row>
        <row r="163">
          <cell r="AN163">
            <v>5.4000000000000048E-2</v>
          </cell>
        </row>
        <row r="164">
          <cell r="AN164">
            <v>6.1375632402476503</v>
          </cell>
        </row>
        <row r="165">
          <cell r="AN165">
            <v>0</v>
          </cell>
        </row>
        <row r="167">
          <cell r="AN167">
            <v>0</v>
          </cell>
        </row>
        <row r="168">
          <cell r="AN168">
            <v>0</v>
          </cell>
        </row>
        <row r="169">
          <cell r="AN169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0</v>
          </cell>
        </row>
        <row r="176">
          <cell r="AN176">
            <v>0</v>
          </cell>
        </row>
        <row r="179">
          <cell r="AN179" t="str">
            <v xml:space="preserve"> 2044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5">
          <cell r="AN195">
            <v>0</v>
          </cell>
        </row>
        <row r="196">
          <cell r="AN196">
            <v>0</v>
          </cell>
        </row>
        <row r="197">
          <cell r="AN197">
            <v>0</v>
          </cell>
        </row>
        <row r="198">
          <cell r="AN198">
            <v>0</v>
          </cell>
        </row>
        <row r="200">
          <cell r="AN200">
            <v>0</v>
          </cell>
        </row>
        <row r="204">
          <cell r="AN204" t="str">
            <v xml:space="preserve"> 2044</v>
          </cell>
        </row>
        <row r="206">
          <cell r="AN206">
            <v>0</v>
          </cell>
        </row>
        <row r="207">
          <cell r="AN207">
            <v>0</v>
          </cell>
        </row>
        <row r="208">
          <cell r="AN208">
            <v>0</v>
          </cell>
        </row>
        <row r="209">
          <cell r="AN209">
            <v>0</v>
          </cell>
        </row>
        <row r="210">
          <cell r="AN210">
            <v>0</v>
          </cell>
        </row>
        <row r="211">
          <cell r="AN211">
            <v>0</v>
          </cell>
        </row>
        <row r="212">
          <cell r="AN212">
            <v>0</v>
          </cell>
        </row>
        <row r="213">
          <cell r="AN213">
            <v>0</v>
          </cell>
        </row>
        <row r="214">
          <cell r="AN214">
            <v>0</v>
          </cell>
        </row>
        <row r="215">
          <cell r="AN215">
            <v>0</v>
          </cell>
        </row>
        <row r="216">
          <cell r="AN216">
            <v>0</v>
          </cell>
        </row>
        <row r="217">
          <cell r="AN217">
            <v>0</v>
          </cell>
        </row>
        <row r="218">
          <cell r="AN218">
            <v>0</v>
          </cell>
        </row>
        <row r="219">
          <cell r="AN219">
            <v>0</v>
          </cell>
        </row>
        <row r="220">
          <cell r="AN220">
            <v>0</v>
          </cell>
        </row>
        <row r="221">
          <cell r="AN221">
            <v>0</v>
          </cell>
        </row>
        <row r="222">
          <cell r="AN222">
            <v>0</v>
          </cell>
        </row>
        <row r="223">
          <cell r="AN223">
            <v>0</v>
          </cell>
        </row>
        <row r="224">
          <cell r="AN224">
            <v>0</v>
          </cell>
        </row>
        <row r="225">
          <cell r="AN225">
            <v>0</v>
          </cell>
        </row>
        <row r="228">
          <cell r="AN228" t="str">
            <v xml:space="preserve"> 2044</v>
          </cell>
        </row>
        <row r="230">
          <cell r="AN230">
            <v>0</v>
          </cell>
        </row>
        <row r="231">
          <cell r="AN231">
            <v>0</v>
          </cell>
        </row>
        <row r="232">
          <cell r="AN232">
            <v>0</v>
          </cell>
        </row>
        <row r="233">
          <cell r="AN233">
            <v>0</v>
          </cell>
        </row>
        <row r="234">
          <cell r="AN234">
            <v>0</v>
          </cell>
        </row>
        <row r="235">
          <cell r="AN235">
            <v>0</v>
          </cell>
        </row>
        <row r="236">
          <cell r="AN236">
            <v>0</v>
          </cell>
        </row>
        <row r="237">
          <cell r="AN237">
            <v>0</v>
          </cell>
        </row>
        <row r="239">
          <cell r="AN239">
            <v>0</v>
          </cell>
        </row>
        <row r="241">
          <cell r="AN241">
            <v>0</v>
          </cell>
        </row>
        <row r="242">
          <cell r="AN242">
            <v>0</v>
          </cell>
        </row>
        <row r="243">
          <cell r="AN243">
            <v>0</v>
          </cell>
        </row>
        <row r="244">
          <cell r="AN244">
            <v>0</v>
          </cell>
        </row>
        <row r="245">
          <cell r="AN245">
            <v>0</v>
          </cell>
        </row>
        <row r="247">
          <cell r="AN247">
            <v>0</v>
          </cell>
        </row>
        <row r="249">
          <cell r="AN249">
            <v>0</v>
          </cell>
        </row>
        <row r="250">
          <cell r="AN250">
            <v>0</v>
          </cell>
        </row>
        <row r="251">
          <cell r="AN251">
            <v>0</v>
          </cell>
        </row>
        <row r="252">
          <cell r="AN252">
            <v>0</v>
          </cell>
        </row>
        <row r="253">
          <cell r="AN253">
            <v>0</v>
          </cell>
        </row>
        <row r="254">
          <cell r="AN254">
            <v>0</v>
          </cell>
        </row>
        <row r="256">
          <cell r="AN256">
            <v>0</v>
          </cell>
        </row>
        <row r="258">
          <cell r="AN258">
            <v>0</v>
          </cell>
        </row>
        <row r="259">
          <cell r="AN259">
            <v>0</v>
          </cell>
        </row>
        <row r="262">
          <cell r="AN262" t="str">
            <v xml:space="preserve"> 2044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0</v>
          </cell>
        </row>
        <row r="267">
          <cell r="AN267">
            <v>0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5">
          <cell r="AN275">
            <v>0</v>
          </cell>
        </row>
        <row r="276">
          <cell r="AN276">
            <v>0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1">
          <cell r="AN281">
            <v>0</v>
          </cell>
        </row>
        <row r="283">
          <cell r="AN283">
            <v>0</v>
          </cell>
        </row>
        <row r="284">
          <cell r="AN284">
            <v>0</v>
          </cell>
        </row>
        <row r="285">
          <cell r="AN285">
            <v>0</v>
          </cell>
        </row>
        <row r="286">
          <cell r="AN286">
            <v>0</v>
          </cell>
        </row>
        <row r="287">
          <cell r="AN287">
            <v>0</v>
          </cell>
        </row>
        <row r="288">
          <cell r="AN288">
            <v>0</v>
          </cell>
        </row>
        <row r="289">
          <cell r="AN289">
            <v>0</v>
          </cell>
        </row>
        <row r="290">
          <cell r="AN290">
            <v>0</v>
          </cell>
        </row>
        <row r="291">
          <cell r="AN291">
            <v>0</v>
          </cell>
        </row>
        <row r="293">
          <cell r="AN293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300">
          <cell r="AN300">
            <v>0</v>
          </cell>
        </row>
        <row r="301">
          <cell r="AN301">
            <v>0</v>
          </cell>
        </row>
      </sheetData>
      <sheetData sheetId="1">
        <row r="7">
          <cell r="D7">
            <v>40544</v>
          </cell>
        </row>
        <row r="8">
          <cell r="D8">
            <v>34</v>
          </cell>
        </row>
        <row r="9">
          <cell r="D9">
            <v>4</v>
          </cell>
          <cell r="E9" t="str">
            <v>лет</v>
          </cell>
        </row>
        <row r="10">
          <cell r="D10">
            <v>360</v>
          </cell>
        </row>
        <row r="11">
          <cell r="B11" t="str">
            <v>тыс. руб.</v>
          </cell>
          <cell r="D11">
            <v>7</v>
          </cell>
        </row>
        <row r="12">
          <cell r="B12" t="str">
            <v>$</v>
          </cell>
          <cell r="D12">
            <v>1</v>
          </cell>
        </row>
        <row r="17">
          <cell r="D17">
            <v>0</v>
          </cell>
        </row>
        <row r="18">
          <cell r="D18" t="b">
            <v>1</v>
          </cell>
        </row>
        <row r="19">
          <cell r="B19" t="str">
            <v>тыс. руб.</v>
          </cell>
          <cell r="D19">
            <v>1</v>
          </cell>
        </row>
        <row r="20">
          <cell r="D20" t="b">
            <v>1</v>
          </cell>
        </row>
        <row r="25">
          <cell r="F25">
            <v>2011</v>
          </cell>
        </row>
        <row r="26">
          <cell r="F26">
            <v>1</v>
          </cell>
        </row>
        <row r="27">
          <cell r="AN27">
            <v>34</v>
          </cell>
        </row>
        <row r="28">
          <cell r="AN28" t="str">
            <v>34 год</v>
          </cell>
        </row>
        <row r="29">
          <cell r="AN29">
            <v>52597</v>
          </cell>
        </row>
        <row r="30">
          <cell r="AN30" t="str">
            <v xml:space="preserve"> 2044</v>
          </cell>
        </row>
        <row r="33">
          <cell r="A33" t="str">
            <v>СТРОИТЕЛЬСТВО: ХАРАКТЕРИСТИКИ ОБЪЕКТА</v>
          </cell>
        </row>
        <row r="35">
          <cell r="A35" t="str">
            <v>Объект вводится в эксплуатацию в конце</v>
          </cell>
          <cell r="B35">
            <v>2</v>
          </cell>
          <cell r="C35" t="str">
            <v>года  проекта ( 2012)</v>
          </cell>
        </row>
        <row r="37">
          <cell r="A37" t="str">
            <v>Категория площадей</v>
          </cell>
          <cell r="B37" t="str">
            <v>Площадь</v>
          </cell>
          <cell r="D37">
            <v>1</v>
          </cell>
        </row>
        <row r="38">
          <cell r="A38" t="str">
            <v>Жилые площади</v>
          </cell>
          <cell r="B38">
            <v>0</v>
          </cell>
          <cell r="C38" t="str">
            <v>кв. м</v>
          </cell>
          <cell r="E38">
            <v>0</v>
          </cell>
          <cell r="F38" t="str">
            <v>(0%)</v>
          </cell>
        </row>
        <row r="40">
          <cell r="A40" t="str">
            <v>Полезная площадь объекта</v>
          </cell>
          <cell r="B40">
            <v>0</v>
          </cell>
          <cell r="C40" t="str">
            <v>кв. м</v>
          </cell>
        </row>
        <row r="41">
          <cell r="A41" t="str">
            <v>Общая площадь объекта</v>
          </cell>
          <cell r="B41">
            <v>0</v>
          </cell>
          <cell r="C41" t="str">
            <v>кв. м</v>
          </cell>
          <cell r="F41" t="str">
            <v/>
          </cell>
        </row>
        <row r="44">
          <cell r="A44" t="str">
            <v>СТРОИТЕЛЬСТВО: ИСПОЛЬЗОВАНИЕ ОБЪЕКТА</v>
          </cell>
        </row>
        <row r="46">
          <cell r="A46" t="str">
            <v>Привлечение дольщиков / соинвесторов</v>
          </cell>
          <cell r="B46" t="str">
            <v>Площадь</v>
          </cell>
        </row>
        <row r="47">
          <cell r="A47" t="str">
            <v>Жилые площади</v>
          </cell>
          <cell r="B47">
            <v>0</v>
          </cell>
          <cell r="C47" t="str">
            <v>кв. м</v>
          </cell>
          <cell r="F47">
            <v>0</v>
          </cell>
        </row>
        <row r="49">
          <cell r="A49" t="str">
            <v>Продажа готовых площадей (покупатели)</v>
          </cell>
        </row>
        <row r="50">
          <cell r="A50" t="str">
            <v>Жилые площади</v>
          </cell>
          <cell r="B50">
            <v>0</v>
          </cell>
          <cell r="C50" t="str">
            <v>кв. м</v>
          </cell>
          <cell r="F50">
            <v>0</v>
          </cell>
        </row>
        <row r="52">
          <cell r="A52" t="str">
            <v>Собственное использование объекта</v>
          </cell>
        </row>
        <row r="53">
          <cell r="A53" t="str">
            <v>Жилые площади</v>
          </cell>
          <cell r="B53">
            <v>0</v>
          </cell>
          <cell r="C53" t="str">
            <v>кв. м</v>
          </cell>
          <cell r="F53">
            <v>0</v>
          </cell>
        </row>
        <row r="54">
          <cell r="A54" t="str">
            <v/>
          </cell>
        </row>
        <row r="57">
          <cell r="A57" t="str">
            <v>СТРОИТЕЛЬСТВО: ЗАТРАТЫ НА ОБЪЕКТ</v>
          </cell>
          <cell r="D57">
            <v>1</v>
          </cell>
          <cell r="F57" t="str">
            <v>"0"</v>
          </cell>
          <cell r="G57" t="str">
            <v xml:space="preserve"> 2011</v>
          </cell>
          <cell r="H57" t="str">
            <v xml:space="preserve"> 2012</v>
          </cell>
          <cell r="I57" t="str">
            <v xml:space="preserve"> 2013</v>
          </cell>
          <cell r="J57" t="str">
            <v xml:space="preserve"> 2014</v>
          </cell>
          <cell r="K57" t="str">
            <v xml:space="preserve"> 2015</v>
          </cell>
          <cell r="L57" t="str">
            <v xml:space="preserve"> 2016</v>
          </cell>
          <cell r="M57" t="str">
            <v xml:space="preserve"> 2017</v>
          </cell>
          <cell r="N57" t="str">
            <v xml:space="preserve"> 2018</v>
          </cell>
          <cell r="O57" t="str">
            <v xml:space="preserve"> 2019</v>
          </cell>
          <cell r="P57" t="str">
            <v xml:space="preserve"> 2020</v>
          </cell>
          <cell r="Q57" t="str">
            <v xml:space="preserve"> 2021</v>
          </cell>
          <cell r="R57" t="str">
            <v xml:space="preserve"> 2022</v>
          </cell>
          <cell r="S57" t="str">
            <v xml:space="preserve"> 2023</v>
          </cell>
          <cell r="T57" t="str">
            <v xml:space="preserve"> 2024</v>
          </cell>
          <cell r="U57" t="str">
            <v xml:space="preserve"> 2025</v>
          </cell>
          <cell r="V57" t="str">
            <v xml:space="preserve"> 2026</v>
          </cell>
          <cell r="W57" t="str">
            <v xml:space="preserve"> 2027</v>
          </cell>
          <cell r="X57" t="str">
            <v xml:space="preserve"> 2028</v>
          </cell>
          <cell r="Y57" t="str">
            <v xml:space="preserve"> 2029</v>
          </cell>
          <cell r="Z57" t="str">
            <v xml:space="preserve"> 2030</v>
          </cell>
          <cell r="AA57" t="str">
            <v xml:space="preserve"> 2031</v>
          </cell>
          <cell r="AB57" t="str">
            <v xml:space="preserve"> 2032</v>
          </cell>
          <cell r="AC57" t="str">
            <v xml:space="preserve"> 2033</v>
          </cell>
          <cell r="AD57" t="str">
            <v xml:space="preserve"> 2034</v>
          </cell>
          <cell r="AE57" t="str">
            <v xml:space="preserve"> 2035</v>
          </cell>
          <cell r="AF57" t="str">
            <v xml:space="preserve"> 2036</v>
          </cell>
          <cell r="AG57" t="str">
            <v xml:space="preserve"> 2037</v>
          </cell>
          <cell r="AH57" t="str">
            <v xml:space="preserve"> 2038</v>
          </cell>
          <cell r="AI57" t="str">
            <v xml:space="preserve"> 2039</v>
          </cell>
          <cell r="AJ57" t="str">
            <v xml:space="preserve"> 2040</v>
          </cell>
          <cell r="AK57" t="str">
            <v xml:space="preserve"> 2041</v>
          </cell>
          <cell r="AL57" t="str">
            <v xml:space="preserve"> 2042</v>
          </cell>
          <cell r="AM57" t="str">
            <v xml:space="preserve"> 2043</v>
          </cell>
          <cell r="AN57" t="str">
            <v xml:space="preserve"> 2044</v>
          </cell>
          <cell r="AP57" t="str">
            <v>ИТОГО</v>
          </cell>
        </row>
        <row r="59">
          <cell r="A59" t="str">
            <v>Стадия строительства №1</v>
          </cell>
        </row>
        <row r="60">
          <cell r="A60" t="str">
            <v>начало стадии</v>
          </cell>
          <cell r="B60">
            <v>1</v>
          </cell>
        </row>
        <row r="61">
          <cell r="A61" t="str">
            <v>конец стадии</v>
          </cell>
          <cell r="B61">
            <v>2</v>
          </cell>
        </row>
        <row r="62">
          <cell r="A62" t="str">
            <v>Площади, к которым относится стадия</v>
          </cell>
          <cell r="B62">
            <v>0</v>
          </cell>
          <cell r="C62" t="str">
            <v>кв. м</v>
          </cell>
        </row>
        <row r="63">
          <cell r="A63" t="str">
            <v>Стоимость одного кв. м (с НДС)</v>
          </cell>
          <cell r="B63">
            <v>1</v>
          </cell>
          <cell r="C63" t="str">
            <v>тыс. руб.</v>
          </cell>
          <cell r="D63" t="str">
            <v>int_avg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</row>
        <row r="64">
          <cell r="A64" t="str">
            <v xml:space="preserve">    в том числе НДС</v>
          </cell>
          <cell r="B64">
            <v>0.18</v>
          </cell>
          <cell r="C64" t="str">
            <v>тыс. руб.</v>
          </cell>
          <cell r="D64" t="str">
            <v>int_avg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 t="str">
            <v>Объем выполненных работ</v>
          </cell>
          <cell r="C65" t="str">
            <v>тыс. руб.</v>
          </cell>
          <cell r="D65" t="str">
            <v>1_01</v>
          </cell>
          <cell r="G65">
            <v>15000</v>
          </cell>
          <cell r="H65">
            <v>109976</v>
          </cell>
          <cell r="I65">
            <v>190549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315525</v>
          </cell>
        </row>
        <row r="66">
          <cell r="A66" t="str">
            <v xml:space="preserve">    в том числе НДС</v>
          </cell>
          <cell r="C66" t="str">
            <v>тыс. руб.</v>
          </cell>
          <cell r="D66" t="str">
            <v>1_03</v>
          </cell>
          <cell r="G66">
            <v>2288.1355932203387</v>
          </cell>
          <cell r="H66">
            <v>16776</v>
          </cell>
          <cell r="I66">
            <v>29066.796610169491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48130.932203389828</v>
          </cell>
        </row>
        <row r="67">
          <cell r="A67" t="str">
            <v>Оплата работ</v>
          </cell>
          <cell r="C67" t="str">
            <v>тыс. руб.</v>
          </cell>
          <cell r="D67" t="str">
            <v>1_02</v>
          </cell>
          <cell r="F67">
            <v>0</v>
          </cell>
          <cell r="G67">
            <v>17700</v>
          </cell>
          <cell r="H67">
            <v>154500</v>
          </cell>
          <cell r="I67">
            <v>164272</v>
          </cell>
          <cell r="J67">
            <v>35848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372320</v>
          </cell>
        </row>
        <row r="68">
          <cell r="A68" t="str">
            <v xml:space="preserve">    в том числе НДС</v>
          </cell>
          <cell r="C68" t="str">
            <v>тыс. руб.</v>
          </cell>
          <cell r="D68" t="str">
            <v>1_04</v>
          </cell>
          <cell r="G68">
            <v>2700</v>
          </cell>
          <cell r="H68">
            <v>23567.796610169491</v>
          </cell>
          <cell r="I68">
            <v>25058.440677966108</v>
          </cell>
          <cell r="J68">
            <v>5468.3389830508459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56794.576271186445</v>
          </cell>
        </row>
        <row r="70">
          <cell r="A70" t="str">
            <v>Итого: объем выполненных работ</v>
          </cell>
          <cell r="C70" t="str">
            <v>тыс. руб.</v>
          </cell>
          <cell r="F70">
            <v>0</v>
          </cell>
          <cell r="G70">
            <v>15000</v>
          </cell>
          <cell r="H70">
            <v>109976</v>
          </cell>
          <cell r="I70">
            <v>190549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315525</v>
          </cell>
        </row>
        <row r="71">
          <cell r="A71" t="str">
            <v xml:space="preserve">   НДС</v>
          </cell>
          <cell r="C71" t="str">
            <v>тыс. руб.</v>
          </cell>
          <cell r="F71">
            <v>0</v>
          </cell>
          <cell r="G71">
            <v>2288.1355932203387</v>
          </cell>
          <cell r="H71">
            <v>16776</v>
          </cell>
          <cell r="I71">
            <v>29066.796610169491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48130.932203389828</v>
          </cell>
        </row>
        <row r="72">
          <cell r="A72" t="str">
            <v>Итого: оплата работ</v>
          </cell>
          <cell r="C72" t="str">
            <v>тыс. руб.</v>
          </cell>
          <cell r="F72">
            <v>0</v>
          </cell>
          <cell r="G72">
            <v>17700</v>
          </cell>
          <cell r="H72">
            <v>154500</v>
          </cell>
          <cell r="I72">
            <v>164272</v>
          </cell>
          <cell r="J72">
            <v>35848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372320</v>
          </cell>
        </row>
        <row r="73">
          <cell r="A73" t="str">
            <v xml:space="preserve">   НДС</v>
          </cell>
          <cell r="C73" t="str">
            <v>тыс. руб.</v>
          </cell>
          <cell r="F73">
            <v>0</v>
          </cell>
          <cell r="G73">
            <v>2700</v>
          </cell>
          <cell r="H73">
            <v>23567.796610169491</v>
          </cell>
          <cell r="I73">
            <v>25058.440677966108</v>
          </cell>
          <cell r="J73">
            <v>5468.3389830508459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P73">
            <v>56794.576271186445</v>
          </cell>
        </row>
        <row r="74">
          <cell r="A74" t="str">
            <v>Авансы подрядчикам (с НДС)</v>
          </cell>
          <cell r="C74" t="str">
            <v>тыс. руб.</v>
          </cell>
          <cell r="D74" t="str">
            <v>int_end</v>
          </cell>
          <cell r="F74">
            <v>0</v>
          </cell>
          <cell r="G74">
            <v>2700</v>
          </cell>
          <cell r="H74">
            <v>47224</v>
          </cell>
          <cell r="I74">
            <v>20947</v>
          </cell>
          <cell r="J74">
            <v>56795</v>
          </cell>
          <cell r="K74">
            <v>56795</v>
          </cell>
          <cell r="L74">
            <v>56795</v>
          </cell>
          <cell r="M74">
            <v>56795</v>
          </cell>
          <cell r="N74">
            <v>56795</v>
          </cell>
          <cell r="O74">
            <v>56795</v>
          </cell>
          <cell r="P74">
            <v>56795</v>
          </cell>
          <cell r="Q74">
            <v>56795</v>
          </cell>
          <cell r="R74">
            <v>56795</v>
          </cell>
          <cell r="S74">
            <v>56795</v>
          </cell>
          <cell r="T74">
            <v>56795</v>
          </cell>
          <cell r="U74">
            <v>56795</v>
          </cell>
          <cell r="V74">
            <v>56795</v>
          </cell>
          <cell r="W74">
            <v>56795</v>
          </cell>
          <cell r="X74">
            <v>56795</v>
          </cell>
          <cell r="Y74">
            <v>56795</v>
          </cell>
          <cell r="Z74">
            <v>56795</v>
          </cell>
          <cell r="AA74">
            <v>56795</v>
          </cell>
          <cell r="AB74">
            <v>56795</v>
          </cell>
          <cell r="AC74">
            <v>56795</v>
          </cell>
          <cell r="AD74">
            <v>56795</v>
          </cell>
          <cell r="AE74">
            <v>56795</v>
          </cell>
          <cell r="AF74">
            <v>56795</v>
          </cell>
          <cell r="AG74">
            <v>56795</v>
          </cell>
          <cell r="AH74">
            <v>56795</v>
          </cell>
          <cell r="AI74">
            <v>56795</v>
          </cell>
          <cell r="AJ74">
            <v>56795</v>
          </cell>
          <cell r="AK74">
            <v>56795</v>
          </cell>
          <cell r="AL74">
            <v>56795</v>
          </cell>
          <cell r="AM74">
            <v>56795</v>
          </cell>
          <cell r="AN74">
            <v>56795</v>
          </cell>
        </row>
        <row r="75">
          <cell r="A75" t="str">
            <v xml:space="preserve">   НДС</v>
          </cell>
          <cell r="C75" t="str">
            <v>тыс. руб.</v>
          </cell>
          <cell r="D75" t="str">
            <v>int_end</v>
          </cell>
          <cell r="F75">
            <v>0</v>
          </cell>
          <cell r="G75">
            <v>411.86440677966129</v>
          </cell>
          <cell r="H75">
            <v>7203.6610169491541</v>
          </cell>
          <cell r="I75">
            <v>3195.3050847457707</v>
          </cell>
          <cell r="J75">
            <v>8663.6440677966166</v>
          </cell>
          <cell r="K75">
            <v>8663.6440677966166</v>
          </cell>
          <cell r="L75">
            <v>8663.6440677966166</v>
          </cell>
          <cell r="M75">
            <v>8663.6440677966166</v>
          </cell>
          <cell r="N75">
            <v>8663.6440677966166</v>
          </cell>
          <cell r="O75">
            <v>8663.6440677966166</v>
          </cell>
          <cell r="P75">
            <v>8663.6440677966166</v>
          </cell>
          <cell r="Q75">
            <v>8663.6440677966166</v>
          </cell>
          <cell r="R75">
            <v>8663.6440677966166</v>
          </cell>
          <cell r="S75">
            <v>8663.6440677966166</v>
          </cell>
          <cell r="T75">
            <v>8663.6440677966166</v>
          </cell>
          <cell r="U75">
            <v>8663.6440677966166</v>
          </cell>
          <cell r="V75">
            <v>8663.6440677966166</v>
          </cell>
          <cell r="W75">
            <v>8663.6440677966166</v>
          </cell>
          <cell r="X75">
            <v>8663.6440677966166</v>
          </cell>
          <cell r="Y75">
            <v>8663.6440677966166</v>
          </cell>
          <cell r="Z75">
            <v>8663.6440677966166</v>
          </cell>
          <cell r="AA75">
            <v>8663.6440677966166</v>
          </cell>
          <cell r="AB75">
            <v>8663.6440677966166</v>
          </cell>
          <cell r="AC75">
            <v>8663.6440677966166</v>
          </cell>
          <cell r="AD75">
            <v>8663.6440677966166</v>
          </cell>
          <cell r="AE75">
            <v>8663.6440677966166</v>
          </cell>
          <cell r="AF75">
            <v>8663.6440677966166</v>
          </cell>
          <cell r="AG75">
            <v>8663.6440677966166</v>
          </cell>
          <cell r="AH75">
            <v>8663.6440677966166</v>
          </cell>
          <cell r="AI75">
            <v>8663.6440677966166</v>
          </cell>
          <cell r="AJ75">
            <v>8663.6440677966166</v>
          </cell>
          <cell r="AK75">
            <v>8663.6440677966166</v>
          </cell>
          <cell r="AL75">
            <v>8663.6440677966166</v>
          </cell>
          <cell r="AM75">
            <v>8663.6440677966166</v>
          </cell>
          <cell r="AN75">
            <v>8663.6440677966166</v>
          </cell>
        </row>
        <row r="76">
          <cell r="A76" t="str">
            <v>Кредиторская задолженность подрядчикам (с НДС)</v>
          </cell>
          <cell r="C76" t="str">
            <v>тыс. руб.</v>
          </cell>
          <cell r="D76" t="str">
            <v>int_end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</row>
        <row r="77">
          <cell r="A77" t="str">
            <v xml:space="preserve">   НДС</v>
          </cell>
          <cell r="C77" t="str">
            <v>тыс. руб.</v>
          </cell>
          <cell r="D77" t="str">
            <v>int_end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</row>
        <row r="78">
          <cell r="A78" t="str">
            <v>Период начала строительства</v>
          </cell>
          <cell r="B78">
            <v>1</v>
          </cell>
          <cell r="F78">
            <v>0</v>
          </cell>
          <cell r="G78">
            <v>1</v>
          </cell>
          <cell r="H78">
            <v>1</v>
          </cell>
          <cell r="I78">
            <v>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</row>
        <row r="80">
          <cell r="A80" t="str">
            <v>Ранее осуществленные инвестиции</v>
          </cell>
          <cell r="B80">
            <v>0</v>
          </cell>
          <cell r="C80" t="str">
            <v>тыс. руб.</v>
          </cell>
        </row>
        <row r="81">
          <cell r="A81" t="str">
            <v>НДС к ранее осуществленным инвестициям</v>
          </cell>
          <cell r="B81">
            <v>0</v>
          </cell>
          <cell r="C81" t="str">
            <v>тыс. руб.</v>
          </cell>
        </row>
        <row r="82">
          <cell r="A82" t="str">
            <v>Рыночная стоимость недостроенного объекта</v>
          </cell>
          <cell r="B82">
            <v>0</v>
          </cell>
          <cell r="C82" t="str">
            <v>тыс. руб.</v>
          </cell>
        </row>
        <row r="85">
          <cell r="A85" t="str">
            <v>СТРОИТЕЛЬСТВО: ПРИВЛЕЧЕНИЕ ДОЛЬЩИКОВ / СОИНВЕСТОРОВ</v>
          </cell>
          <cell r="F85" t="str">
            <v>"0"</v>
          </cell>
          <cell r="G85" t="str">
            <v xml:space="preserve"> 2011</v>
          </cell>
          <cell r="H85" t="str">
            <v xml:space="preserve"> 2012</v>
          </cell>
          <cell r="I85" t="str">
            <v xml:space="preserve"> 2013</v>
          </cell>
          <cell r="J85" t="str">
            <v xml:space="preserve"> 2014</v>
          </cell>
          <cell r="K85" t="str">
            <v xml:space="preserve"> 2015</v>
          </cell>
          <cell r="L85" t="str">
            <v xml:space="preserve"> 2016</v>
          </cell>
          <cell r="M85" t="str">
            <v xml:space="preserve"> 2017</v>
          </cell>
          <cell r="N85" t="str">
            <v xml:space="preserve"> 2018</v>
          </cell>
          <cell r="O85" t="str">
            <v xml:space="preserve"> 2019</v>
          </cell>
          <cell r="P85" t="str">
            <v xml:space="preserve"> 2020</v>
          </cell>
          <cell r="Q85" t="str">
            <v xml:space="preserve"> 2021</v>
          </cell>
          <cell r="R85" t="str">
            <v xml:space="preserve"> 2022</v>
          </cell>
          <cell r="S85" t="str">
            <v xml:space="preserve"> 2023</v>
          </cell>
          <cell r="T85" t="str">
            <v xml:space="preserve"> 2024</v>
          </cell>
          <cell r="U85" t="str">
            <v xml:space="preserve"> 2025</v>
          </cell>
          <cell r="V85" t="str">
            <v xml:space="preserve"> 2026</v>
          </cell>
          <cell r="W85" t="str">
            <v xml:space="preserve"> 2027</v>
          </cell>
          <cell r="X85" t="str">
            <v xml:space="preserve"> 2028</v>
          </cell>
          <cell r="Y85" t="str">
            <v xml:space="preserve"> 2029</v>
          </cell>
          <cell r="Z85" t="str">
            <v xml:space="preserve"> 2030</v>
          </cell>
          <cell r="AA85" t="str">
            <v xml:space="preserve"> 2031</v>
          </cell>
          <cell r="AB85" t="str">
            <v xml:space="preserve"> 2032</v>
          </cell>
          <cell r="AC85" t="str">
            <v xml:space="preserve"> 2033</v>
          </cell>
          <cell r="AD85" t="str">
            <v xml:space="preserve"> 2034</v>
          </cell>
          <cell r="AE85" t="str">
            <v xml:space="preserve"> 2035</v>
          </cell>
          <cell r="AF85" t="str">
            <v xml:space="preserve"> 2036</v>
          </cell>
          <cell r="AG85" t="str">
            <v xml:space="preserve"> 2037</v>
          </cell>
          <cell r="AH85" t="str">
            <v xml:space="preserve"> 2038</v>
          </cell>
          <cell r="AI85" t="str">
            <v xml:space="preserve"> 2039</v>
          </cell>
          <cell r="AJ85" t="str">
            <v xml:space="preserve"> 2040</v>
          </cell>
          <cell r="AK85" t="str">
            <v xml:space="preserve"> 2041</v>
          </cell>
          <cell r="AL85" t="str">
            <v xml:space="preserve"> 2042</v>
          </cell>
          <cell r="AM85" t="str">
            <v xml:space="preserve"> 2043</v>
          </cell>
          <cell r="AN85" t="str">
            <v xml:space="preserve"> 2044</v>
          </cell>
          <cell r="AP85" t="str">
            <v>ИТОГО</v>
          </cell>
        </row>
        <row r="87">
          <cell r="A87" t="str">
            <v>Жилые площади</v>
          </cell>
        </row>
        <row r="88">
          <cell r="A88" t="str">
            <v>График привлечения дольщиков / соинвесторов</v>
          </cell>
          <cell r="B88">
            <v>0</v>
          </cell>
          <cell r="C88" t="str">
            <v>кв. м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0</v>
          </cell>
        </row>
        <row r="89">
          <cell r="A89" t="str">
            <v>График оплаты площадей</v>
          </cell>
          <cell r="B89">
            <v>0</v>
          </cell>
          <cell r="C89" t="str">
            <v>кв. м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0</v>
          </cell>
        </row>
        <row r="90">
          <cell r="A90" t="str">
            <v>Стоимость 1 кв. м (без НДС)</v>
          </cell>
          <cell r="B90">
            <v>1</v>
          </cell>
          <cell r="C90" t="str">
            <v>тыс. руб.</v>
          </cell>
          <cell r="D90" t="str">
            <v>1_01;int_avg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</row>
        <row r="91">
          <cell r="A91" t="str">
            <v xml:space="preserve">    в том числе вознаграждение заказчику</v>
          </cell>
          <cell r="B91">
            <v>0</v>
          </cell>
          <cell r="C91" t="str">
            <v>тыс. руб.</v>
          </cell>
          <cell r="D91" t="str">
            <v>int_avg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</row>
        <row r="92">
          <cell r="A92" t="str">
            <v>Поступление финансирования</v>
          </cell>
          <cell r="C92" t="str">
            <v>тыс. руб.</v>
          </cell>
          <cell r="D92" t="str">
            <v>1_02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0</v>
          </cell>
        </row>
        <row r="93">
          <cell r="A93" t="str">
            <v xml:space="preserve">    в том числе вознаграждение заказчику</v>
          </cell>
          <cell r="C93" t="str">
            <v>тыс. руб.</v>
          </cell>
          <cell r="D93" t="str">
            <v>1_03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0</v>
          </cell>
        </row>
        <row r="94">
          <cell r="A94" t="str">
            <v>Передача площадей</v>
          </cell>
          <cell r="C94" t="str">
            <v>кв. м</v>
          </cell>
          <cell r="D94" t="str">
            <v>1_04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A95" t="str">
            <v xml:space="preserve">    передача площадей</v>
          </cell>
          <cell r="C95" t="str">
            <v>тыс. руб.</v>
          </cell>
          <cell r="D95" t="str">
            <v>1_05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0</v>
          </cell>
        </row>
        <row r="96">
          <cell r="A96" t="str">
            <v xml:space="preserve">    в том числе вознаграждение заказчику</v>
          </cell>
          <cell r="C96" t="str">
            <v>тыс. руб.</v>
          </cell>
          <cell r="D96" t="str">
            <v>1_06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0</v>
          </cell>
        </row>
        <row r="98">
          <cell r="A98" t="str">
            <v>Итого: Поступление финансирования</v>
          </cell>
          <cell r="C98" t="str">
            <v>тыс. руб.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</row>
        <row r="99">
          <cell r="A99" t="str">
            <v xml:space="preserve">    в том числе вознаграждение заказчику</v>
          </cell>
          <cell r="C99" t="str">
            <v>тыс. руб.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</row>
        <row r="100">
          <cell r="A100" t="str">
            <v>Итого: Передано площадей на сумму</v>
          </cell>
          <cell r="C100" t="str">
            <v>тыс. руб.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</row>
        <row r="101">
          <cell r="A101" t="str">
            <v xml:space="preserve">    в том числе вознаграждение заказчику</v>
          </cell>
          <cell r="C101" t="str">
            <v>тыс. руб.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</row>
        <row r="102">
          <cell r="A102" t="str">
            <v xml:space="preserve">    передано влощадей в кв. м</v>
          </cell>
          <cell r="C102" t="str">
            <v>кв. м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</row>
        <row r="105">
          <cell r="A105" t="str">
            <v>СТРОИТЕЛЬСТВО: ПРОДАЖА ГОТОВЫХ ПЛОЩАДЕЙ</v>
          </cell>
          <cell r="F105" t="str">
            <v>"0"</v>
          </cell>
          <cell r="G105" t="str">
            <v xml:space="preserve"> 2011</v>
          </cell>
          <cell r="H105" t="str">
            <v xml:space="preserve"> 2012</v>
          </cell>
          <cell r="I105" t="str">
            <v xml:space="preserve"> 2013</v>
          </cell>
          <cell r="J105" t="str">
            <v xml:space="preserve"> 2014</v>
          </cell>
          <cell r="K105" t="str">
            <v xml:space="preserve"> 2015</v>
          </cell>
          <cell r="L105" t="str">
            <v xml:space="preserve"> 2016</v>
          </cell>
          <cell r="M105" t="str">
            <v xml:space="preserve"> 2017</v>
          </cell>
          <cell r="N105" t="str">
            <v xml:space="preserve"> 2018</v>
          </cell>
          <cell r="O105" t="str">
            <v xml:space="preserve"> 2019</v>
          </cell>
          <cell r="P105" t="str">
            <v xml:space="preserve"> 2020</v>
          </cell>
          <cell r="Q105" t="str">
            <v xml:space="preserve"> 2021</v>
          </cell>
          <cell r="R105" t="str">
            <v xml:space="preserve"> 2022</v>
          </cell>
          <cell r="S105" t="str">
            <v xml:space="preserve"> 2023</v>
          </cell>
          <cell r="T105" t="str">
            <v xml:space="preserve"> 2024</v>
          </cell>
          <cell r="U105" t="str">
            <v xml:space="preserve"> 2025</v>
          </cell>
          <cell r="V105" t="str">
            <v xml:space="preserve"> 2026</v>
          </cell>
          <cell r="W105" t="str">
            <v xml:space="preserve"> 2027</v>
          </cell>
          <cell r="X105" t="str">
            <v xml:space="preserve"> 2028</v>
          </cell>
          <cell r="Y105" t="str">
            <v xml:space="preserve"> 2029</v>
          </cell>
          <cell r="Z105" t="str">
            <v xml:space="preserve"> 2030</v>
          </cell>
          <cell r="AA105" t="str">
            <v xml:space="preserve"> 2031</v>
          </cell>
          <cell r="AB105" t="str">
            <v xml:space="preserve"> 2032</v>
          </cell>
          <cell r="AC105" t="str">
            <v xml:space="preserve"> 2033</v>
          </cell>
          <cell r="AD105" t="str">
            <v xml:space="preserve"> 2034</v>
          </cell>
          <cell r="AE105" t="str">
            <v xml:space="preserve"> 2035</v>
          </cell>
          <cell r="AF105" t="str">
            <v xml:space="preserve"> 2036</v>
          </cell>
          <cell r="AG105" t="str">
            <v xml:space="preserve"> 2037</v>
          </cell>
          <cell r="AH105" t="str">
            <v xml:space="preserve"> 2038</v>
          </cell>
          <cell r="AI105" t="str">
            <v xml:space="preserve"> 2039</v>
          </cell>
          <cell r="AJ105" t="str">
            <v xml:space="preserve"> 2040</v>
          </cell>
          <cell r="AK105" t="str">
            <v xml:space="preserve"> 2041</v>
          </cell>
          <cell r="AL105" t="str">
            <v xml:space="preserve"> 2042</v>
          </cell>
          <cell r="AM105" t="str">
            <v xml:space="preserve"> 2043</v>
          </cell>
          <cell r="AN105" t="str">
            <v xml:space="preserve"> 2044</v>
          </cell>
          <cell r="AP105" t="str">
            <v>ИТОГО</v>
          </cell>
        </row>
        <row r="107">
          <cell r="A107" t="str">
            <v>Жилые площади</v>
          </cell>
          <cell r="B107" t="str">
            <v>Валюта</v>
          </cell>
        </row>
        <row r="108">
          <cell r="A108" t="str">
            <v>Цены за кв. м (с НДС)</v>
          </cell>
          <cell r="B108">
            <v>1</v>
          </cell>
          <cell r="C108" t="str">
            <v>тыс. руб.</v>
          </cell>
          <cell r="D108" t="str">
            <v>1_01;int_avg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</row>
        <row r="109">
          <cell r="A109" t="str">
            <v xml:space="preserve">    в том числе НДС</v>
          </cell>
          <cell r="B109">
            <v>0.18</v>
          </cell>
          <cell r="C109" t="str">
            <v>тыс. руб.</v>
          </cell>
          <cell r="D109" t="str">
            <v>1_02;int_avg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</row>
        <row r="110">
          <cell r="A110" t="str">
            <v>График продажи площадей</v>
          </cell>
          <cell r="B110">
            <v>0</v>
          </cell>
          <cell r="C110" t="str">
            <v>кв. м</v>
          </cell>
          <cell r="D110" t="str">
            <v>1_00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</row>
        <row r="111">
          <cell r="A111" t="str">
            <v>Передача проданных площадей покупателям (кв. м)</v>
          </cell>
          <cell r="B111">
            <v>0</v>
          </cell>
          <cell r="C111" t="str">
            <v>кв. м</v>
          </cell>
          <cell r="D111" t="str">
            <v>0_00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P111">
            <v>0</v>
          </cell>
        </row>
        <row r="112">
          <cell r="A112" t="str">
            <v>Поступления от продаж</v>
          </cell>
          <cell r="C112" t="str">
            <v>тыс. руб.</v>
          </cell>
          <cell r="D112" t="str">
            <v>1_03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P112">
            <v>0</v>
          </cell>
        </row>
        <row r="113">
          <cell r="A113" t="str">
            <v xml:space="preserve">    в том числе НДС</v>
          </cell>
          <cell r="C113" t="str">
            <v>тыс. руб.</v>
          </cell>
          <cell r="D113" t="str">
            <v>1_04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</row>
        <row r="114">
          <cell r="A114" t="str">
            <v>Передано площадей на сумму</v>
          </cell>
          <cell r="C114" t="str">
            <v>тыс. руб.</v>
          </cell>
          <cell r="D114" t="str">
            <v>1_05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P114">
            <v>0</v>
          </cell>
        </row>
        <row r="115">
          <cell r="A115" t="str">
            <v xml:space="preserve">    в том числе НДС</v>
          </cell>
          <cell r="C115" t="str">
            <v>тыс. руб.</v>
          </cell>
          <cell r="D115" t="str">
            <v>1_06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P115">
            <v>0</v>
          </cell>
        </row>
        <row r="116">
          <cell r="A116" t="str">
            <v>Доля площадей, не облагаемых НДС</v>
          </cell>
          <cell r="B116">
            <v>0</v>
          </cell>
          <cell r="C116" t="str">
            <v>%</v>
          </cell>
          <cell r="D116" t="str">
            <v>1_07</v>
          </cell>
        </row>
        <row r="118">
          <cell r="A118" t="str">
            <v>Итого - поступления от продаж</v>
          </cell>
          <cell r="C118" t="str">
            <v>тыс. руб.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P118">
            <v>0</v>
          </cell>
        </row>
        <row r="119">
          <cell r="A119" t="str">
            <v xml:space="preserve">   в том числе НДС</v>
          </cell>
          <cell r="C119" t="str">
            <v>тыс. руб.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P119">
            <v>0</v>
          </cell>
        </row>
        <row r="120">
          <cell r="A120" t="str">
            <v xml:space="preserve">    Продажи площадей</v>
          </cell>
          <cell r="C120" t="str">
            <v>кв. м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P120">
            <v>0</v>
          </cell>
        </row>
        <row r="121">
          <cell r="A121" t="str">
            <v xml:space="preserve">    нарастающим итогом</v>
          </cell>
          <cell r="C121" t="str">
            <v>кв. м</v>
          </cell>
          <cell r="D121" t="str">
            <v>int_end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2">
          <cell r="A122" t="str">
            <v xml:space="preserve">    в % от общей площади объекта</v>
          </cell>
          <cell r="C122" t="str">
            <v>%</v>
          </cell>
          <cell r="D122" t="str">
            <v>int_avg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A123" t="str">
            <v>Итого - стоимость переданных площадей</v>
          </cell>
          <cell r="C123" t="str">
            <v>тыс. руб.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</row>
        <row r="124">
          <cell r="A124" t="str">
            <v xml:space="preserve">   в том числе НДС</v>
          </cell>
          <cell r="C124" t="str">
            <v>тыс. руб.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P124">
            <v>0</v>
          </cell>
        </row>
        <row r="125">
          <cell r="A125" t="str">
            <v xml:space="preserve">    Передача площадей</v>
          </cell>
          <cell r="C125" t="str">
            <v>кв. 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</row>
        <row r="126">
          <cell r="A126" t="str">
            <v xml:space="preserve">    нарастающим итогом</v>
          </cell>
          <cell r="C126" t="str">
            <v>кв. м</v>
          </cell>
          <cell r="D126" t="str">
            <v>int_end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</row>
        <row r="127">
          <cell r="A127" t="str">
            <v xml:space="preserve">    в % от общей площади объекта</v>
          </cell>
          <cell r="C127" t="str">
            <v>%</v>
          </cell>
          <cell r="D127" t="str">
            <v>int_avg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</row>
        <row r="128">
          <cell r="A128" t="str">
            <v>Доля площадей, не облагаемых НДС</v>
          </cell>
          <cell r="B128">
            <v>0</v>
          </cell>
          <cell r="C128" t="str">
            <v>%</v>
          </cell>
        </row>
        <row r="131">
          <cell r="A131" t="str">
            <v>СТРОИТЕЛЬСТВО: СДАЧА ПЛОЩАДЕЙ В АРЕНДУ</v>
          </cell>
          <cell r="F131" t="str">
            <v>"0"</v>
          </cell>
          <cell r="G131" t="str">
            <v xml:space="preserve"> 2011</v>
          </cell>
          <cell r="H131" t="str">
            <v xml:space="preserve"> 2012</v>
          </cell>
          <cell r="I131" t="str">
            <v xml:space="preserve"> 2013</v>
          </cell>
          <cell r="J131" t="str">
            <v xml:space="preserve"> 2014</v>
          </cell>
          <cell r="K131" t="str">
            <v xml:space="preserve"> 2015</v>
          </cell>
          <cell r="L131" t="str">
            <v xml:space="preserve"> 2016</v>
          </cell>
          <cell r="M131" t="str">
            <v xml:space="preserve"> 2017</v>
          </cell>
          <cell r="N131" t="str">
            <v xml:space="preserve"> 2018</v>
          </cell>
          <cell r="O131" t="str">
            <v xml:space="preserve"> 2019</v>
          </cell>
          <cell r="P131" t="str">
            <v xml:space="preserve"> 2020</v>
          </cell>
          <cell r="Q131" t="str">
            <v xml:space="preserve"> 2021</v>
          </cell>
          <cell r="R131" t="str">
            <v xml:space="preserve"> 2022</v>
          </cell>
          <cell r="S131" t="str">
            <v xml:space="preserve"> 2023</v>
          </cell>
          <cell r="T131" t="str">
            <v xml:space="preserve"> 2024</v>
          </cell>
          <cell r="U131" t="str">
            <v xml:space="preserve"> 2025</v>
          </cell>
          <cell r="V131" t="str">
            <v xml:space="preserve"> 2026</v>
          </cell>
          <cell r="W131" t="str">
            <v xml:space="preserve"> 2027</v>
          </cell>
          <cell r="X131" t="str">
            <v xml:space="preserve"> 2028</v>
          </cell>
          <cell r="Y131" t="str">
            <v xml:space="preserve"> 2029</v>
          </cell>
          <cell r="Z131" t="str">
            <v xml:space="preserve"> 2030</v>
          </cell>
          <cell r="AA131" t="str">
            <v xml:space="preserve"> 2031</v>
          </cell>
          <cell r="AB131" t="str">
            <v xml:space="preserve"> 2032</v>
          </cell>
          <cell r="AC131" t="str">
            <v xml:space="preserve"> 2033</v>
          </cell>
          <cell r="AD131" t="str">
            <v xml:space="preserve"> 2034</v>
          </cell>
          <cell r="AE131" t="str">
            <v xml:space="preserve"> 2035</v>
          </cell>
          <cell r="AF131" t="str">
            <v xml:space="preserve"> 2036</v>
          </cell>
          <cell r="AG131" t="str">
            <v xml:space="preserve"> 2037</v>
          </cell>
          <cell r="AH131" t="str">
            <v xml:space="preserve"> 2038</v>
          </cell>
          <cell r="AI131" t="str">
            <v xml:space="preserve"> 2039</v>
          </cell>
          <cell r="AJ131" t="str">
            <v xml:space="preserve"> 2040</v>
          </cell>
          <cell r="AK131" t="str">
            <v xml:space="preserve"> 2041</v>
          </cell>
          <cell r="AL131" t="str">
            <v xml:space="preserve"> 2042</v>
          </cell>
          <cell r="AM131" t="str">
            <v xml:space="preserve"> 2043</v>
          </cell>
          <cell r="AN131" t="str">
            <v xml:space="preserve"> 2044</v>
          </cell>
          <cell r="AP131" t="str">
            <v>ИТОГО</v>
          </cell>
        </row>
        <row r="133">
          <cell r="A133" t="str">
            <v>Жилые площади</v>
          </cell>
          <cell r="B133" t="str">
            <v>Валюта</v>
          </cell>
        </row>
        <row r="134">
          <cell r="A134" t="str">
            <v>Ставка, за кв. м в год (с НДС)</v>
          </cell>
          <cell r="B134">
            <v>1</v>
          </cell>
          <cell r="C134" t="str">
            <v>тыс. руб.</v>
          </cell>
          <cell r="D134" t="str">
            <v>int_avg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</row>
        <row r="135">
          <cell r="A135" t="str">
            <v>Доступные для сдачи площади</v>
          </cell>
          <cell r="C135" t="str">
            <v>кв. м</v>
          </cell>
          <cell r="D135" t="str">
            <v>1_03;int_avg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A136" t="str">
            <v>Сдано в аренду</v>
          </cell>
          <cell r="C136" t="str">
            <v>кв. м</v>
          </cell>
          <cell r="D136" t="str">
            <v>1_02;int_avg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</row>
        <row r="137">
          <cell r="A137" t="str">
            <v>Поступления от аренды</v>
          </cell>
          <cell r="C137" t="str">
            <v>тыс. руб.</v>
          </cell>
          <cell r="D137" t="str">
            <v>1_01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</row>
        <row r="139">
          <cell r="A139" t="str">
            <v>Суммарные поступления от аренды</v>
          </cell>
          <cell r="C139" t="str">
            <v>тыс. руб.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P139">
            <v>0</v>
          </cell>
        </row>
        <row r="140">
          <cell r="A140" t="str">
            <v xml:space="preserve">    Всего сдано в аренду площадей</v>
          </cell>
          <cell r="C140" t="str">
            <v>кв. м</v>
          </cell>
          <cell r="D140" t="str">
            <v>int_avg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</row>
        <row r="141">
          <cell r="A141" t="str">
            <v xml:space="preserve">    в % от площади доступной для сдачи</v>
          </cell>
          <cell r="C141" t="str">
            <v>%</v>
          </cell>
          <cell r="D141" t="str">
            <v>int_avg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</row>
        <row r="144">
          <cell r="A144" t="str">
            <v>СТРОИТЕЛЬСТВО: БАЛАНС ПО ОБЪЕКТУ</v>
          </cell>
          <cell r="F144" t="str">
            <v>"0"</v>
          </cell>
          <cell r="G144" t="str">
            <v xml:space="preserve"> 2011</v>
          </cell>
          <cell r="H144" t="str">
            <v xml:space="preserve"> 2012</v>
          </cell>
          <cell r="I144" t="str">
            <v xml:space="preserve"> 2013</v>
          </cell>
          <cell r="J144" t="str">
            <v xml:space="preserve"> 2014</v>
          </cell>
          <cell r="K144" t="str">
            <v xml:space="preserve"> 2015</v>
          </cell>
          <cell r="L144" t="str">
            <v xml:space="preserve"> 2016</v>
          </cell>
          <cell r="M144" t="str">
            <v xml:space="preserve"> 2017</v>
          </cell>
          <cell r="N144" t="str">
            <v xml:space="preserve"> 2018</v>
          </cell>
          <cell r="O144" t="str">
            <v xml:space="preserve"> 2019</v>
          </cell>
          <cell r="P144" t="str">
            <v xml:space="preserve"> 2020</v>
          </cell>
          <cell r="Q144" t="str">
            <v xml:space="preserve"> 2021</v>
          </cell>
          <cell r="R144" t="str">
            <v xml:space="preserve"> 2022</v>
          </cell>
          <cell r="S144" t="str">
            <v xml:space="preserve"> 2023</v>
          </cell>
          <cell r="T144" t="str">
            <v xml:space="preserve"> 2024</v>
          </cell>
          <cell r="U144" t="str">
            <v xml:space="preserve"> 2025</v>
          </cell>
          <cell r="V144" t="str">
            <v xml:space="preserve"> 2026</v>
          </cell>
          <cell r="W144" t="str">
            <v xml:space="preserve"> 2027</v>
          </cell>
          <cell r="X144" t="str">
            <v xml:space="preserve"> 2028</v>
          </cell>
          <cell r="Y144" t="str">
            <v xml:space="preserve"> 2029</v>
          </cell>
          <cell r="Z144" t="str">
            <v xml:space="preserve"> 2030</v>
          </cell>
          <cell r="AA144" t="str">
            <v xml:space="preserve"> 2031</v>
          </cell>
          <cell r="AB144" t="str">
            <v xml:space="preserve"> 2032</v>
          </cell>
          <cell r="AC144" t="str">
            <v xml:space="preserve"> 2033</v>
          </cell>
          <cell r="AD144" t="str">
            <v xml:space="preserve"> 2034</v>
          </cell>
          <cell r="AE144" t="str">
            <v xml:space="preserve"> 2035</v>
          </cell>
          <cell r="AF144" t="str">
            <v xml:space="preserve"> 2036</v>
          </cell>
          <cell r="AG144" t="str">
            <v xml:space="preserve"> 2037</v>
          </cell>
          <cell r="AH144" t="str">
            <v xml:space="preserve"> 2038</v>
          </cell>
          <cell r="AI144" t="str">
            <v xml:space="preserve"> 2039</v>
          </cell>
          <cell r="AJ144" t="str">
            <v xml:space="preserve"> 2040</v>
          </cell>
          <cell r="AK144" t="str">
            <v xml:space="preserve"> 2041</v>
          </cell>
          <cell r="AL144" t="str">
            <v xml:space="preserve"> 2042</v>
          </cell>
          <cell r="AM144" t="str">
            <v xml:space="preserve"> 2043</v>
          </cell>
          <cell r="AN144" t="str">
            <v xml:space="preserve"> 2044</v>
          </cell>
          <cell r="AP144" t="str">
            <v>ИТОГО</v>
          </cell>
        </row>
        <row r="147">
          <cell r="A147" t="str">
            <v>Оплата строительства объекта</v>
          </cell>
          <cell r="C147" t="str">
            <v>тыс. руб.</v>
          </cell>
          <cell r="F147">
            <v>0</v>
          </cell>
          <cell r="G147">
            <v>17700</v>
          </cell>
          <cell r="H147">
            <v>154500</v>
          </cell>
          <cell r="I147">
            <v>164272</v>
          </cell>
          <cell r="J147">
            <v>35848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372320</v>
          </cell>
        </row>
        <row r="148">
          <cell r="A148" t="str">
            <v xml:space="preserve">    оплата без НДС</v>
          </cell>
          <cell r="C148" t="str">
            <v>тыс. руб.</v>
          </cell>
          <cell r="F148">
            <v>0</v>
          </cell>
          <cell r="G148">
            <v>15000</v>
          </cell>
          <cell r="H148">
            <v>130932.20338983051</v>
          </cell>
          <cell r="I148">
            <v>139213.55932203389</v>
          </cell>
          <cell r="J148">
            <v>30379.661016949154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315525.42372881359</v>
          </cell>
        </row>
        <row r="149">
          <cell r="A149" t="str">
            <v xml:space="preserve">    НДС</v>
          </cell>
          <cell r="C149" t="str">
            <v>тыс. руб.</v>
          </cell>
          <cell r="F149">
            <v>0</v>
          </cell>
          <cell r="G149">
            <v>2700</v>
          </cell>
          <cell r="H149">
            <v>23567.796610169491</v>
          </cell>
          <cell r="I149">
            <v>25058.440677966108</v>
          </cell>
          <cell r="J149">
            <v>5468.3389830508459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56794.576271186445</v>
          </cell>
        </row>
        <row r="150">
          <cell r="A150" t="str">
            <v>Выполненный объем работ</v>
          </cell>
          <cell r="C150" t="str">
            <v>тыс. руб.</v>
          </cell>
          <cell r="F150">
            <v>0</v>
          </cell>
          <cell r="G150">
            <v>15000</v>
          </cell>
          <cell r="H150">
            <v>109976</v>
          </cell>
          <cell r="I150">
            <v>190549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315525</v>
          </cell>
        </row>
        <row r="151">
          <cell r="A151" t="str">
            <v xml:space="preserve">    работы без НДС</v>
          </cell>
          <cell r="C151" t="str">
            <v>тыс. руб.</v>
          </cell>
          <cell r="F151">
            <v>0</v>
          </cell>
          <cell r="G151">
            <v>12711.864406779661</v>
          </cell>
          <cell r="H151">
            <v>93200</v>
          </cell>
          <cell r="I151">
            <v>161482.20338983051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267394.06779661018</v>
          </cell>
        </row>
        <row r="152">
          <cell r="A152" t="str">
            <v xml:space="preserve">    НДС</v>
          </cell>
          <cell r="C152" t="str">
            <v>тыс. руб.</v>
          </cell>
          <cell r="F152">
            <v>0</v>
          </cell>
          <cell r="G152">
            <v>2288.1355932203387</v>
          </cell>
          <cell r="H152">
            <v>16776</v>
          </cell>
          <cell r="I152">
            <v>29066.796610169491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48130.932203389828</v>
          </cell>
        </row>
        <row r="153">
          <cell r="A153" t="str">
            <v>Авансы подрядчикам (без НДС)</v>
          </cell>
          <cell r="C153" t="str">
            <v>тыс. руб.</v>
          </cell>
          <cell r="D153" t="str">
            <v>int_end</v>
          </cell>
          <cell r="F153">
            <v>0</v>
          </cell>
          <cell r="G153">
            <v>2288.1355932203387</v>
          </cell>
          <cell r="H153">
            <v>40020.338983050846</v>
          </cell>
          <cell r="I153">
            <v>17751.694915254229</v>
          </cell>
          <cell r="J153">
            <v>48131.355932203383</v>
          </cell>
          <cell r="K153">
            <v>48131.355932203383</v>
          </cell>
          <cell r="L153">
            <v>48131.355932203383</v>
          </cell>
          <cell r="M153">
            <v>48131.355932203383</v>
          </cell>
          <cell r="N153">
            <v>48131.355932203383</v>
          </cell>
          <cell r="O153">
            <v>48131.355932203383</v>
          </cell>
          <cell r="P153">
            <v>48131.355932203383</v>
          </cell>
          <cell r="Q153">
            <v>48131.355932203383</v>
          </cell>
          <cell r="R153">
            <v>48131.355932203383</v>
          </cell>
          <cell r="S153">
            <v>48131.355932203383</v>
          </cell>
          <cell r="T153">
            <v>48131.355932203383</v>
          </cell>
          <cell r="U153">
            <v>48131.355932203383</v>
          </cell>
          <cell r="V153">
            <v>48131.355932203383</v>
          </cell>
          <cell r="W153">
            <v>48131.355932203383</v>
          </cell>
          <cell r="X153">
            <v>48131.355932203383</v>
          </cell>
          <cell r="Y153">
            <v>48131.355932203383</v>
          </cell>
          <cell r="Z153">
            <v>48131.355932203383</v>
          </cell>
          <cell r="AA153">
            <v>48131.355932203383</v>
          </cell>
          <cell r="AB153">
            <v>48131.355932203383</v>
          </cell>
          <cell r="AC153">
            <v>48131.355932203383</v>
          </cell>
          <cell r="AD153">
            <v>48131.355932203383</v>
          </cell>
          <cell r="AE153">
            <v>48131.355932203383</v>
          </cell>
          <cell r="AF153">
            <v>48131.355932203383</v>
          </cell>
          <cell r="AG153">
            <v>48131.355932203383</v>
          </cell>
          <cell r="AH153">
            <v>48131.355932203383</v>
          </cell>
          <cell r="AI153">
            <v>48131.355932203383</v>
          </cell>
          <cell r="AJ153">
            <v>48131.355932203383</v>
          </cell>
          <cell r="AK153">
            <v>48131.355932203383</v>
          </cell>
          <cell r="AL153">
            <v>48131.355932203383</v>
          </cell>
          <cell r="AM153">
            <v>48131.355932203383</v>
          </cell>
          <cell r="AN153">
            <v>48131.355932203383</v>
          </cell>
        </row>
        <row r="154">
          <cell r="A154" t="str">
            <v>Кредиторская задолженность подрядчикам (без НДС)</v>
          </cell>
          <cell r="C154" t="str">
            <v>тыс. руб.</v>
          </cell>
          <cell r="D154" t="str">
            <v>int_end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</row>
        <row r="155">
          <cell r="A155" t="str">
            <v>Стоимость завершенного объекта</v>
          </cell>
          <cell r="B155">
            <v>315525</v>
          </cell>
          <cell r="C155" t="str">
            <v>тыс. руб.</v>
          </cell>
        </row>
        <row r="156">
          <cell r="A156" t="str">
            <v xml:space="preserve">    стоимость без НДС</v>
          </cell>
          <cell r="B156">
            <v>267394.06779661018</v>
          </cell>
          <cell r="C156" t="str">
            <v>тыс. руб.</v>
          </cell>
        </row>
        <row r="157">
          <cell r="A157" t="str">
            <v xml:space="preserve">    НДС</v>
          </cell>
          <cell r="B157">
            <v>48130.932203389828</v>
          </cell>
          <cell r="C157" t="str">
            <v>тыс. руб.</v>
          </cell>
        </row>
        <row r="159">
          <cell r="A159" t="str">
            <v>Доля площадей к передаче дольщикам / соинвесторам</v>
          </cell>
          <cell r="B159">
            <v>0</v>
          </cell>
        </row>
        <row r="160">
          <cell r="A160" t="str">
            <v>Доля площадей к продаже</v>
          </cell>
          <cell r="B160">
            <v>0</v>
          </cell>
        </row>
        <row r="162">
          <cell r="A162" t="str">
            <v>Учет доли объекта для собственного использования</v>
          </cell>
        </row>
        <row r="163">
          <cell r="A163" t="str">
            <v>Незавершенные инвестиции</v>
          </cell>
          <cell r="C163" t="str">
            <v>тыс. руб.</v>
          </cell>
          <cell r="D163" t="str">
            <v>int_end</v>
          </cell>
          <cell r="F163">
            <v>0</v>
          </cell>
          <cell r="G163">
            <v>12711.864406779661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</row>
        <row r="164">
          <cell r="A164" t="str">
            <v>Здания и сооружения на балансе</v>
          </cell>
          <cell r="C164" t="str">
            <v>тыс. руб.</v>
          </cell>
          <cell r="D164" t="str">
            <v>int_end</v>
          </cell>
          <cell r="F164">
            <v>0</v>
          </cell>
          <cell r="G164">
            <v>0</v>
          </cell>
          <cell r="H164">
            <v>105911.86440677966</v>
          </cell>
          <cell r="I164">
            <v>267394.06779661018</v>
          </cell>
          <cell r="J164">
            <v>267394.06779661018</v>
          </cell>
          <cell r="K164">
            <v>267394.06779661018</v>
          </cell>
          <cell r="L164">
            <v>267394.06779661018</v>
          </cell>
          <cell r="M164">
            <v>267394.06779661018</v>
          </cell>
          <cell r="N164">
            <v>267394.06779661018</v>
          </cell>
          <cell r="O164">
            <v>267394.06779661018</v>
          </cell>
          <cell r="P164">
            <v>267394.06779661018</v>
          </cell>
          <cell r="Q164">
            <v>267394.06779661018</v>
          </cell>
          <cell r="R164">
            <v>267394.06779661018</v>
          </cell>
          <cell r="S164">
            <v>267394.06779661018</v>
          </cell>
          <cell r="T164">
            <v>267394.06779661018</v>
          </cell>
          <cell r="U164">
            <v>267394.06779661018</v>
          </cell>
          <cell r="V164">
            <v>267394.06779661018</v>
          </cell>
          <cell r="W164">
            <v>267394.06779661018</v>
          </cell>
          <cell r="X164">
            <v>267394.06779661018</v>
          </cell>
          <cell r="Y164">
            <v>267394.06779661018</v>
          </cell>
          <cell r="Z164">
            <v>267394.06779661018</v>
          </cell>
          <cell r="AA164">
            <v>267394.06779661018</v>
          </cell>
          <cell r="AB164">
            <v>267394.06779661018</v>
          </cell>
          <cell r="AC164">
            <v>267394.06779661018</v>
          </cell>
          <cell r="AD164">
            <v>267394.06779661018</v>
          </cell>
          <cell r="AE164">
            <v>267394.06779661018</v>
          </cell>
          <cell r="AF164">
            <v>267394.06779661018</v>
          </cell>
          <cell r="AG164">
            <v>267394.06779661018</v>
          </cell>
          <cell r="AH164">
            <v>267394.06779661018</v>
          </cell>
          <cell r="AI164">
            <v>267394.06779661018</v>
          </cell>
          <cell r="AJ164">
            <v>267394.06779661018</v>
          </cell>
          <cell r="AK164">
            <v>267394.06779661018</v>
          </cell>
          <cell r="AL164">
            <v>267394.06779661018</v>
          </cell>
          <cell r="AM164">
            <v>267394.06779661018</v>
          </cell>
          <cell r="AN164">
            <v>267394.06779661018</v>
          </cell>
        </row>
        <row r="165">
          <cell r="A165" t="str">
            <v>Срок амортизации</v>
          </cell>
          <cell r="B165">
            <v>50</v>
          </cell>
          <cell r="C165" t="str">
            <v>лет</v>
          </cell>
        </row>
        <row r="166">
          <cell r="A166" t="str">
            <v xml:space="preserve">    балансовая стоимость</v>
          </cell>
          <cell r="C166" t="str">
            <v>тыс. руб.</v>
          </cell>
          <cell r="D166" t="str">
            <v>int_end</v>
          </cell>
          <cell r="F166">
            <v>0</v>
          </cell>
          <cell r="G166">
            <v>0</v>
          </cell>
          <cell r="H166">
            <v>105911.86440677966</v>
          </cell>
          <cell r="I166">
            <v>267394.06779661018</v>
          </cell>
          <cell r="J166">
            <v>267394.06779661018</v>
          </cell>
          <cell r="K166">
            <v>267394.06779661018</v>
          </cell>
          <cell r="L166">
            <v>267394.06779661018</v>
          </cell>
          <cell r="M166">
            <v>267394.06779661018</v>
          </cell>
          <cell r="N166">
            <v>267394.06779661018</v>
          </cell>
          <cell r="O166">
            <v>267394.06779661018</v>
          </cell>
          <cell r="P166">
            <v>267394.06779661018</v>
          </cell>
          <cell r="Q166">
            <v>267394.06779661018</v>
          </cell>
          <cell r="R166">
            <v>267394.06779661018</v>
          </cell>
          <cell r="S166">
            <v>267394.06779661018</v>
          </cell>
          <cell r="T166">
            <v>267394.06779661018</v>
          </cell>
          <cell r="U166">
            <v>267394.06779661018</v>
          </cell>
          <cell r="V166">
            <v>267394.06779661018</v>
          </cell>
          <cell r="W166">
            <v>267394.06779661018</v>
          </cell>
          <cell r="X166">
            <v>267394.06779661018</v>
          </cell>
          <cell r="Y166">
            <v>267394.06779661018</v>
          </cell>
          <cell r="Z166">
            <v>267394.06779661018</v>
          </cell>
          <cell r="AA166">
            <v>267394.06779661018</v>
          </cell>
          <cell r="AB166">
            <v>267394.06779661018</v>
          </cell>
          <cell r="AC166">
            <v>267394.06779661018</v>
          </cell>
          <cell r="AD166">
            <v>267394.06779661018</v>
          </cell>
          <cell r="AE166">
            <v>267394.06779661018</v>
          </cell>
          <cell r="AF166">
            <v>267394.06779661018</v>
          </cell>
          <cell r="AG166">
            <v>267394.06779661018</v>
          </cell>
          <cell r="AH166">
            <v>267394.06779661018</v>
          </cell>
          <cell r="AI166">
            <v>267394.06779661018</v>
          </cell>
          <cell r="AJ166">
            <v>267394.06779661018</v>
          </cell>
          <cell r="AK166">
            <v>267394.06779661018</v>
          </cell>
          <cell r="AL166">
            <v>267394.06779661018</v>
          </cell>
          <cell r="AM166">
            <v>267394.06779661018</v>
          </cell>
          <cell r="AN166">
            <v>267394.06779661018</v>
          </cell>
        </row>
        <row r="167">
          <cell r="A167" t="str">
            <v xml:space="preserve">    амортизация за текущий период</v>
          </cell>
          <cell r="C167" t="str">
            <v>тыс. руб.</v>
          </cell>
          <cell r="G167">
            <v>0</v>
          </cell>
          <cell r="H167">
            <v>0</v>
          </cell>
          <cell r="I167">
            <v>2118.2372881355932</v>
          </cell>
          <cell r="J167">
            <v>5347.8813559322034</v>
          </cell>
          <cell r="K167">
            <v>5347.8813559322034</v>
          </cell>
          <cell r="L167">
            <v>5347.8813559322034</v>
          </cell>
          <cell r="M167">
            <v>5347.8813559322034</v>
          </cell>
          <cell r="N167">
            <v>5347.8813559322034</v>
          </cell>
          <cell r="O167">
            <v>5347.8813559322034</v>
          </cell>
          <cell r="P167">
            <v>5347.8813559322034</v>
          </cell>
          <cell r="Q167">
            <v>5347.8813559322034</v>
          </cell>
          <cell r="R167">
            <v>5347.8813559322034</v>
          </cell>
          <cell r="S167">
            <v>5347.8813559322034</v>
          </cell>
          <cell r="T167">
            <v>5347.8813559322034</v>
          </cell>
          <cell r="U167">
            <v>5347.8813559322034</v>
          </cell>
          <cell r="V167">
            <v>5347.8813559322034</v>
          </cell>
          <cell r="W167">
            <v>5347.8813559322034</v>
          </cell>
          <cell r="X167">
            <v>5347.8813559322034</v>
          </cell>
          <cell r="Y167">
            <v>5347.8813559322034</v>
          </cell>
          <cell r="Z167">
            <v>5347.8813559322034</v>
          </cell>
          <cell r="AA167">
            <v>5347.8813559322034</v>
          </cell>
          <cell r="AB167">
            <v>5347.8813559322034</v>
          </cell>
          <cell r="AC167">
            <v>5347.8813559322034</v>
          </cell>
          <cell r="AD167">
            <v>5347.8813559322034</v>
          </cell>
          <cell r="AE167">
            <v>5347.8813559322034</v>
          </cell>
          <cell r="AF167">
            <v>5347.8813559322034</v>
          </cell>
          <cell r="AG167">
            <v>5347.8813559322034</v>
          </cell>
          <cell r="AH167">
            <v>5347.8813559322034</v>
          </cell>
          <cell r="AI167">
            <v>5347.8813559322034</v>
          </cell>
          <cell r="AJ167">
            <v>5347.8813559322034</v>
          </cell>
          <cell r="AK167">
            <v>5347.8813559322034</v>
          </cell>
          <cell r="AL167">
            <v>5347.8813559322034</v>
          </cell>
          <cell r="AM167">
            <v>5347.8813559322034</v>
          </cell>
          <cell r="AN167">
            <v>5347.8813559322034</v>
          </cell>
        </row>
        <row r="168">
          <cell r="A168" t="str">
            <v xml:space="preserve">    накопленная амортизация</v>
          </cell>
          <cell r="C168" t="str">
            <v>тыс. руб.</v>
          </cell>
          <cell r="D168" t="str">
            <v>int_end</v>
          </cell>
          <cell r="G168">
            <v>0</v>
          </cell>
          <cell r="H168">
            <v>0</v>
          </cell>
          <cell r="I168">
            <v>2118.2372881355932</v>
          </cell>
          <cell r="J168">
            <v>7466.1186440677966</v>
          </cell>
          <cell r="K168">
            <v>12814</v>
          </cell>
          <cell r="L168">
            <v>18161.881355932204</v>
          </cell>
          <cell r="M168">
            <v>23509.762711864409</v>
          </cell>
          <cell r="N168">
            <v>28857.644067796613</v>
          </cell>
          <cell r="O168">
            <v>34205.525423728817</v>
          </cell>
          <cell r="P168">
            <v>39553.406779661018</v>
          </cell>
          <cell r="Q168">
            <v>44901.288135593219</v>
          </cell>
          <cell r="R168">
            <v>50249.169491525419</v>
          </cell>
          <cell r="S168">
            <v>55597.05084745762</v>
          </cell>
          <cell r="T168">
            <v>60944.932203389821</v>
          </cell>
          <cell r="U168">
            <v>66292.813559322021</v>
          </cell>
          <cell r="V168">
            <v>71640.694915254222</v>
          </cell>
          <cell r="W168">
            <v>76988.576271186423</v>
          </cell>
          <cell r="X168">
            <v>82336.457627118623</v>
          </cell>
          <cell r="Y168">
            <v>87684.338983050824</v>
          </cell>
          <cell r="Z168">
            <v>93032.220338983025</v>
          </cell>
          <cell r="AA168">
            <v>98380.101694915225</v>
          </cell>
          <cell r="AB168">
            <v>103727.98305084743</v>
          </cell>
          <cell r="AC168">
            <v>109075.86440677963</v>
          </cell>
          <cell r="AD168">
            <v>114423.74576271183</v>
          </cell>
          <cell r="AE168">
            <v>119771.62711864403</v>
          </cell>
          <cell r="AF168">
            <v>125119.50847457623</v>
          </cell>
          <cell r="AG168">
            <v>130467.38983050843</v>
          </cell>
          <cell r="AH168">
            <v>135815.27118644063</v>
          </cell>
          <cell r="AI168">
            <v>141163.15254237285</v>
          </cell>
          <cell r="AJ168">
            <v>146511.03389830506</v>
          </cell>
          <cell r="AK168">
            <v>151858.91525423728</v>
          </cell>
          <cell r="AL168">
            <v>157206.79661016949</v>
          </cell>
          <cell r="AM168">
            <v>162554.67796610171</v>
          </cell>
          <cell r="AN168">
            <v>167902.55932203392</v>
          </cell>
        </row>
        <row r="169">
          <cell r="A169" t="str">
            <v xml:space="preserve">    остаточная стоимость</v>
          </cell>
          <cell r="C169" t="str">
            <v>тыс. руб.</v>
          </cell>
          <cell r="D169" t="str">
            <v>int_end</v>
          </cell>
          <cell r="F169">
            <v>0</v>
          </cell>
          <cell r="G169">
            <v>0</v>
          </cell>
          <cell r="H169">
            <v>105911.86440677966</v>
          </cell>
          <cell r="I169">
            <v>265275.83050847461</v>
          </cell>
          <cell r="J169">
            <v>259927.94915254239</v>
          </cell>
          <cell r="K169">
            <v>254580.06779661018</v>
          </cell>
          <cell r="L169">
            <v>249232.18644067796</v>
          </cell>
          <cell r="M169">
            <v>243884.30508474578</v>
          </cell>
          <cell r="N169">
            <v>238536.42372881356</v>
          </cell>
          <cell r="O169">
            <v>233188.54237288138</v>
          </cell>
          <cell r="P169">
            <v>227840.66101694916</v>
          </cell>
          <cell r="Q169">
            <v>222492.77966101695</v>
          </cell>
          <cell r="R169">
            <v>217144.89830508476</v>
          </cell>
          <cell r="S169">
            <v>211797.01694915257</v>
          </cell>
          <cell r="T169">
            <v>206449.13559322036</v>
          </cell>
          <cell r="U169">
            <v>201101.25423728814</v>
          </cell>
          <cell r="V169">
            <v>195753.37288135596</v>
          </cell>
          <cell r="W169">
            <v>190405.49152542377</v>
          </cell>
          <cell r="X169">
            <v>185057.61016949156</v>
          </cell>
          <cell r="Y169">
            <v>179709.72881355934</v>
          </cell>
          <cell r="Z169">
            <v>174361.84745762715</v>
          </cell>
          <cell r="AA169">
            <v>169013.96610169497</v>
          </cell>
          <cell r="AB169">
            <v>163666.08474576275</v>
          </cell>
          <cell r="AC169">
            <v>158318.20338983054</v>
          </cell>
          <cell r="AD169">
            <v>152970.32203389835</v>
          </cell>
          <cell r="AE169">
            <v>147622.44067796617</v>
          </cell>
          <cell r="AF169">
            <v>142274.55932203395</v>
          </cell>
          <cell r="AG169">
            <v>136926.67796610174</v>
          </cell>
          <cell r="AH169">
            <v>131578.79661016955</v>
          </cell>
          <cell r="AI169">
            <v>126230.91525423733</v>
          </cell>
          <cell r="AJ169">
            <v>120883.03389830512</v>
          </cell>
          <cell r="AK169">
            <v>115535.1525423729</v>
          </cell>
          <cell r="AL169">
            <v>110187.27118644069</v>
          </cell>
          <cell r="AM169">
            <v>104839.38983050847</v>
          </cell>
          <cell r="AN169">
            <v>99491.508474576258</v>
          </cell>
        </row>
        <row r="170">
          <cell r="A170" t="str">
            <v>Зачет НДС</v>
          </cell>
          <cell r="C170" t="str">
            <v>тыс. руб.</v>
          </cell>
          <cell r="F170">
            <v>0</v>
          </cell>
          <cell r="G170">
            <v>2288.1355932203387</v>
          </cell>
          <cell r="H170">
            <v>16776</v>
          </cell>
          <cell r="I170">
            <v>29066.796610169491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48130.932203389828</v>
          </cell>
        </row>
        <row r="171">
          <cell r="A171" t="str">
            <v>Продажа объекта после собственной эксплуатации</v>
          </cell>
          <cell r="C171" t="str">
            <v>тыс. руб.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</row>
        <row r="172">
          <cell r="A172" t="str">
            <v xml:space="preserve">    прибыль / убыток от продажи объекта</v>
          </cell>
          <cell r="C172" t="str">
            <v>тыс. 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</row>
        <row r="173">
          <cell r="A173" t="str">
            <v xml:space="preserve">    НДС к выручке от продажи объекта</v>
          </cell>
          <cell r="B173">
            <v>0.18</v>
          </cell>
          <cell r="C173" t="str">
            <v>тыс. 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</row>
        <row r="174">
          <cell r="A174" t="str">
            <v>Авансы подрядчикам</v>
          </cell>
          <cell r="C174" t="str">
            <v>тыс. руб.</v>
          </cell>
          <cell r="D174" t="str">
            <v>int_end</v>
          </cell>
          <cell r="F174">
            <v>0</v>
          </cell>
          <cell r="G174">
            <v>2288.1355932203387</v>
          </cell>
          <cell r="H174">
            <v>40020.338983050846</v>
          </cell>
          <cell r="I174">
            <v>17751.694915254229</v>
          </cell>
          <cell r="J174">
            <v>48131.355932203383</v>
          </cell>
          <cell r="K174">
            <v>48131.355932203383</v>
          </cell>
          <cell r="L174">
            <v>48131.355932203383</v>
          </cell>
          <cell r="M174">
            <v>48131.355932203383</v>
          </cell>
          <cell r="N174">
            <v>48131.355932203383</v>
          </cell>
          <cell r="O174">
            <v>48131.355932203383</v>
          </cell>
          <cell r="P174">
            <v>48131.355932203383</v>
          </cell>
          <cell r="Q174">
            <v>48131.355932203383</v>
          </cell>
          <cell r="R174">
            <v>48131.355932203383</v>
          </cell>
          <cell r="S174">
            <v>48131.355932203383</v>
          </cell>
          <cell r="T174">
            <v>48131.355932203383</v>
          </cell>
          <cell r="U174">
            <v>48131.355932203383</v>
          </cell>
          <cell r="V174">
            <v>48131.355932203383</v>
          </cell>
          <cell r="W174">
            <v>48131.355932203383</v>
          </cell>
          <cell r="X174">
            <v>48131.355932203383</v>
          </cell>
          <cell r="Y174">
            <v>48131.355932203383</v>
          </cell>
          <cell r="Z174">
            <v>48131.355932203383</v>
          </cell>
          <cell r="AA174">
            <v>48131.355932203383</v>
          </cell>
          <cell r="AB174">
            <v>48131.355932203383</v>
          </cell>
          <cell r="AC174">
            <v>48131.355932203383</v>
          </cell>
          <cell r="AD174">
            <v>48131.355932203383</v>
          </cell>
          <cell r="AE174">
            <v>48131.355932203383</v>
          </cell>
          <cell r="AF174">
            <v>48131.355932203383</v>
          </cell>
          <cell r="AG174">
            <v>48131.355932203383</v>
          </cell>
          <cell r="AH174">
            <v>48131.355932203383</v>
          </cell>
          <cell r="AI174">
            <v>48131.355932203383</v>
          </cell>
          <cell r="AJ174">
            <v>48131.355932203383</v>
          </cell>
          <cell r="AK174">
            <v>48131.355932203383</v>
          </cell>
          <cell r="AL174">
            <v>48131.355932203383</v>
          </cell>
          <cell r="AM174">
            <v>48131.355932203383</v>
          </cell>
          <cell r="AN174">
            <v>48131.355932203383</v>
          </cell>
        </row>
        <row r="175">
          <cell r="A175" t="str">
            <v>Кредиторская задолженность подрядчикам</v>
          </cell>
          <cell r="C175" t="str">
            <v>тыс. руб.</v>
          </cell>
          <cell r="D175" t="str">
            <v>int_end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</row>
        <row r="177">
          <cell r="A177" t="str">
            <v>Учет доли к передаче дольщикам / соинвесторам</v>
          </cell>
        </row>
        <row r="178">
          <cell r="A178" t="str">
            <v>Незавершенные инвестиции</v>
          </cell>
          <cell r="C178" t="str">
            <v>тыс. руб.</v>
          </cell>
          <cell r="D178" t="str">
            <v>int_end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</row>
        <row r="179">
          <cell r="A179" t="str">
            <v>Здания и сооружения на балансе</v>
          </cell>
          <cell r="C179" t="str">
            <v>тыс. руб.</v>
          </cell>
          <cell r="D179" t="str">
            <v>int_end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</row>
        <row r="180">
          <cell r="A180" t="str">
            <v>До учета переданных площадей:</v>
          </cell>
        </row>
        <row r="181">
          <cell r="A181" t="str">
            <v xml:space="preserve">    балансовая стоимость</v>
          </cell>
          <cell r="C181" t="str">
            <v>тыс. руб.</v>
          </cell>
          <cell r="D181" t="str">
            <v>int_end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</row>
        <row r="182">
          <cell r="A182" t="str">
            <v>Списание стоимости переданных площадей:</v>
          </cell>
        </row>
        <row r="183">
          <cell r="A183" t="str">
            <v xml:space="preserve">    доля объекта, переданная в текущем периоде</v>
          </cell>
          <cell r="C183" t="str">
            <v>тыс. руб.</v>
          </cell>
          <cell r="D183" t="str">
            <v>int_avg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</row>
        <row r="184">
          <cell r="A184" t="str">
            <v xml:space="preserve">    балансовая стоимость</v>
          </cell>
          <cell r="C184" t="str">
            <v>тыс. руб.</v>
          </cell>
          <cell r="D184" t="str">
            <v>int_end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</row>
        <row r="185">
          <cell r="A185" t="str">
            <v xml:space="preserve">    прибыль/убыток от реализации активов</v>
          </cell>
          <cell r="C185" t="str">
            <v>тыс. руб.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</row>
        <row r="186">
          <cell r="A186" t="str">
            <v>Стоимость оставшейся доли объекта на конец периода:</v>
          </cell>
        </row>
        <row r="187">
          <cell r="A187" t="str">
            <v xml:space="preserve">    непроданная доля объекта</v>
          </cell>
          <cell r="C187" t="str">
            <v>тыс. руб.</v>
          </cell>
          <cell r="D187" t="str">
            <v>int_avg</v>
          </cell>
          <cell r="F187">
            <v>1</v>
          </cell>
          <cell r="G187">
            <v>1</v>
          </cell>
          <cell r="H187">
            <v>1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1</v>
          </cell>
          <cell r="V187">
            <v>1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  <cell r="AI187">
            <v>1</v>
          </cell>
          <cell r="AJ187">
            <v>1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</row>
        <row r="188">
          <cell r="A188" t="str">
            <v xml:space="preserve">    балансовая стоимость</v>
          </cell>
          <cell r="C188" t="str">
            <v>тыс. руб.</v>
          </cell>
          <cell r="D188" t="str">
            <v>int_end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</row>
        <row r="189">
          <cell r="A189" t="str">
            <v>Авансы подрядчикам</v>
          </cell>
          <cell r="C189" t="str">
            <v>тыс. руб.</v>
          </cell>
          <cell r="D189" t="str">
            <v>int_end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</row>
        <row r="190">
          <cell r="A190" t="str">
            <v>Кредиторская задолженность подрядчикам</v>
          </cell>
          <cell r="C190" t="str">
            <v>тыс. руб.</v>
          </cell>
          <cell r="D190" t="str">
            <v>int_end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</row>
        <row r="192">
          <cell r="A192" t="str">
            <v>Доходы от продажи площадей</v>
          </cell>
        </row>
        <row r="193">
          <cell r="A193" t="str">
            <v>Поступления от продажи площадей</v>
          </cell>
          <cell r="C193" t="str">
            <v>тыс. руб.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</row>
        <row r="194">
          <cell r="A194" t="str">
            <v xml:space="preserve">    доходы без НДС</v>
          </cell>
          <cell r="C194" t="str">
            <v>тыс. руб.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</row>
        <row r="195">
          <cell r="A195" t="str">
            <v xml:space="preserve">    НДС</v>
          </cell>
          <cell r="C195" t="str">
            <v>тыс. руб.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</row>
        <row r="196">
          <cell r="A196" t="str">
            <v>Передача проданных площадей</v>
          </cell>
          <cell r="C196" t="str">
            <v>тыс. руб.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</row>
        <row r="197">
          <cell r="A197" t="str">
            <v xml:space="preserve">    передача без НДС</v>
          </cell>
          <cell r="C197" t="str">
            <v>тыс. руб.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</row>
        <row r="198">
          <cell r="A198" t="str">
            <v xml:space="preserve">    НДС</v>
          </cell>
          <cell r="C198" t="str">
            <v>тыс. руб.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</row>
        <row r="199">
          <cell r="A199" t="str">
            <v>Себестоимость проданных площадей</v>
          </cell>
          <cell r="C199" t="str">
            <v>тыс. руб.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</row>
        <row r="200">
          <cell r="A200" t="str">
            <v>Полученные авансы</v>
          </cell>
          <cell r="C200" t="str">
            <v>тыс. руб.</v>
          </cell>
          <cell r="D200" t="str">
            <v>int_end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</row>
        <row r="201">
          <cell r="A201" t="str">
            <v xml:space="preserve">   НДС с авансов</v>
          </cell>
          <cell r="C201" t="str">
            <v>тыс. руб.</v>
          </cell>
          <cell r="D201" t="str">
            <v>int_end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A202" t="str">
            <v>Дебиторская задолженность</v>
          </cell>
          <cell r="C202" t="str">
            <v>тыс. руб.</v>
          </cell>
          <cell r="D202" t="str">
            <v>int_end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</row>
        <row r="204">
          <cell r="A204" t="str">
            <v>Доходы от аренды</v>
          </cell>
          <cell r="C204" t="str">
            <v>тыс. 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</row>
        <row r="205">
          <cell r="A205" t="str">
            <v xml:space="preserve">    доходы без НДС</v>
          </cell>
          <cell r="B205" t="str">
            <v>Ставка НДС</v>
          </cell>
          <cell r="C205" t="str">
            <v>тыс. 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</row>
        <row r="206">
          <cell r="A206" t="str">
            <v xml:space="preserve">    НДС</v>
          </cell>
          <cell r="B206">
            <v>0.18</v>
          </cell>
          <cell r="C206" t="str">
            <v>тыс. руб.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</row>
        <row r="208">
          <cell r="A208" t="str">
            <v>Учет объекта в текущих активах</v>
          </cell>
        </row>
        <row r="209">
          <cell r="A209" t="str">
            <v>Незавершенное производство</v>
          </cell>
          <cell r="C209" t="str">
            <v>тыс. руб.</v>
          </cell>
          <cell r="D209" t="str">
            <v>int_end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</row>
        <row r="210">
          <cell r="A210" t="str">
            <v>Запасы готовой продукции</v>
          </cell>
          <cell r="C210" t="str">
            <v>тыс. руб.</v>
          </cell>
          <cell r="D210" t="str">
            <v>int_end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</row>
        <row r="211">
          <cell r="A211" t="str">
            <v>Авансы подрядчикам</v>
          </cell>
          <cell r="C211" t="str">
            <v>тыс. руб.</v>
          </cell>
          <cell r="D211" t="str">
            <v>int_end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</row>
        <row r="212">
          <cell r="A212" t="str">
            <v>Кредиторская задолженность подрядчикам</v>
          </cell>
          <cell r="C212" t="str">
            <v>тыс. руб.</v>
          </cell>
          <cell r="D212" t="str">
            <v>int_end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</row>
        <row r="215">
          <cell r="F215" t="str">
            <v>"0"</v>
          </cell>
          <cell r="G215" t="str">
            <v xml:space="preserve"> 2011</v>
          </cell>
          <cell r="H215" t="str">
            <v xml:space="preserve"> 2012</v>
          </cell>
          <cell r="I215" t="str">
            <v xml:space="preserve"> 2013</v>
          </cell>
          <cell r="J215" t="str">
            <v xml:space="preserve"> 2014</v>
          </cell>
          <cell r="K215" t="str">
            <v xml:space="preserve"> 2015</v>
          </cell>
          <cell r="L215" t="str">
            <v xml:space="preserve"> 2016</v>
          </cell>
          <cell r="M215" t="str">
            <v xml:space="preserve"> 2017</v>
          </cell>
          <cell r="N215" t="str">
            <v xml:space="preserve"> 2018</v>
          </cell>
          <cell r="O215" t="str">
            <v xml:space="preserve"> 2019</v>
          </cell>
          <cell r="P215" t="str">
            <v xml:space="preserve"> 2020</v>
          </cell>
          <cell r="Q215" t="str">
            <v xml:space="preserve"> 2021</v>
          </cell>
          <cell r="R215" t="str">
            <v xml:space="preserve"> 2022</v>
          </cell>
          <cell r="S215" t="str">
            <v xml:space="preserve"> 2023</v>
          </cell>
          <cell r="T215" t="str">
            <v xml:space="preserve"> 2024</v>
          </cell>
          <cell r="U215" t="str">
            <v xml:space="preserve"> 2025</v>
          </cell>
          <cell r="V215" t="str">
            <v xml:space="preserve"> 2026</v>
          </cell>
          <cell r="W215" t="str">
            <v xml:space="preserve"> 2027</v>
          </cell>
          <cell r="X215" t="str">
            <v xml:space="preserve"> 2028</v>
          </cell>
          <cell r="Y215" t="str">
            <v xml:space="preserve"> 2029</v>
          </cell>
          <cell r="Z215" t="str">
            <v xml:space="preserve"> 2030</v>
          </cell>
          <cell r="AA215" t="str">
            <v xml:space="preserve"> 2031</v>
          </cell>
          <cell r="AB215" t="str">
            <v xml:space="preserve"> 2032</v>
          </cell>
          <cell r="AC215" t="str">
            <v xml:space="preserve"> 2033</v>
          </cell>
          <cell r="AD215" t="str">
            <v xml:space="preserve"> 2034</v>
          </cell>
          <cell r="AE215" t="str">
            <v xml:space="preserve"> 2035</v>
          </cell>
          <cell r="AF215" t="str">
            <v xml:space="preserve"> 2036</v>
          </cell>
          <cell r="AG215" t="str">
            <v xml:space="preserve"> 2037</v>
          </cell>
          <cell r="AH215" t="str">
            <v xml:space="preserve"> 2038</v>
          </cell>
          <cell r="AI215" t="str">
            <v xml:space="preserve"> 2039</v>
          </cell>
          <cell r="AJ215" t="str">
            <v xml:space="preserve"> 2040</v>
          </cell>
          <cell r="AK215" t="str">
            <v xml:space="preserve"> 2041</v>
          </cell>
          <cell r="AL215" t="str">
            <v xml:space="preserve"> 2042</v>
          </cell>
          <cell r="AM215" t="str">
            <v xml:space="preserve"> 2043</v>
          </cell>
          <cell r="AN215" t="str">
            <v xml:space="preserve"> 2044</v>
          </cell>
        </row>
        <row r="217">
          <cell r="F217">
            <v>2</v>
          </cell>
        </row>
        <row r="220">
          <cell r="AN220">
            <v>5.3999999999999999E-2</v>
          </cell>
        </row>
        <row r="221">
          <cell r="AN221">
            <v>5.4000000000000048E-2</v>
          </cell>
        </row>
        <row r="222">
          <cell r="AN222">
            <v>1.054</v>
          </cell>
        </row>
        <row r="225">
          <cell r="AN225">
            <v>0</v>
          </cell>
        </row>
        <row r="226">
          <cell r="F226">
            <v>2.8000000000000001E-2</v>
          </cell>
          <cell r="G226">
            <v>2.8000000000000001E-2</v>
          </cell>
          <cell r="H226">
            <v>2.8000000000000001E-2</v>
          </cell>
          <cell r="I226">
            <v>2.8000000000000001E-2</v>
          </cell>
          <cell r="J226">
            <v>2.8000000000000001E-2</v>
          </cell>
          <cell r="K226">
            <v>2.8000000000000001E-2</v>
          </cell>
          <cell r="L226">
            <v>2.8000000000000001E-2</v>
          </cell>
          <cell r="M226">
            <v>2.8000000000000001E-2</v>
          </cell>
          <cell r="N226">
            <v>2.8000000000000001E-2</v>
          </cell>
          <cell r="O226">
            <v>2.8000000000000001E-2</v>
          </cell>
          <cell r="P226">
            <v>2.8000000000000001E-2</v>
          </cell>
          <cell r="Q226">
            <v>2.8000000000000001E-2</v>
          </cell>
          <cell r="R226">
            <v>2.8000000000000001E-2</v>
          </cell>
          <cell r="S226">
            <v>2.8000000000000001E-2</v>
          </cell>
          <cell r="T226">
            <v>2.8000000000000001E-2</v>
          </cell>
          <cell r="U226">
            <v>2.8000000000000001E-2</v>
          </cell>
          <cell r="V226">
            <v>2.8000000000000001E-2</v>
          </cell>
          <cell r="W226">
            <v>2.8000000000000001E-2</v>
          </cell>
          <cell r="X226">
            <v>2.8000000000000001E-2</v>
          </cell>
          <cell r="Y226">
            <v>2.8000000000000001E-2</v>
          </cell>
          <cell r="Z226">
            <v>2.8000000000000001E-2</v>
          </cell>
          <cell r="AA226">
            <v>2.8000000000000001E-2</v>
          </cell>
          <cell r="AB226">
            <v>2.8000000000000001E-2</v>
          </cell>
          <cell r="AC226">
            <v>2.8000000000000001E-2</v>
          </cell>
          <cell r="AD226">
            <v>2.8000000000000001E-2</v>
          </cell>
          <cell r="AE226">
            <v>2.8000000000000001E-2</v>
          </cell>
          <cell r="AF226">
            <v>2.8000000000000001E-2</v>
          </cell>
          <cell r="AG226">
            <v>2.8000000000000001E-2</v>
          </cell>
          <cell r="AH226">
            <v>2.8000000000000001E-2</v>
          </cell>
          <cell r="AI226">
            <v>2.8000000000000001E-2</v>
          </cell>
          <cell r="AJ226">
            <v>2.8000000000000001E-2</v>
          </cell>
          <cell r="AK226">
            <v>2.8000000000000001E-2</v>
          </cell>
          <cell r="AL226">
            <v>2.8000000000000001E-2</v>
          </cell>
          <cell r="AM226">
            <v>2.8000000000000001E-2</v>
          </cell>
          <cell r="AN226">
            <v>2.8000000000000001E-2</v>
          </cell>
        </row>
        <row r="229">
          <cell r="AN229">
            <v>0.08</v>
          </cell>
        </row>
        <row r="230">
          <cell r="AN230">
            <v>8.0000000000000071E-2</v>
          </cell>
        </row>
        <row r="231">
          <cell r="AN231">
            <v>1.08</v>
          </cell>
        </row>
        <row r="233">
          <cell r="AN233">
            <v>8.2500000000000004E-2</v>
          </cell>
        </row>
        <row r="236">
          <cell r="AN236">
            <v>9.0750000000000011E-2</v>
          </cell>
        </row>
        <row r="237">
          <cell r="AN237">
            <v>0.15</v>
          </cell>
        </row>
        <row r="240">
          <cell r="D240">
            <v>3</v>
          </cell>
          <cell r="AN240" t="str">
            <v xml:space="preserve"> 2044</v>
          </cell>
        </row>
        <row r="243">
          <cell r="A243" t="str">
            <v>выручка от продажи электроэнергии</v>
          </cell>
          <cell r="AN243">
            <v>1</v>
          </cell>
        </row>
        <row r="244">
          <cell r="AN244">
            <v>1</v>
          </cell>
        </row>
        <row r="245">
          <cell r="AN245">
            <v>1</v>
          </cell>
        </row>
        <row r="247">
          <cell r="AN247">
            <v>1</v>
          </cell>
        </row>
        <row r="250">
          <cell r="AN250" t="str">
            <v xml:space="preserve"> 2044</v>
          </cell>
        </row>
        <row r="252">
          <cell r="A252" t="str">
            <v>выручка от продажи электроэнергии</v>
          </cell>
          <cell r="AN252">
            <v>188050</v>
          </cell>
        </row>
        <row r="253">
          <cell r="AN253">
            <v>0</v>
          </cell>
        </row>
        <row r="254">
          <cell r="AN254">
            <v>0</v>
          </cell>
        </row>
        <row r="258">
          <cell r="AN258" t="str">
            <v xml:space="preserve"> 2044</v>
          </cell>
        </row>
        <row r="260">
          <cell r="A260" t="str">
            <v>выручка от продажи электроэнергии</v>
          </cell>
          <cell r="AN260">
            <v>10.030619603536735</v>
          </cell>
        </row>
        <row r="261">
          <cell r="AN261">
            <v>5.3999999999999999E-2</v>
          </cell>
        </row>
        <row r="262">
          <cell r="AN262">
            <v>5.4000000000000048E-2</v>
          </cell>
        </row>
        <row r="263">
          <cell r="AN263">
            <v>8.5005250877429965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1.5300945157937393</v>
          </cell>
        </row>
        <row r="267">
          <cell r="AN267">
            <v>0</v>
          </cell>
        </row>
        <row r="268">
          <cell r="AN268">
            <v>5.3999999999999999E-2</v>
          </cell>
        </row>
        <row r="269">
          <cell r="AN269">
            <v>5.4000000000000048E-2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4">
          <cell r="AN274">
            <v>0</v>
          </cell>
        </row>
        <row r="275">
          <cell r="AN275">
            <v>5.3999999999999999E-2</v>
          </cell>
        </row>
        <row r="276">
          <cell r="AN276">
            <v>5.4000000000000048E-2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0">
          <cell r="AN280">
            <v>0</v>
          </cell>
        </row>
        <row r="284">
          <cell r="AN284" t="str">
            <v xml:space="preserve"> 2044</v>
          </cell>
        </row>
        <row r="286">
          <cell r="A286" t="str">
            <v>выручка от продажи электроэнергии</v>
          </cell>
          <cell r="AN286">
            <v>1886258.0164450831</v>
          </cell>
        </row>
        <row r="287">
          <cell r="AN287">
            <v>1598523.7427500705</v>
          </cell>
        </row>
        <row r="288">
          <cell r="AN288">
            <v>0</v>
          </cell>
        </row>
        <row r="289">
          <cell r="AN289">
            <v>287734.27369501267</v>
          </cell>
        </row>
        <row r="290">
          <cell r="AN290">
            <v>1598523.7427500705</v>
          </cell>
        </row>
        <row r="291">
          <cell r="AN291">
            <v>287734.27369501267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4">
          <cell r="AN304">
            <v>0</v>
          </cell>
        </row>
        <row r="305">
          <cell r="AN305">
            <v>0</v>
          </cell>
        </row>
        <row r="306">
          <cell r="AN306">
            <v>0</v>
          </cell>
        </row>
        <row r="307">
          <cell r="AN307">
            <v>0</v>
          </cell>
        </row>
        <row r="308">
          <cell r="AN308">
            <v>0</v>
          </cell>
        </row>
        <row r="309">
          <cell r="AN309">
            <v>0</v>
          </cell>
        </row>
        <row r="311">
          <cell r="AN311">
            <v>1886258.0164450831</v>
          </cell>
        </row>
        <row r="312">
          <cell r="AN312">
            <v>1598523.7427500705</v>
          </cell>
        </row>
        <row r="313">
          <cell r="AN313">
            <v>0</v>
          </cell>
        </row>
        <row r="314">
          <cell r="AN314">
            <v>287734.27369501267</v>
          </cell>
        </row>
        <row r="315">
          <cell r="AN315">
            <v>1598523.7427500705</v>
          </cell>
        </row>
        <row r="316">
          <cell r="AN316">
            <v>287734.27369501267</v>
          </cell>
        </row>
        <row r="317">
          <cell r="AN317">
            <v>0</v>
          </cell>
        </row>
        <row r="318">
          <cell r="AN318">
            <v>0</v>
          </cell>
        </row>
        <row r="321">
          <cell r="AN321" t="str">
            <v xml:space="preserve"> 2044</v>
          </cell>
        </row>
        <row r="324">
          <cell r="AN324">
            <v>205</v>
          </cell>
        </row>
        <row r="328">
          <cell r="AN328" t="str">
            <v xml:space="preserve"> 2044</v>
          </cell>
        </row>
        <row r="330">
          <cell r="AN330">
            <v>11.312511061894858</v>
          </cell>
        </row>
        <row r="331">
          <cell r="AN331">
            <v>5.3999999999999999E-2</v>
          </cell>
        </row>
        <row r="332">
          <cell r="AN332">
            <v>5.4000000000000048E-2</v>
          </cell>
        </row>
        <row r="333">
          <cell r="AN333">
            <v>9.5868737812668297</v>
          </cell>
        </row>
        <row r="334">
          <cell r="AN334">
            <v>0</v>
          </cell>
        </row>
        <row r="335">
          <cell r="AN335">
            <v>1.7256372806280282</v>
          </cell>
        </row>
        <row r="339">
          <cell r="AN339" t="str">
            <v xml:space="preserve"> 2044</v>
          </cell>
        </row>
        <row r="341">
          <cell r="AN341">
            <v>2319.064767688446</v>
          </cell>
        </row>
        <row r="342">
          <cell r="AN342">
            <v>1965.3091251597</v>
          </cell>
        </row>
        <row r="343">
          <cell r="AN343">
            <v>0</v>
          </cell>
        </row>
        <row r="344">
          <cell r="AN344">
            <v>1965.3091251597</v>
          </cell>
        </row>
        <row r="345">
          <cell r="AN345">
            <v>353.75564252874597</v>
          </cell>
        </row>
        <row r="346">
          <cell r="AN346">
            <v>0</v>
          </cell>
        </row>
        <row r="347">
          <cell r="AN347">
            <v>1965.3091251597</v>
          </cell>
        </row>
        <row r="348">
          <cell r="AN348">
            <v>353.75564252874597</v>
          </cell>
        </row>
        <row r="349">
          <cell r="AN349">
            <v>3.637978807091713E-12</v>
          </cell>
        </row>
        <row r="350">
          <cell r="AN350">
            <v>3.637978807091713E-12</v>
          </cell>
        </row>
        <row r="352">
          <cell r="AN352">
            <v>2319.064767688446</v>
          </cell>
        </row>
        <row r="353">
          <cell r="AN353">
            <v>1965.3091251597</v>
          </cell>
        </row>
        <row r="354">
          <cell r="AN354">
            <v>0</v>
          </cell>
        </row>
        <row r="355">
          <cell r="AN355">
            <v>1965.3091251597</v>
          </cell>
        </row>
        <row r="356">
          <cell r="AN356">
            <v>353.75564252874597</v>
          </cell>
        </row>
        <row r="357">
          <cell r="AN357">
            <v>0</v>
          </cell>
        </row>
        <row r="358">
          <cell r="AN358">
            <v>1965.3091251597</v>
          </cell>
        </row>
        <row r="359">
          <cell r="AN359">
            <v>353.75564252874597</v>
          </cell>
        </row>
        <row r="360">
          <cell r="AN360">
            <v>3.637978807091713E-12</v>
          </cell>
        </row>
        <row r="361">
          <cell r="AN361">
            <v>3.637978807091713E-12</v>
          </cell>
        </row>
        <row r="364">
          <cell r="AN364" t="str">
            <v xml:space="preserve"> 2044</v>
          </cell>
        </row>
        <row r="367">
          <cell r="E367">
            <v>1</v>
          </cell>
        </row>
        <row r="368">
          <cell r="AN368">
            <v>0</v>
          </cell>
        </row>
        <row r="369">
          <cell r="AN369">
            <v>0</v>
          </cell>
        </row>
        <row r="370">
          <cell r="AN370">
            <v>0</v>
          </cell>
        </row>
        <row r="373">
          <cell r="E373">
            <v>1</v>
          </cell>
        </row>
        <row r="374">
          <cell r="AN374">
            <v>0</v>
          </cell>
        </row>
        <row r="375">
          <cell r="AN375">
            <v>0</v>
          </cell>
        </row>
        <row r="376">
          <cell r="AN376">
            <v>0</v>
          </cell>
        </row>
        <row r="379">
          <cell r="E379">
            <v>1</v>
          </cell>
        </row>
        <row r="380">
          <cell r="AN380">
            <v>0</v>
          </cell>
        </row>
        <row r="381">
          <cell r="AN381">
            <v>0</v>
          </cell>
        </row>
        <row r="382">
          <cell r="AN382">
            <v>0</v>
          </cell>
        </row>
        <row r="385">
          <cell r="E385">
            <v>1</v>
          </cell>
        </row>
        <row r="386">
          <cell r="AN386">
            <v>0</v>
          </cell>
        </row>
        <row r="387">
          <cell r="AN387">
            <v>0</v>
          </cell>
        </row>
        <row r="388">
          <cell r="AN388">
            <v>0</v>
          </cell>
        </row>
        <row r="390">
          <cell r="AN390">
            <v>0</v>
          </cell>
        </row>
        <row r="391">
          <cell r="AN391">
            <v>0</v>
          </cell>
        </row>
        <row r="392">
          <cell r="AN392">
            <v>0</v>
          </cell>
        </row>
        <row r="393">
          <cell r="AN393">
            <v>0</v>
          </cell>
        </row>
        <row r="394">
          <cell r="AN394">
            <v>0</v>
          </cell>
        </row>
        <row r="396">
          <cell r="AN396">
            <v>0</v>
          </cell>
        </row>
        <row r="397">
          <cell r="AN397">
            <v>0</v>
          </cell>
        </row>
        <row r="398">
          <cell r="AN398">
            <v>0</v>
          </cell>
        </row>
        <row r="399">
          <cell r="AN399">
            <v>0</v>
          </cell>
        </row>
        <row r="400">
          <cell r="AN400">
            <v>0</v>
          </cell>
        </row>
        <row r="401">
          <cell r="AN401">
            <v>0</v>
          </cell>
        </row>
        <row r="403">
          <cell r="AN403">
            <v>0</v>
          </cell>
        </row>
        <row r="406">
          <cell r="AN406" t="str">
            <v xml:space="preserve"> 2044</v>
          </cell>
        </row>
        <row r="410">
          <cell r="AN410">
            <v>2319.064767688446</v>
          </cell>
        </row>
        <row r="411">
          <cell r="AN411">
            <v>0</v>
          </cell>
        </row>
        <row r="412">
          <cell r="AN412">
            <v>0</v>
          </cell>
        </row>
        <row r="413">
          <cell r="E413">
            <v>1</v>
          </cell>
        </row>
        <row r="414">
          <cell r="AN414">
            <v>-4895.6231450405339</v>
          </cell>
        </row>
        <row r="415">
          <cell r="AN415">
            <v>5.3999999999999999E-2</v>
          </cell>
        </row>
        <row r="416">
          <cell r="AN416">
            <v>5.4000000000000048E-2</v>
          </cell>
        </row>
        <row r="417">
          <cell r="AN417">
            <v>-746.78997127736955</v>
          </cell>
        </row>
        <row r="421">
          <cell r="AN421">
            <v>0</v>
          </cell>
        </row>
        <row r="422">
          <cell r="AN422">
            <v>0</v>
          </cell>
        </row>
        <row r="423">
          <cell r="AN423">
            <v>5347.8813559322034</v>
          </cell>
        </row>
        <row r="424">
          <cell r="AN424">
            <v>0</v>
          </cell>
        </row>
        <row r="425">
          <cell r="E425">
            <v>1</v>
          </cell>
        </row>
        <row r="426">
          <cell r="AN426">
            <v>0</v>
          </cell>
        </row>
        <row r="427">
          <cell r="AN427">
            <v>5.3999999999999999E-2</v>
          </cell>
        </row>
        <row r="428">
          <cell r="AN428">
            <v>5.4000000000000048E-2</v>
          </cell>
        </row>
        <row r="429">
          <cell r="AN429">
            <v>0</v>
          </cell>
        </row>
        <row r="433">
          <cell r="AN433">
            <v>0</v>
          </cell>
        </row>
        <row r="434">
          <cell r="AN434">
            <v>0</v>
          </cell>
        </row>
        <row r="435">
          <cell r="E435">
            <v>1</v>
          </cell>
        </row>
        <row r="436">
          <cell r="AN436">
            <v>0</v>
          </cell>
        </row>
        <row r="437">
          <cell r="AN437">
            <v>5.3999999999999999E-2</v>
          </cell>
        </row>
        <row r="438">
          <cell r="AN438">
            <v>5.4000000000000048E-2</v>
          </cell>
        </row>
        <row r="439">
          <cell r="AN439">
            <v>0</v>
          </cell>
        </row>
        <row r="443">
          <cell r="AN443">
            <v>0</v>
          </cell>
        </row>
        <row r="444">
          <cell r="AN444">
            <v>0</v>
          </cell>
        </row>
        <row r="445">
          <cell r="E445">
            <v>1</v>
          </cell>
        </row>
        <row r="446">
          <cell r="AN446">
            <v>0</v>
          </cell>
        </row>
        <row r="447">
          <cell r="AN447">
            <v>5.3999999999999999E-2</v>
          </cell>
        </row>
        <row r="448">
          <cell r="AN448">
            <v>5.4000000000000048E-2</v>
          </cell>
        </row>
        <row r="449">
          <cell r="AN449">
            <v>0</v>
          </cell>
        </row>
        <row r="451">
          <cell r="AN451">
            <v>0</v>
          </cell>
        </row>
        <row r="452">
          <cell r="AN452">
            <v>0</v>
          </cell>
        </row>
        <row r="454">
          <cell r="AN454">
            <v>3164.3573073287389</v>
          </cell>
        </row>
        <row r="455">
          <cell r="AN455">
            <v>1965.3091251597</v>
          </cell>
        </row>
        <row r="456">
          <cell r="AN456">
            <v>0</v>
          </cell>
        </row>
        <row r="457">
          <cell r="AN457">
            <v>0</v>
          </cell>
        </row>
        <row r="458">
          <cell r="AN458">
            <v>-4148.8331737631643</v>
          </cell>
        </row>
        <row r="459">
          <cell r="AN459">
            <v>0</v>
          </cell>
        </row>
        <row r="460">
          <cell r="AN460">
            <v>5347.8813559322034</v>
          </cell>
        </row>
        <row r="461">
          <cell r="AN461">
            <v>0</v>
          </cell>
        </row>
        <row r="462">
          <cell r="AN462">
            <v>0</v>
          </cell>
        </row>
        <row r="463">
          <cell r="AN463">
            <v>-2576.558377352088</v>
          </cell>
        </row>
        <row r="464">
          <cell r="AN464">
            <v>2319.064767688446</v>
          </cell>
        </row>
        <row r="465">
          <cell r="AN465">
            <v>0</v>
          </cell>
        </row>
        <row r="466">
          <cell r="AN466">
            <v>0</v>
          </cell>
        </row>
        <row r="467">
          <cell r="AN467">
            <v>-4895.6231450405339</v>
          </cell>
        </row>
        <row r="468">
          <cell r="AN468">
            <v>-4148.8331737631643</v>
          </cell>
        </row>
        <row r="469">
          <cell r="AN469">
            <v>-746.78997127736955</v>
          </cell>
        </row>
        <row r="470">
          <cell r="AN470">
            <v>0</v>
          </cell>
        </row>
        <row r="471">
          <cell r="AN471">
            <v>0</v>
          </cell>
        </row>
        <row r="472">
          <cell r="AN472">
            <v>0</v>
          </cell>
        </row>
        <row r="473">
          <cell r="AN473">
            <v>0</v>
          </cell>
        </row>
        <row r="474">
          <cell r="AN474">
            <v>0</v>
          </cell>
        </row>
        <row r="475">
          <cell r="AN475">
            <v>0</v>
          </cell>
        </row>
        <row r="478">
          <cell r="AN478" t="str">
            <v xml:space="preserve"> 2044</v>
          </cell>
        </row>
        <row r="480">
          <cell r="E480">
            <v>1</v>
          </cell>
        </row>
        <row r="481">
          <cell r="AN481">
            <v>0</v>
          </cell>
        </row>
        <row r="482">
          <cell r="AN482">
            <v>0</v>
          </cell>
        </row>
        <row r="486">
          <cell r="AN486">
            <v>0</v>
          </cell>
        </row>
        <row r="487">
          <cell r="AN487">
            <v>0</v>
          </cell>
        </row>
        <row r="488">
          <cell r="AN488">
            <v>0</v>
          </cell>
        </row>
        <row r="489">
          <cell r="AN489">
            <v>0</v>
          </cell>
        </row>
        <row r="490">
          <cell r="AN490">
            <v>0</v>
          </cell>
        </row>
        <row r="491">
          <cell r="AN491">
            <v>0</v>
          </cell>
        </row>
        <row r="492">
          <cell r="AN492">
            <v>0</v>
          </cell>
        </row>
        <row r="493">
          <cell r="AN493">
            <v>0</v>
          </cell>
        </row>
        <row r="494">
          <cell r="AN494">
            <v>0</v>
          </cell>
        </row>
        <row r="496">
          <cell r="AN496">
            <v>0</v>
          </cell>
        </row>
        <row r="497">
          <cell r="AN497">
            <v>0</v>
          </cell>
        </row>
        <row r="498">
          <cell r="AN498">
            <v>0</v>
          </cell>
        </row>
        <row r="499">
          <cell r="AN499">
            <v>0</v>
          </cell>
        </row>
        <row r="501">
          <cell r="E501">
            <v>1</v>
          </cell>
        </row>
        <row r="502">
          <cell r="AN502">
            <v>0</v>
          </cell>
        </row>
        <row r="503">
          <cell r="AN503">
            <v>0</v>
          </cell>
        </row>
        <row r="509">
          <cell r="AN509">
            <v>0</v>
          </cell>
        </row>
        <row r="510">
          <cell r="AN510">
            <v>0</v>
          </cell>
        </row>
        <row r="511">
          <cell r="AN511">
            <v>0</v>
          </cell>
        </row>
        <row r="512">
          <cell r="AN512">
            <v>0</v>
          </cell>
        </row>
        <row r="513">
          <cell r="AN513">
            <v>0</v>
          </cell>
        </row>
        <row r="514">
          <cell r="AN514">
            <v>0</v>
          </cell>
        </row>
        <row r="515">
          <cell r="AN515">
            <v>0</v>
          </cell>
        </row>
        <row r="516">
          <cell r="AN516">
            <v>0</v>
          </cell>
        </row>
        <row r="517">
          <cell r="AN517">
            <v>0</v>
          </cell>
        </row>
        <row r="518">
          <cell r="AN518">
            <v>0</v>
          </cell>
        </row>
        <row r="520">
          <cell r="AN520">
            <v>0</v>
          </cell>
        </row>
        <row r="521">
          <cell r="AN521">
            <v>0</v>
          </cell>
        </row>
        <row r="522">
          <cell r="AN522">
            <v>0</v>
          </cell>
        </row>
        <row r="523">
          <cell r="AN523">
            <v>0</v>
          </cell>
        </row>
        <row r="525">
          <cell r="E525">
            <v>1</v>
          </cell>
        </row>
        <row r="526">
          <cell r="AN526">
            <v>0</v>
          </cell>
        </row>
        <row r="527">
          <cell r="AN527">
            <v>0</v>
          </cell>
        </row>
        <row r="531">
          <cell r="AN531">
            <v>0</v>
          </cell>
        </row>
        <row r="532">
          <cell r="AN532">
            <v>0</v>
          </cell>
        </row>
        <row r="533">
          <cell r="AN533">
            <v>0</v>
          </cell>
        </row>
        <row r="534">
          <cell r="AN534">
            <v>0</v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>
            <v>0</v>
          </cell>
        </row>
        <row r="541">
          <cell r="AN541">
            <v>0</v>
          </cell>
        </row>
        <row r="543">
          <cell r="AN543">
            <v>0</v>
          </cell>
        </row>
        <row r="545">
          <cell r="AN545">
            <v>0</v>
          </cell>
        </row>
        <row r="546">
          <cell r="AN546">
            <v>0</v>
          </cell>
        </row>
        <row r="547">
          <cell r="AN547">
            <v>0</v>
          </cell>
        </row>
        <row r="548">
          <cell r="AN548">
            <v>0</v>
          </cell>
        </row>
        <row r="554">
          <cell r="AN554">
            <v>0</v>
          </cell>
        </row>
        <row r="555">
          <cell r="AN555">
            <v>0</v>
          </cell>
        </row>
        <row r="556">
          <cell r="AN556">
            <v>267394.06779661018</v>
          </cell>
        </row>
        <row r="557">
          <cell r="AN557">
            <v>0</v>
          </cell>
        </row>
        <row r="558">
          <cell r="AN558">
            <v>48131.355932203383</v>
          </cell>
        </row>
        <row r="559">
          <cell r="AN559">
            <v>0</v>
          </cell>
        </row>
        <row r="560">
          <cell r="AN560">
            <v>5347.8813559322034</v>
          </cell>
        </row>
        <row r="561">
          <cell r="AN561">
            <v>99491.508474576258</v>
          </cell>
        </row>
        <row r="562">
          <cell r="AN562">
            <v>0</v>
          </cell>
        </row>
        <row r="563">
          <cell r="AN563">
            <v>0</v>
          </cell>
        </row>
        <row r="564">
          <cell r="AN564">
            <v>0</v>
          </cell>
        </row>
        <row r="565">
          <cell r="AN565">
            <v>0</v>
          </cell>
        </row>
        <row r="566">
          <cell r="AN566">
            <v>0</v>
          </cell>
        </row>
        <row r="567">
          <cell r="AN567">
            <v>0</v>
          </cell>
        </row>
        <row r="568">
          <cell r="AN568">
            <v>0</v>
          </cell>
        </row>
        <row r="569">
          <cell r="AN569">
            <v>0</v>
          </cell>
        </row>
        <row r="570">
          <cell r="AN570">
            <v>0</v>
          </cell>
        </row>
        <row r="571">
          <cell r="AN571">
            <v>0</v>
          </cell>
        </row>
        <row r="572">
          <cell r="AN572">
            <v>0</v>
          </cell>
        </row>
        <row r="573">
          <cell r="AN573">
            <v>0</v>
          </cell>
        </row>
        <row r="574">
          <cell r="AN574">
            <v>0</v>
          </cell>
        </row>
        <row r="575">
          <cell r="AN575">
            <v>0</v>
          </cell>
        </row>
        <row r="576">
          <cell r="AN576">
            <v>0</v>
          </cell>
        </row>
        <row r="577">
          <cell r="AN577">
            <v>0</v>
          </cell>
        </row>
        <row r="578">
          <cell r="AN578">
            <v>0</v>
          </cell>
        </row>
        <row r="579">
          <cell r="AN579">
            <v>0</v>
          </cell>
        </row>
        <row r="580">
          <cell r="AN580">
            <v>0</v>
          </cell>
        </row>
        <row r="581">
          <cell r="AN581">
            <v>0</v>
          </cell>
        </row>
        <row r="582">
          <cell r="AN582">
            <v>0</v>
          </cell>
        </row>
        <row r="583">
          <cell r="AN583">
            <v>0</v>
          </cell>
        </row>
        <row r="584">
          <cell r="AN584">
            <v>0</v>
          </cell>
        </row>
        <row r="585">
          <cell r="AN585">
            <v>0</v>
          </cell>
        </row>
        <row r="586">
          <cell r="AN586">
            <v>0</v>
          </cell>
        </row>
        <row r="587">
          <cell r="AN587">
            <v>0</v>
          </cell>
        </row>
        <row r="588">
          <cell r="AN588">
            <v>0</v>
          </cell>
        </row>
        <row r="589">
          <cell r="AN589">
            <v>0</v>
          </cell>
        </row>
        <row r="592">
          <cell r="AN592" t="str">
            <v xml:space="preserve"> 2044</v>
          </cell>
        </row>
        <row r="593">
          <cell r="E593">
            <v>1</v>
          </cell>
        </row>
        <row r="598">
          <cell r="AN598">
            <v>0</v>
          </cell>
        </row>
        <row r="599">
          <cell r="AN599">
            <v>0</v>
          </cell>
        </row>
        <row r="600">
          <cell r="AN600">
            <v>0</v>
          </cell>
        </row>
        <row r="601">
          <cell r="AN601">
            <v>0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>
            <v>0</v>
          </cell>
        </row>
        <row r="605">
          <cell r="AN605">
            <v>0</v>
          </cell>
        </row>
        <row r="606">
          <cell r="AN606">
            <v>0</v>
          </cell>
        </row>
        <row r="607">
          <cell r="AN607">
            <v>0</v>
          </cell>
        </row>
        <row r="608">
          <cell r="AN608">
            <v>0</v>
          </cell>
        </row>
        <row r="609">
          <cell r="AN609">
            <v>0</v>
          </cell>
        </row>
        <row r="610">
          <cell r="AN610">
            <v>0</v>
          </cell>
        </row>
        <row r="611">
          <cell r="AN611">
            <v>0</v>
          </cell>
        </row>
        <row r="612">
          <cell r="AN612">
            <v>0</v>
          </cell>
        </row>
        <row r="614">
          <cell r="AN614">
            <v>0</v>
          </cell>
        </row>
        <row r="615">
          <cell r="AN615">
            <v>0</v>
          </cell>
        </row>
        <row r="616">
          <cell r="AN616">
            <v>0</v>
          </cell>
        </row>
        <row r="617">
          <cell r="AN617">
            <v>0</v>
          </cell>
        </row>
        <row r="618">
          <cell r="AN618">
            <v>0</v>
          </cell>
        </row>
        <row r="619">
          <cell r="AN619">
            <v>0</v>
          </cell>
        </row>
        <row r="620">
          <cell r="AN620">
            <v>0</v>
          </cell>
        </row>
        <row r="621">
          <cell r="AN621">
            <v>0</v>
          </cell>
        </row>
        <row r="622">
          <cell r="AN622">
            <v>0</v>
          </cell>
        </row>
        <row r="623">
          <cell r="AN623">
            <v>0</v>
          </cell>
        </row>
        <row r="626">
          <cell r="AN626" t="str">
            <v xml:space="preserve"> 2044</v>
          </cell>
        </row>
        <row r="629">
          <cell r="AN629">
            <v>0</v>
          </cell>
        </row>
        <row r="632">
          <cell r="B632">
            <v>0</v>
          </cell>
        </row>
        <row r="633">
          <cell r="AN633">
            <v>0</v>
          </cell>
        </row>
        <row r="634">
          <cell r="B634">
            <v>0</v>
          </cell>
        </row>
        <row r="635">
          <cell r="AN635">
            <v>-25.413450084371085</v>
          </cell>
        </row>
        <row r="638">
          <cell r="B638">
            <v>5</v>
          </cell>
        </row>
        <row r="643">
          <cell r="B643">
            <v>0</v>
          </cell>
          <cell r="C643">
            <v>30</v>
          </cell>
        </row>
        <row r="644">
          <cell r="B644">
            <v>0</v>
          </cell>
          <cell r="C644">
            <v>30</v>
          </cell>
        </row>
        <row r="645">
          <cell r="AN645">
            <v>0</v>
          </cell>
        </row>
        <row r="646">
          <cell r="AN646">
            <v>0</v>
          </cell>
        </row>
        <row r="647">
          <cell r="AN647">
            <v>0</v>
          </cell>
        </row>
        <row r="648">
          <cell r="AN648">
            <v>0</v>
          </cell>
        </row>
        <row r="649">
          <cell r="AN649">
            <v>0</v>
          </cell>
        </row>
        <row r="650">
          <cell r="AN650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AN657">
            <v>3.637978807091713E-12</v>
          </cell>
        </row>
        <row r="658">
          <cell r="AN658">
            <v>0</v>
          </cell>
        </row>
        <row r="659">
          <cell r="AN659">
            <v>3.637978807091713E-12</v>
          </cell>
        </row>
        <row r="660">
          <cell r="AN660">
            <v>3.637978807091713E-12</v>
          </cell>
        </row>
        <row r="661">
          <cell r="AN661">
            <v>0</v>
          </cell>
        </row>
        <row r="662">
          <cell r="AN662">
            <v>3.637978807091713E-12</v>
          </cell>
        </row>
        <row r="665">
          <cell r="AN665">
            <v>24010.609001980105</v>
          </cell>
        </row>
        <row r="666">
          <cell r="AN666">
            <v>0</v>
          </cell>
        </row>
        <row r="667">
          <cell r="AN667">
            <v>0</v>
          </cell>
        </row>
        <row r="668">
          <cell r="AN668">
            <v>79767.969272137096</v>
          </cell>
        </row>
        <row r="669">
          <cell r="AN669">
            <v>0</v>
          </cell>
        </row>
        <row r="672">
          <cell r="AN672">
            <v>0</v>
          </cell>
        </row>
        <row r="676">
          <cell r="AN676">
            <v>0</v>
          </cell>
        </row>
        <row r="680">
          <cell r="AN680">
            <v>-25.413450084367447</v>
          </cell>
        </row>
        <row r="681">
          <cell r="AN681">
            <v>103778.5782741172</v>
          </cell>
        </row>
        <row r="682">
          <cell r="AN682">
            <v>-103803.99172420157</v>
          </cell>
        </row>
        <row r="683">
          <cell r="AN683">
            <v>-5331.9305813737446</v>
          </cell>
        </row>
        <row r="684">
          <cell r="AN684">
            <v>0</v>
          </cell>
        </row>
        <row r="685">
          <cell r="AN685">
            <v>-5331.9305813737446</v>
          </cell>
        </row>
        <row r="688">
          <cell r="AN688" t="str">
            <v xml:space="preserve"> 2044</v>
          </cell>
        </row>
        <row r="690">
          <cell r="AN690">
            <v>0</v>
          </cell>
        </row>
        <row r="692">
          <cell r="AN692">
            <v>0</v>
          </cell>
        </row>
        <row r="693">
          <cell r="AN693">
            <v>0</v>
          </cell>
        </row>
        <row r="694">
          <cell r="AN694">
            <v>0</v>
          </cell>
        </row>
        <row r="695">
          <cell r="AN695">
            <v>0</v>
          </cell>
        </row>
        <row r="697">
          <cell r="AN697">
            <v>0</v>
          </cell>
        </row>
        <row r="699">
          <cell r="AN699">
            <v>0</v>
          </cell>
        </row>
        <row r="700">
          <cell r="AN700">
            <v>0</v>
          </cell>
        </row>
        <row r="701">
          <cell r="AN701">
            <v>0</v>
          </cell>
        </row>
        <row r="702">
          <cell r="AN702">
            <v>0</v>
          </cell>
        </row>
        <row r="703">
          <cell r="AN703">
            <v>0</v>
          </cell>
        </row>
        <row r="705">
          <cell r="AN705">
            <v>19246999.475713968</v>
          </cell>
        </row>
        <row r="706">
          <cell r="AN706">
            <v>19246999.475713968</v>
          </cell>
        </row>
        <row r="709">
          <cell r="AN709" t="str">
            <v xml:space="preserve"> 2044</v>
          </cell>
        </row>
        <row r="710">
          <cell r="E710">
            <v>1</v>
          </cell>
        </row>
        <row r="714">
          <cell r="AN714">
            <v>0.15</v>
          </cell>
        </row>
        <row r="717">
          <cell r="AN717">
            <v>0</v>
          </cell>
        </row>
        <row r="718">
          <cell r="AN718">
            <v>0</v>
          </cell>
        </row>
        <row r="719">
          <cell r="AN719">
            <v>0</v>
          </cell>
        </row>
        <row r="720">
          <cell r="AN720">
            <v>0</v>
          </cell>
        </row>
        <row r="721">
          <cell r="AN721">
            <v>0</v>
          </cell>
        </row>
        <row r="722">
          <cell r="AN722">
            <v>0</v>
          </cell>
        </row>
        <row r="723">
          <cell r="AN723">
            <v>0</v>
          </cell>
        </row>
        <row r="725">
          <cell r="AN725">
            <v>0</v>
          </cell>
        </row>
        <row r="726">
          <cell r="AN726">
            <v>0</v>
          </cell>
        </row>
        <row r="727">
          <cell r="AN727">
            <v>0</v>
          </cell>
        </row>
        <row r="728">
          <cell r="AN728">
            <v>0</v>
          </cell>
        </row>
        <row r="729">
          <cell r="AN729">
            <v>0</v>
          </cell>
        </row>
        <row r="730">
          <cell r="AN730">
            <v>0</v>
          </cell>
        </row>
        <row r="731">
          <cell r="AN731">
            <v>0</v>
          </cell>
        </row>
        <row r="732">
          <cell r="AN732">
            <v>0</v>
          </cell>
        </row>
        <row r="733">
          <cell r="AN733">
            <v>0</v>
          </cell>
        </row>
        <row r="735">
          <cell r="AN735" t="str">
            <v>-</v>
          </cell>
        </row>
        <row r="736">
          <cell r="AN736">
            <v>19246999.475713968</v>
          </cell>
        </row>
        <row r="737">
          <cell r="AN737">
            <v>19246999.475713968</v>
          </cell>
        </row>
        <row r="740">
          <cell r="AN740" t="str">
            <v xml:space="preserve"> 2044</v>
          </cell>
        </row>
        <row r="742">
          <cell r="AN742">
            <v>-5331.9305813737446</v>
          </cell>
        </row>
        <row r="744">
          <cell r="AN744">
            <v>0</v>
          </cell>
        </row>
        <row r="745">
          <cell r="AN745">
            <v>0</v>
          </cell>
        </row>
        <row r="746">
          <cell r="AN746">
            <v>0</v>
          </cell>
        </row>
        <row r="747">
          <cell r="AN747">
            <v>-5331.9305813737446</v>
          </cell>
        </row>
        <row r="749">
          <cell r="AN749">
            <v>0</v>
          </cell>
        </row>
        <row r="751">
          <cell r="AN751">
            <v>0</v>
          </cell>
        </row>
        <row r="752">
          <cell r="AN752">
            <v>0</v>
          </cell>
        </row>
        <row r="753">
          <cell r="AN753">
            <v>0</v>
          </cell>
        </row>
        <row r="755">
          <cell r="AN755">
            <v>0</v>
          </cell>
        </row>
        <row r="757">
          <cell r="AN757">
            <v>0</v>
          </cell>
        </row>
        <row r="758">
          <cell r="AN758">
            <v>0</v>
          </cell>
        </row>
        <row r="759">
          <cell r="AN759">
            <v>0</v>
          </cell>
        </row>
        <row r="760">
          <cell r="AN760">
            <v>0</v>
          </cell>
        </row>
        <row r="762">
          <cell r="AN762">
            <v>19246999.475713968</v>
          </cell>
        </row>
        <row r="763">
          <cell r="AN763">
            <v>19246999.475713968</v>
          </cell>
        </row>
        <row r="767">
          <cell r="AN767" t="str">
            <v xml:space="preserve"> 2044</v>
          </cell>
        </row>
        <row r="770">
          <cell r="AN770">
            <v>0</v>
          </cell>
        </row>
        <row r="771">
          <cell r="AN771">
            <v>0</v>
          </cell>
        </row>
        <row r="775">
          <cell r="B775">
            <v>0.18</v>
          </cell>
        </row>
        <row r="776">
          <cell r="B776">
            <v>30</v>
          </cell>
        </row>
        <row r="777">
          <cell r="B777">
            <v>2</v>
          </cell>
        </row>
        <row r="778">
          <cell r="AN778">
            <v>287734.27369501267</v>
          </cell>
        </row>
        <row r="779">
          <cell r="AN779">
            <v>287734.27369501267</v>
          </cell>
        </row>
        <row r="780">
          <cell r="AN780">
            <v>0</v>
          </cell>
        </row>
        <row r="781">
          <cell r="AN781">
            <v>0</v>
          </cell>
        </row>
        <row r="782">
          <cell r="AN782">
            <v>-393.03432874862358</v>
          </cell>
        </row>
        <row r="783">
          <cell r="AN783">
            <v>353.75564252874597</v>
          </cell>
        </row>
        <row r="784">
          <cell r="AN784">
            <v>-746.78997127736955</v>
          </cell>
        </row>
        <row r="785">
          <cell r="AN785">
            <v>0</v>
          </cell>
        </row>
        <row r="786">
          <cell r="AN786">
            <v>0</v>
          </cell>
        </row>
        <row r="787">
          <cell r="AN787">
            <v>288127.30802376126</v>
          </cell>
        </row>
        <row r="788">
          <cell r="AN788">
            <v>0</v>
          </cell>
        </row>
        <row r="789">
          <cell r="AN789">
            <v>8663.6440677966166</v>
          </cell>
        </row>
        <row r="790">
          <cell r="AN790">
            <v>288127.30802376126</v>
          </cell>
        </row>
        <row r="791">
          <cell r="AN791">
            <v>0</v>
          </cell>
        </row>
        <row r="795">
          <cell r="AN795">
            <v>0</v>
          </cell>
        </row>
        <row r="797">
          <cell r="AN797">
            <v>0.26</v>
          </cell>
        </row>
        <row r="798">
          <cell r="AN798">
            <v>30</v>
          </cell>
        </row>
        <row r="800">
          <cell r="AN800">
            <v>0</v>
          </cell>
        </row>
        <row r="801">
          <cell r="AN801">
            <v>30</v>
          </cell>
        </row>
        <row r="802">
          <cell r="AN802">
            <v>0</v>
          </cell>
        </row>
        <row r="803">
          <cell r="AN803">
            <v>0</v>
          </cell>
        </row>
        <row r="804">
          <cell r="AN804">
            <v>1000</v>
          </cell>
        </row>
        <row r="805">
          <cell r="AN805">
            <v>90</v>
          </cell>
        </row>
        <row r="806">
          <cell r="AN806">
            <v>0</v>
          </cell>
        </row>
        <row r="807">
          <cell r="AN807">
            <v>0</v>
          </cell>
        </row>
        <row r="808">
          <cell r="AN808">
            <v>0</v>
          </cell>
        </row>
        <row r="809">
          <cell r="AN809">
            <v>90</v>
          </cell>
        </row>
        <row r="810">
          <cell r="AN810">
            <v>0</v>
          </cell>
        </row>
        <row r="811">
          <cell r="AN811">
            <v>0</v>
          </cell>
        </row>
        <row r="812">
          <cell r="AN812">
            <v>0</v>
          </cell>
        </row>
        <row r="813">
          <cell r="AN813">
            <v>90</v>
          </cell>
        </row>
        <row r="817">
          <cell r="AN817">
            <v>0</v>
          </cell>
        </row>
        <row r="818">
          <cell r="AN818">
            <v>102165.44915254237</v>
          </cell>
        </row>
        <row r="819">
          <cell r="AN819">
            <v>0</v>
          </cell>
        </row>
        <row r="820">
          <cell r="AN820">
            <v>0</v>
          </cell>
        </row>
        <row r="821">
          <cell r="AN821">
            <v>90</v>
          </cell>
        </row>
        <row r="822">
          <cell r="AN822">
            <v>0</v>
          </cell>
        </row>
        <row r="823">
          <cell r="AN823">
            <v>0</v>
          </cell>
        </row>
        <row r="824">
          <cell r="AN824">
            <v>0</v>
          </cell>
        </row>
        <row r="825">
          <cell r="AN825">
            <v>0</v>
          </cell>
        </row>
        <row r="826">
          <cell r="AN826">
            <v>90</v>
          </cell>
        </row>
        <row r="830">
          <cell r="B830">
            <v>0.2</v>
          </cell>
          <cell r="AN830">
            <v>0.2</v>
          </cell>
        </row>
        <row r="831">
          <cell r="B831">
            <v>90</v>
          </cell>
        </row>
        <row r="832">
          <cell r="AN832">
            <v>319071.87708854838</v>
          </cell>
        </row>
        <row r="833">
          <cell r="AN833">
            <v>1595359.3854427417</v>
          </cell>
        </row>
        <row r="834">
          <cell r="AN834">
            <v>0</v>
          </cell>
        </row>
        <row r="835">
          <cell r="AN835">
            <v>0</v>
          </cell>
        </row>
        <row r="836">
          <cell r="AN836">
            <v>1595359.3854427417</v>
          </cell>
        </row>
        <row r="837">
          <cell r="AN837">
            <v>0</v>
          </cell>
        </row>
        <row r="838">
          <cell r="AN838">
            <v>0</v>
          </cell>
        </row>
        <row r="839">
          <cell r="AN839">
            <v>1595359.3854427417</v>
          </cell>
        </row>
        <row r="841">
          <cell r="AN841">
            <v>607199.18511230964</v>
          </cell>
        </row>
        <row r="844">
          <cell r="AN844" t="str">
            <v xml:space="preserve"> 2044</v>
          </cell>
        </row>
        <row r="846">
          <cell r="AN846">
            <v>1598523.7427500705</v>
          </cell>
        </row>
        <row r="847">
          <cell r="AN847">
            <v>3164.3573073287389</v>
          </cell>
        </row>
        <row r="848">
          <cell r="AN848">
            <v>1965.3091251597</v>
          </cell>
        </row>
        <row r="849">
          <cell r="AN849">
            <v>0</v>
          </cell>
        </row>
        <row r="850">
          <cell r="AN850">
            <v>0</v>
          </cell>
        </row>
        <row r="851">
          <cell r="AN851">
            <v>-4148.8331737631643</v>
          </cell>
        </row>
        <row r="852">
          <cell r="AN852">
            <v>0</v>
          </cell>
        </row>
        <row r="853">
          <cell r="AN853">
            <v>5347.8813559322034</v>
          </cell>
        </row>
        <row r="854">
          <cell r="AN854">
            <v>1595359.3854427417</v>
          </cell>
        </row>
        <row r="855">
          <cell r="AN855">
            <v>0</v>
          </cell>
        </row>
        <row r="856">
          <cell r="AN856">
            <v>0</v>
          </cell>
        </row>
        <row r="857">
          <cell r="AN857">
            <v>1595359.3854427417</v>
          </cell>
        </row>
        <row r="858">
          <cell r="AN858">
            <v>0</v>
          </cell>
        </row>
        <row r="859">
          <cell r="AN859">
            <v>0</v>
          </cell>
        </row>
        <row r="860">
          <cell r="AN860">
            <v>0</v>
          </cell>
        </row>
        <row r="861">
          <cell r="AN861">
            <v>0</v>
          </cell>
        </row>
        <row r="862">
          <cell r="AN862">
            <v>0</v>
          </cell>
        </row>
        <row r="863">
          <cell r="AN863">
            <v>1595359.3854427417</v>
          </cell>
        </row>
        <row r="864">
          <cell r="AN864">
            <v>319071.87708854838</v>
          </cell>
        </row>
        <row r="865">
          <cell r="AN865">
            <v>1276287.5083541933</v>
          </cell>
        </row>
        <row r="866">
          <cell r="AN866">
            <v>0</v>
          </cell>
        </row>
        <row r="867">
          <cell r="AN867">
            <v>1276287.5083541933</v>
          </cell>
        </row>
        <row r="868">
          <cell r="AN868">
            <v>18927161.992464341</v>
          </cell>
        </row>
        <row r="921">
          <cell r="AN921" t="str">
            <v xml:space="preserve"> 2044</v>
          </cell>
        </row>
        <row r="925">
          <cell r="AN925">
            <v>0</v>
          </cell>
        </row>
        <row r="926">
          <cell r="AN926">
            <v>0</v>
          </cell>
        </row>
        <row r="927">
          <cell r="AN927">
            <v>0</v>
          </cell>
        </row>
        <row r="928">
          <cell r="AN928">
            <v>0</v>
          </cell>
        </row>
        <row r="932">
          <cell r="AN932">
            <v>0</v>
          </cell>
        </row>
        <row r="933">
          <cell r="AN933">
            <v>0</v>
          </cell>
        </row>
        <row r="934">
          <cell r="AN934">
            <v>0</v>
          </cell>
        </row>
        <row r="935">
          <cell r="AN935">
            <v>0</v>
          </cell>
        </row>
        <row r="936">
          <cell r="AN936">
            <v>0</v>
          </cell>
        </row>
        <row r="938">
          <cell r="AN938">
            <v>0</v>
          </cell>
        </row>
        <row r="942">
          <cell r="AN942">
            <v>0</v>
          </cell>
        </row>
        <row r="946">
          <cell r="AN946">
            <v>0</v>
          </cell>
        </row>
        <row r="947">
          <cell r="AN947">
            <v>0</v>
          </cell>
        </row>
        <row r="948">
          <cell r="AN948">
            <v>0</v>
          </cell>
        </row>
        <row r="953">
          <cell r="AN953" t="str">
            <v xml:space="preserve"> 2044</v>
          </cell>
        </row>
        <row r="955">
          <cell r="AN955">
            <v>1886258.0164450831</v>
          </cell>
        </row>
        <row r="956">
          <cell r="AN956">
            <v>-2319.064767688446</v>
          </cell>
        </row>
        <row r="957">
          <cell r="AN957">
            <v>0</v>
          </cell>
        </row>
        <row r="958">
          <cell r="AN958">
            <v>4895.6231450405339</v>
          </cell>
        </row>
        <row r="959">
          <cell r="AN959">
            <v>-607199.18511230964</v>
          </cell>
        </row>
        <row r="960">
          <cell r="AN960">
            <v>0</v>
          </cell>
        </row>
        <row r="961">
          <cell r="AN961">
            <v>0</v>
          </cell>
        </row>
        <row r="962">
          <cell r="AN962">
            <v>0</v>
          </cell>
        </row>
        <row r="964">
          <cell r="AN964">
            <v>1281635.3897101255</v>
          </cell>
        </row>
        <row r="966">
          <cell r="AN966">
            <v>0</v>
          </cell>
        </row>
        <row r="967">
          <cell r="AN967">
            <v>0</v>
          </cell>
        </row>
        <row r="968">
          <cell r="AN968">
            <v>0</v>
          </cell>
        </row>
        <row r="969">
          <cell r="AN969">
            <v>5331.9305813737446</v>
          </cell>
        </row>
        <row r="970">
          <cell r="AN970">
            <v>0</v>
          </cell>
        </row>
        <row r="972">
          <cell r="AN972">
            <v>5331.9305813737446</v>
          </cell>
        </row>
        <row r="974">
          <cell r="AN974">
            <v>0</v>
          </cell>
        </row>
        <row r="975">
          <cell r="AN975">
            <v>0</v>
          </cell>
        </row>
        <row r="976">
          <cell r="AN976">
            <v>0</v>
          </cell>
        </row>
        <row r="977">
          <cell r="AN977">
            <v>0</v>
          </cell>
        </row>
        <row r="978">
          <cell r="AN978">
            <v>0</v>
          </cell>
        </row>
        <row r="979">
          <cell r="AN979">
            <v>0</v>
          </cell>
        </row>
        <row r="981">
          <cell r="AN981">
            <v>0</v>
          </cell>
        </row>
        <row r="983">
          <cell r="AN983">
            <v>1286967.3202914991</v>
          </cell>
        </row>
        <row r="984">
          <cell r="A984" t="str">
            <v>Денежные средства на конец периода</v>
          </cell>
          <cell r="C984" t="str">
            <v>тыс. руб.</v>
          </cell>
          <cell r="D984" t="str">
            <v>int_end</v>
          </cell>
          <cell r="F984">
            <v>0</v>
          </cell>
          <cell r="G984">
            <v>751.25722437999866</v>
          </cell>
          <cell r="H984">
            <v>1508.867313249666</v>
          </cell>
          <cell r="I984">
            <v>16968.558155402763</v>
          </cell>
          <cell r="J984">
            <v>67076.029772293885</v>
          </cell>
          <cell r="K984">
            <v>152524.03823371761</v>
          </cell>
          <cell r="L984">
            <v>280589.40747165674</v>
          </cell>
          <cell r="M984">
            <v>426127.10680016142</v>
          </cell>
          <cell r="N984">
            <v>645452.69912570808</v>
          </cell>
          <cell r="O984">
            <v>908361.04742602911</v>
          </cell>
          <cell r="P984">
            <v>1221708.4429703488</v>
          </cell>
          <cell r="Q984">
            <v>1610776.8614888485</v>
          </cell>
          <cell r="R984">
            <v>2016155.0525181009</v>
          </cell>
          <cell r="S984">
            <v>2443365.9087442891</v>
          </cell>
          <cell r="T984">
            <v>2893588.3940880476</v>
          </cell>
          <cell r="U984">
            <v>3368065.136521725</v>
          </cell>
          <cell r="V984">
            <v>3868105.8659281768</v>
          </cell>
          <cell r="W984">
            <v>4395091.0376039334</v>
          </cell>
          <cell r="X984">
            <v>4950475.6514315363</v>
          </cell>
          <cell r="Y984">
            <v>5535793.2772871861</v>
          </cell>
          <cell r="Z984">
            <v>6152660.2978203967</v>
          </cell>
          <cell r="AA984">
            <v>6802780.3803437566</v>
          </cell>
          <cell r="AB984">
            <v>7487949.190204734</v>
          </cell>
          <cell r="AC984">
            <v>8210059.35867956</v>
          </cell>
          <cell r="AD984">
            <v>8971105.7191333827</v>
          </cell>
          <cell r="AE984">
            <v>9773190.8259330671</v>
          </cell>
          <cell r="AF984">
            <v>10618530.771381291</v>
          </cell>
          <cell r="AG984">
            <v>11509461.316765074</v>
          </cell>
          <cell r="AH984">
            <v>12448444.354480937</v>
          </cell>
          <cell r="AI984">
            <v>13438074.719114814</v>
          </cell>
          <cell r="AJ984">
            <v>14481087.366320277</v>
          </cell>
          <cell r="AK984">
            <v>15580364.939356189</v>
          </cell>
          <cell r="AL984">
            <v>16738945.744217398</v>
          </cell>
          <cell r="AM984">
            <v>17960032.155422468</v>
          </cell>
          <cell r="AN984">
            <v>19246999.475713968</v>
          </cell>
        </row>
        <row r="1037">
          <cell r="AN1037" t="str">
            <v xml:space="preserve"> 2044</v>
          </cell>
        </row>
        <row r="1039">
          <cell r="AN1039">
            <v>19246999.475713968</v>
          </cell>
        </row>
        <row r="1040">
          <cell r="AN1040">
            <v>0</v>
          </cell>
        </row>
        <row r="1041">
          <cell r="AN1041">
            <v>48131.355932203383</v>
          </cell>
        </row>
        <row r="1042">
          <cell r="AN1042">
            <v>-25.413450084371085</v>
          </cell>
        </row>
        <row r="1043">
          <cell r="AN1043">
            <v>0</v>
          </cell>
        </row>
        <row r="1044">
          <cell r="AN1044">
            <v>0</v>
          </cell>
        </row>
        <row r="1045">
          <cell r="AN1045">
            <v>8663.6440677966166</v>
          </cell>
        </row>
        <row r="1046">
          <cell r="AN1046">
            <v>0</v>
          </cell>
        </row>
        <row r="1048">
          <cell r="AN1048">
            <v>19303769.062263884</v>
          </cell>
        </row>
        <row r="1050">
          <cell r="AN1050">
            <v>99491.508474576258</v>
          </cell>
        </row>
        <row r="1051">
          <cell r="AN1051">
            <v>99491.508474576258</v>
          </cell>
        </row>
        <row r="1052">
          <cell r="AN1052">
            <v>0</v>
          </cell>
        </row>
        <row r="1053">
          <cell r="AN1053">
            <v>0</v>
          </cell>
        </row>
        <row r="1054">
          <cell r="AN1054">
            <v>99491.508474576258</v>
          </cell>
        </row>
        <row r="1056">
          <cell r="AN1056">
            <v>19403260.570738461</v>
          </cell>
        </row>
        <row r="1058">
          <cell r="AN1058">
            <v>3.637978807091713E-12</v>
          </cell>
        </row>
        <row r="1059">
          <cell r="AN1059">
            <v>3.637978807091713E-12</v>
          </cell>
        </row>
        <row r="1060">
          <cell r="AN1060">
            <v>0</v>
          </cell>
        </row>
        <row r="1061">
          <cell r="AN1061">
            <v>103778.5782741172</v>
          </cell>
        </row>
        <row r="1062">
          <cell r="AN1062">
            <v>0</v>
          </cell>
        </row>
        <row r="1063">
          <cell r="AN1063">
            <v>0</v>
          </cell>
        </row>
        <row r="1064">
          <cell r="AN1064">
            <v>0</v>
          </cell>
        </row>
        <row r="1065">
          <cell r="AN1065">
            <v>0</v>
          </cell>
        </row>
        <row r="1066">
          <cell r="AN1066">
            <v>103778.5782741172</v>
          </cell>
        </row>
        <row r="1068">
          <cell r="AN1068">
            <v>0</v>
          </cell>
        </row>
        <row r="1070">
          <cell r="AN1070">
            <v>0</v>
          </cell>
        </row>
        <row r="1071">
          <cell r="AN1071">
            <v>18927161.992464341</v>
          </cell>
        </row>
        <row r="1072">
          <cell r="AN1072">
            <v>372320</v>
          </cell>
        </row>
        <row r="1073">
          <cell r="AN1073">
            <v>19299481.992464341</v>
          </cell>
        </row>
        <row r="1075">
          <cell r="AN1075">
            <v>19403260.570738457</v>
          </cell>
        </row>
        <row r="1076">
          <cell r="AN1076">
            <v>0</v>
          </cell>
        </row>
        <row r="1104">
          <cell r="AN1104" t="str">
            <v xml:space="preserve"> 2044</v>
          </cell>
        </row>
        <row r="1106">
          <cell r="AN1106">
            <v>6.8023494062017603E-2</v>
          </cell>
        </row>
        <row r="1107">
          <cell r="AN1107">
            <v>6.8392067710109319E-2</v>
          </cell>
        </row>
        <row r="1108">
          <cell r="AN1108">
            <v>12.492359392935072</v>
          </cell>
        </row>
        <row r="1109">
          <cell r="AN1109">
            <v>1.9795497700177025E-3</v>
          </cell>
        </row>
        <row r="1110">
          <cell r="AN1110">
            <v>0.79841636018398576</v>
          </cell>
        </row>
        <row r="1112">
          <cell r="AN1112">
            <v>0.37892313216083734</v>
          </cell>
        </row>
        <row r="1113">
          <cell r="AN1113">
            <v>1200.5241696958926</v>
          </cell>
        </row>
        <row r="1114">
          <cell r="AN1114">
            <v>0.99924897945673896</v>
          </cell>
        </row>
        <row r="1116">
          <cell r="AN1116">
            <v>504.16537403909643</v>
          </cell>
        </row>
        <row r="1117">
          <cell r="AN1117">
            <v>403.33229923127715</v>
          </cell>
        </row>
        <row r="1119">
          <cell r="AN1119">
            <v>8.5198021300994353E-2</v>
          </cell>
        </row>
        <row r="1120">
          <cell r="AN1120">
            <v>8.5659652182414142E-2</v>
          </cell>
        </row>
        <row r="1121">
          <cell r="AN1121">
            <v>15.646422112463171</v>
          </cell>
        </row>
        <row r="1123">
          <cell r="AN1123" t="str">
            <v>-</v>
          </cell>
        </row>
        <row r="1124">
          <cell r="AN1124">
            <v>3.1041193598454715E-13</v>
          </cell>
        </row>
        <row r="1126">
          <cell r="AN1126">
            <v>186.00918786221533</v>
          </cell>
        </row>
        <row r="1127">
          <cell r="AN1127">
            <v>185.46191692302415</v>
          </cell>
        </row>
        <row r="1128">
          <cell r="AN1128">
            <v>185.46216180448724</v>
          </cell>
        </row>
        <row r="1129">
          <cell r="AN1129">
            <v>19199990.483989768</v>
          </cell>
        </row>
        <row r="1131">
          <cell r="AN1131">
            <v>0.99465148767673506</v>
          </cell>
        </row>
        <row r="1132">
          <cell r="AN1132">
            <v>185.96787808643271</v>
          </cell>
        </row>
        <row r="1133">
          <cell r="AN1133">
            <v>0</v>
          </cell>
        </row>
        <row r="1134">
          <cell r="AN1134" t="str">
            <v>-</v>
          </cell>
        </row>
        <row r="1135">
          <cell r="AN1135" t="str">
            <v>-</v>
          </cell>
        </row>
        <row r="1213">
          <cell r="AN1213" t="str">
            <v xml:space="preserve"> 2044</v>
          </cell>
        </row>
        <row r="1218">
          <cell r="AN1218">
            <v>0.1125</v>
          </cell>
        </row>
        <row r="1219">
          <cell r="AN1219">
            <v>0.11250000000000004</v>
          </cell>
        </row>
        <row r="1220">
          <cell r="AN1220">
            <v>37.514630065774526</v>
          </cell>
        </row>
        <row r="1223">
          <cell r="AN1223">
            <v>1281635.3897101255</v>
          </cell>
        </row>
        <row r="1224">
          <cell r="AN1224">
            <v>0</v>
          </cell>
        </row>
        <row r="1225">
          <cell r="AN1225">
            <v>5331.9305813737446</v>
          </cell>
        </row>
        <row r="1226">
          <cell r="AN1226" t="str">
            <v/>
          </cell>
        </row>
        <row r="1228">
          <cell r="AN1228" t="str">
            <v/>
          </cell>
        </row>
        <row r="1229">
          <cell r="AN1229" t="str">
            <v/>
          </cell>
        </row>
        <row r="1230">
          <cell r="AN1230">
            <v>0</v>
          </cell>
        </row>
        <row r="1231">
          <cell r="AN1231" t="str">
            <v/>
          </cell>
        </row>
        <row r="1233">
          <cell r="AN1233" t="str">
            <v/>
          </cell>
        </row>
        <row r="1235">
          <cell r="AN1235">
            <v>1286967.3202914991</v>
          </cell>
        </row>
        <row r="1236">
          <cell r="AN1236">
            <v>34305.744666415609</v>
          </cell>
        </row>
        <row r="1237">
          <cell r="AN1237">
            <v>1895332.4049357388</v>
          </cell>
        </row>
        <row r="1240">
          <cell r="AN1240">
            <v>18874679.475713968</v>
          </cell>
        </row>
        <row r="1241">
          <cell r="AN1241">
            <v>1</v>
          </cell>
        </row>
        <row r="1242">
          <cell r="AN1242">
            <v>0</v>
          </cell>
        </row>
        <row r="1246">
          <cell r="AN1246">
            <v>1</v>
          </cell>
        </row>
        <row r="1247">
          <cell r="AN1247">
            <v>0</v>
          </cell>
        </row>
        <row r="1251">
          <cell r="AN1251">
            <v>-5331.9305813737446</v>
          </cell>
        </row>
        <row r="1252">
          <cell r="AN1252">
            <v>-142.12936585074286</v>
          </cell>
        </row>
        <row r="1284">
          <cell r="AN1284" t="str">
            <v xml:space="preserve"> 2044</v>
          </cell>
        </row>
        <row r="1289">
          <cell r="AN1289">
            <v>0.1125</v>
          </cell>
        </row>
        <row r="1290">
          <cell r="AN1290">
            <v>0.11250000000000004</v>
          </cell>
        </row>
        <row r="1291">
          <cell r="AN1291">
            <v>37.514630065774526</v>
          </cell>
        </row>
        <row r="1294">
          <cell r="AN1294">
            <v>1281635.3897101255</v>
          </cell>
        </row>
        <row r="1295">
          <cell r="AN1295" t="str">
            <v/>
          </cell>
        </row>
        <row r="1296">
          <cell r="AN1296">
            <v>5331.9305813737446</v>
          </cell>
        </row>
        <row r="1297">
          <cell r="AN1297" t="str">
            <v/>
          </cell>
        </row>
        <row r="1298">
          <cell r="AN1298">
            <v>0</v>
          </cell>
        </row>
        <row r="1299">
          <cell r="AN1299">
            <v>0</v>
          </cell>
        </row>
        <row r="1300">
          <cell r="AN1300">
            <v>0</v>
          </cell>
        </row>
        <row r="1301">
          <cell r="AN1301">
            <v>0</v>
          </cell>
        </row>
        <row r="1302">
          <cell r="AN1302" t="str">
            <v/>
          </cell>
        </row>
        <row r="1304">
          <cell r="AN1304" t="str">
            <v/>
          </cell>
        </row>
        <row r="1306">
          <cell r="AN1306">
            <v>1286967.3202914991</v>
          </cell>
        </row>
        <row r="1307">
          <cell r="AN1307">
            <v>34305.744666415609</v>
          </cell>
        </row>
        <row r="1308">
          <cell r="AN1308">
            <v>2178784.2102354574</v>
          </cell>
        </row>
        <row r="1311">
          <cell r="AN1311">
            <v>19246999.475713968</v>
          </cell>
        </row>
        <row r="1312">
          <cell r="AN1312">
            <v>1</v>
          </cell>
        </row>
        <row r="1313">
          <cell r="AN1313">
            <v>0</v>
          </cell>
        </row>
        <row r="1317">
          <cell r="AN1317">
            <v>1</v>
          </cell>
        </row>
        <row r="1318">
          <cell r="AN1318">
            <v>0</v>
          </cell>
        </row>
        <row r="1322">
          <cell r="AN1322">
            <v>-5331.9305813737446</v>
          </cell>
        </row>
        <row r="1323">
          <cell r="AN1323">
            <v>-142.12936585074286</v>
          </cell>
        </row>
        <row r="1355">
          <cell r="AN1355" t="str">
            <v xml:space="preserve"> 2044</v>
          </cell>
        </row>
        <row r="1358">
          <cell r="AN1358">
            <v>8.2500000000000004E-2</v>
          </cell>
        </row>
        <row r="1359">
          <cell r="AN1359">
            <v>8.2500000000000018E-2</v>
          </cell>
        </row>
        <row r="1360">
          <cell r="AN1360">
            <v>14.809785584350175</v>
          </cell>
        </row>
        <row r="1363">
          <cell r="AN1363">
            <v>1281635.3897101255</v>
          </cell>
        </row>
        <row r="1364">
          <cell r="AN1364">
            <v>0</v>
          </cell>
        </row>
        <row r="1365">
          <cell r="AN1365">
            <v>5331.9305813737446</v>
          </cell>
        </row>
        <row r="1366">
          <cell r="AN1366">
            <v>0</v>
          </cell>
        </row>
        <row r="1367">
          <cell r="AN1367">
            <v>0</v>
          </cell>
        </row>
        <row r="1368">
          <cell r="AN1368" t="str">
            <v/>
          </cell>
        </row>
        <row r="1369">
          <cell r="AN1369" t="str">
            <v/>
          </cell>
        </row>
        <row r="1370">
          <cell r="AN1370">
            <v>0</v>
          </cell>
        </row>
        <row r="1371">
          <cell r="AN1371">
            <v>0</v>
          </cell>
        </row>
        <row r="1373">
          <cell r="AN1373" t="str">
            <v/>
          </cell>
        </row>
        <row r="1375">
          <cell r="AN1375">
            <v>1286967.3202914991</v>
          </cell>
        </row>
        <row r="1376">
          <cell r="AN1376">
            <v>86899.79425843044</v>
          </cell>
        </row>
        <row r="1377">
          <cell r="AN1377">
            <v>3545187.2757239244</v>
          </cell>
        </row>
        <row r="1380">
          <cell r="AN1380">
            <v>19246999.475713968</v>
          </cell>
        </row>
        <row r="1381">
          <cell r="AN1381">
            <v>1</v>
          </cell>
        </row>
        <row r="1382">
          <cell r="AN1382">
            <v>0</v>
          </cell>
        </row>
        <row r="1386">
          <cell r="AN1386">
            <v>1</v>
          </cell>
        </row>
        <row r="1387">
          <cell r="AN1387">
            <v>0</v>
          </cell>
        </row>
        <row r="1391">
          <cell r="AN1391">
            <v>-5331.9305813737446</v>
          </cell>
        </row>
        <row r="1392">
          <cell r="AN1392">
            <v>-360.02753389003232</v>
          </cell>
        </row>
        <row r="1424">
          <cell r="AN1424" t="str">
            <v xml:space="preserve"> 2044</v>
          </cell>
        </row>
        <row r="1427">
          <cell r="AN1427">
            <v>0.1125</v>
          </cell>
        </row>
        <row r="1428">
          <cell r="AN1428">
            <v>0.11250000000000004</v>
          </cell>
        </row>
        <row r="1429">
          <cell r="AN1429">
            <v>37.514630065774526</v>
          </cell>
        </row>
        <row r="1435">
          <cell r="AN1435">
            <v>34305.744666415609</v>
          </cell>
        </row>
        <row r="1436">
          <cell r="AN1436">
            <v>0</v>
          </cell>
        </row>
        <row r="1437">
          <cell r="AN1437">
            <v>1398.9879857099797</v>
          </cell>
        </row>
        <row r="1438">
          <cell r="AN1438">
            <v>34021.060746606709</v>
          </cell>
        </row>
        <row r="1451">
          <cell r="AN1451" t="str">
            <v xml:space="preserve"> 2044</v>
          </cell>
        </row>
        <row r="1466">
          <cell r="AN1466">
            <v>0</v>
          </cell>
        </row>
        <row r="1468">
          <cell r="AN1468">
            <v>354600.6157505422</v>
          </cell>
        </row>
        <row r="1469">
          <cell r="AN1469">
            <v>252598.56936176747</v>
          </cell>
        </row>
        <row r="1475">
          <cell r="AN1475">
            <v>0</v>
          </cell>
        </row>
        <row r="1476">
          <cell r="AN1476">
            <v>0</v>
          </cell>
        </row>
        <row r="1477">
          <cell r="AN1477">
            <v>0</v>
          </cell>
        </row>
        <row r="1480">
          <cell r="AN1480">
            <v>0</v>
          </cell>
        </row>
        <row r="1481">
          <cell r="AN1481">
            <v>0</v>
          </cell>
        </row>
        <row r="1482">
          <cell r="AN1482">
            <v>0</v>
          </cell>
        </row>
        <row r="1486">
          <cell r="AN1486">
            <v>354600.6157505422</v>
          </cell>
        </row>
        <row r="1487">
          <cell r="AN1487">
            <v>252598.56936176747</v>
          </cell>
        </row>
        <row r="1490">
          <cell r="AN1490">
            <v>37.514630065774526</v>
          </cell>
        </row>
        <row r="1491">
          <cell r="AN1491">
            <v>9452.3287349180773</v>
          </cell>
        </row>
        <row r="1492">
          <cell r="AN1492">
            <v>6733.3349394325778</v>
          </cell>
        </row>
        <row r="1498">
          <cell r="AN1498" t="str">
            <v xml:space="preserve"> 2044</v>
          </cell>
        </row>
        <row r="1500">
          <cell r="AN1500">
            <v>1598523.7427500705</v>
          </cell>
        </row>
        <row r="1501">
          <cell r="AN1501">
            <v>1600707.2667986739</v>
          </cell>
        </row>
        <row r="1502">
          <cell r="AN1502">
            <v>1595359.3854427417</v>
          </cell>
        </row>
        <row r="1503">
          <cell r="AN1503">
            <v>1276287.5083541933</v>
          </cell>
        </row>
        <row r="1504">
          <cell r="AN1504">
            <v>0</v>
          </cell>
        </row>
        <row r="1507">
          <cell r="AN1507">
            <v>0</v>
          </cell>
        </row>
        <row r="1508">
          <cell r="AN1508">
            <v>5331.9305813737446</v>
          </cell>
        </row>
        <row r="1530">
          <cell r="AN1530">
            <v>0</v>
          </cell>
        </row>
        <row r="1532">
          <cell r="AN1532">
            <v>0</v>
          </cell>
        </row>
        <row r="1533">
          <cell r="AN1533">
            <v>0</v>
          </cell>
        </row>
        <row r="1534">
          <cell r="AN1534">
            <v>0</v>
          </cell>
        </row>
        <row r="1536">
          <cell r="AN1536" t="str">
            <v>-</v>
          </cell>
        </row>
      </sheetData>
      <sheetData sheetId="2">
        <row r="6">
          <cell r="A6" t="str">
            <v>Включение проектов в суммарные результаты:</v>
          </cell>
        </row>
        <row r="11">
          <cell r="AN11" t="str">
            <v xml:space="preserve"> 2044</v>
          </cell>
        </row>
        <row r="16">
          <cell r="AN16">
            <v>287734.27369501267</v>
          </cell>
        </row>
        <row r="17">
          <cell r="AN17">
            <v>287734.27369501267</v>
          </cell>
        </row>
        <row r="18">
          <cell r="AN18">
            <v>-393.03432874862358</v>
          </cell>
        </row>
        <row r="19">
          <cell r="AN19">
            <v>-393.03432874862358</v>
          </cell>
        </row>
        <row r="20">
          <cell r="AN20">
            <v>0</v>
          </cell>
        </row>
        <row r="21">
          <cell r="AN21">
            <v>0</v>
          </cell>
        </row>
        <row r="22">
          <cell r="AN22">
            <v>0</v>
          </cell>
        </row>
        <row r="23">
          <cell r="AN23">
            <v>0</v>
          </cell>
        </row>
        <row r="24">
          <cell r="AN24">
            <v>8663.6440677966166</v>
          </cell>
        </row>
        <row r="25">
          <cell r="AN25">
            <v>8663.6440677966166</v>
          </cell>
        </row>
        <row r="26">
          <cell r="AN26">
            <v>288127.30802376126</v>
          </cell>
        </row>
        <row r="27">
          <cell r="AN27">
            <v>288127.30802376126</v>
          </cell>
        </row>
        <row r="28">
          <cell r="AN28">
            <v>0</v>
          </cell>
        </row>
        <row r="29">
          <cell r="AN29">
            <v>0</v>
          </cell>
        </row>
        <row r="30">
          <cell r="AN30">
            <v>288127.30802376126</v>
          </cell>
        </row>
        <row r="31">
          <cell r="AN31">
            <v>288127.30802376126</v>
          </cell>
        </row>
        <row r="33">
          <cell r="AN33">
            <v>319071.87708854838</v>
          </cell>
        </row>
        <row r="34">
          <cell r="AN34">
            <v>319071.87708854838</v>
          </cell>
        </row>
        <row r="35">
          <cell r="AN35">
            <v>0</v>
          </cell>
        </row>
        <row r="36">
          <cell r="AN36">
            <v>0</v>
          </cell>
        </row>
        <row r="37">
          <cell r="AN37">
            <v>0</v>
          </cell>
        </row>
        <row r="38">
          <cell r="AN38">
            <v>0</v>
          </cell>
        </row>
        <row r="39">
          <cell r="AN39">
            <v>1595359.3854427417</v>
          </cell>
        </row>
        <row r="40">
          <cell r="AN40">
            <v>1595359.3854427417</v>
          </cell>
        </row>
        <row r="41">
          <cell r="AN41">
            <v>0</v>
          </cell>
        </row>
        <row r="42">
          <cell r="AN42">
            <v>0</v>
          </cell>
        </row>
        <row r="43">
          <cell r="AN43">
            <v>0</v>
          </cell>
        </row>
        <row r="44">
          <cell r="AN44">
            <v>0</v>
          </cell>
        </row>
        <row r="47">
          <cell r="AN47" t="str">
            <v xml:space="preserve"> 2044</v>
          </cell>
        </row>
        <row r="49">
          <cell r="AN49">
            <v>1598523.7427500705</v>
          </cell>
        </row>
        <row r="50">
          <cell r="AN50">
            <v>1598523.7427500705</v>
          </cell>
        </row>
        <row r="51">
          <cell r="AN51">
            <v>3164.3573073287389</v>
          </cell>
        </row>
        <row r="52">
          <cell r="AN52">
            <v>3164.3573073287389</v>
          </cell>
        </row>
        <row r="53">
          <cell r="AN53">
            <v>1965.3091251597</v>
          </cell>
        </row>
        <row r="54">
          <cell r="AN54">
            <v>1965.3091251597</v>
          </cell>
        </row>
        <row r="55">
          <cell r="AN55">
            <v>0</v>
          </cell>
        </row>
        <row r="56">
          <cell r="AN56">
            <v>0</v>
          </cell>
        </row>
        <row r="57">
          <cell r="AN57">
            <v>0</v>
          </cell>
        </row>
        <row r="58">
          <cell r="AN58">
            <v>0</v>
          </cell>
        </row>
        <row r="59">
          <cell r="AN59">
            <v>-4148.8331737631643</v>
          </cell>
        </row>
        <row r="60">
          <cell r="AN60">
            <v>-4148.8331737631643</v>
          </cell>
        </row>
        <row r="61">
          <cell r="AN61">
            <v>0</v>
          </cell>
        </row>
        <row r="62">
          <cell r="AN62">
            <v>0</v>
          </cell>
        </row>
        <row r="63">
          <cell r="AN63">
            <v>5347.8813559322034</v>
          </cell>
        </row>
        <row r="64">
          <cell r="AN64">
            <v>5347.8813559322034</v>
          </cell>
        </row>
        <row r="65">
          <cell r="AN65">
            <v>1595359.3854427417</v>
          </cell>
        </row>
        <row r="66">
          <cell r="AN66">
            <v>1595359.3854427417</v>
          </cell>
        </row>
        <row r="67">
          <cell r="AN67">
            <v>0</v>
          </cell>
        </row>
        <row r="68">
          <cell r="AN68">
            <v>0</v>
          </cell>
        </row>
        <row r="69">
          <cell r="AN69">
            <v>0</v>
          </cell>
        </row>
        <row r="70">
          <cell r="AN70">
            <v>0</v>
          </cell>
        </row>
        <row r="71">
          <cell r="AN71">
            <v>1595359.3854427417</v>
          </cell>
        </row>
        <row r="72">
          <cell r="AN72">
            <v>1595359.3854427417</v>
          </cell>
        </row>
        <row r="73">
          <cell r="AN73">
            <v>0</v>
          </cell>
        </row>
        <row r="74">
          <cell r="AN74">
            <v>0</v>
          </cell>
        </row>
        <row r="75">
          <cell r="AN75">
            <v>0</v>
          </cell>
        </row>
        <row r="76">
          <cell r="AN76">
            <v>0</v>
          </cell>
        </row>
        <row r="77">
          <cell r="AN77">
            <v>0</v>
          </cell>
        </row>
        <row r="78">
          <cell r="AN78">
            <v>0</v>
          </cell>
        </row>
        <row r="79">
          <cell r="AN79">
            <v>0</v>
          </cell>
        </row>
        <row r="80">
          <cell r="AN80">
            <v>0</v>
          </cell>
        </row>
        <row r="81">
          <cell r="AN81">
            <v>0</v>
          </cell>
        </row>
        <row r="82">
          <cell r="AN82">
            <v>0</v>
          </cell>
        </row>
        <row r="83">
          <cell r="AN83">
            <v>1595359.3854427417</v>
          </cell>
        </row>
        <row r="84">
          <cell r="AN84">
            <v>1595359.3854427417</v>
          </cell>
        </row>
        <row r="85">
          <cell r="AN85">
            <v>319071.87708854838</v>
          </cell>
        </row>
        <row r="86">
          <cell r="AN86">
            <v>319071.87708854838</v>
          </cell>
        </row>
        <row r="87">
          <cell r="AN87">
            <v>1276287.5083541933</v>
          </cell>
        </row>
        <row r="88">
          <cell r="AN88">
            <v>1276287.5083541933</v>
          </cell>
        </row>
        <row r="89">
          <cell r="AN89">
            <v>0</v>
          </cell>
        </row>
        <row r="90">
          <cell r="AN90">
            <v>0</v>
          </cell>
        </row>
        <row r="91">
          <cell r="AN91">
            <v>1276287.5083541933</v>
          </cell>
        </row>
        <row r="92">
          <cell r="AN92">
            <v>1276287.5083541933</v>
          </cell>
        </row>
        <row r="93">
          <cell r="AN93">
            <v>18927161.992464341</v>
          </cell>
        </row>
        <row r="94">
          <cell r="AN94">
            <v>18927161.992464341</v>
          </cell>
        </row>
        <row r="147">
          <cell r="AN147" t="str">
            <v xml:space="preserve"> 2044</v>
          </cell>
        </row>
        <row r="149">
          <cell r="AN149">
            <v>1886258.0164450831</v>
          </cell>
        </row>
        <row r="150">
          <cell r="AN150">
            <v>1886258.0164450831</v>
          </cell>
        </row>
        <row r="151">
          <cell r="AN151">
            <v>-2319.064767688446</v>
          </cell>
        </row>
        <row r="152">
          <cell r="AN152">
            <v>-2319.064767688446</v>
          </cell>
        </row>
        <row r="153">
          <cell r="AN153">
            <v>0</v>
          </cell>
        </row>
        <row r="154">
          <cell r="AN154">
            <v>0</v>
          </cell>
        </row>
        <row r="155">
          <cell r="AN155">
            <v>4895.6231450405339</v>
          </cell>
        </row>
        <row r="156">
          <cell r="AN156">
            <v>4895.6231450405339</v>
          </cell>
        </row>
        <row r="157">
          <cell r="AN157">
            <v>-607199.18511230964</v>
          </cell>
        </row>
        <row r="158">
          <cell r="AN158">
            <v>-607199.18511230964</v>
          </cell>
        </row>
        <row r="159">
          <cell r="AN159">
            <v>0</v>
          </cell>
        </row>
        <row r="160">
          <cell r="AN160">
            <v>0</v>
          </cell>
        </row>
        <row r="161">
          <cell r="AN161">
            <v>0</v>
          </cell>
        </row>
        <row r="162">
          <cell r="AN162">
            <v>0</v>
          </cell>
        </row>
        <row r="163">
          <cell r="AN163">
            <v>0</v>
          </cell>
        </row>
        <row r="164">
          <cell r="AN164">
            <v>0</v>
          </cell>
        </row>
        <row r="166">
          <cell r="AN166">
            <v>1281635.3897101255</v>
          </cell>
        </row>
        <row r="168">
          <cell r="AN168">
            <v>0</v>
          </cell>
        </row>
        <row r="169">
          <cell r="AN169">
            <v>0</v>
          </cell>
        </row>
        <row r="170">
          <cell r="AN170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5331.9305813737446</v>
          </cell>
        </row>
        <row r="175">
          <cell r="AN175">
            <v>5331.9305813737446</v>
          </cell>
        </row>
        <row r="176">
          <cell r="AN176">
            <v>0</v>
          </cell>
        </row>
        <row r="177">
          <cell r="AN177">
            <v>0</v>
          </cell>
        </row>
        <row r="179">
          <cell r="AN179">
            <v>5331.9305813737446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4">
          <cell r="AN184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7">
          <cell r="AN187">
            <v>0</v>
          </cell>
        </row>
        <row r="188">
          <cell r="AN188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3">
          <cell r="AN193">
            <v>0</v>
          </cell>
        </row>
        <row r="194">
          <cell r="AN194">
            <v>0</v>
          </cell>
        </row>
        <row r="196">
          <cell r="AN196">
            <v>0</v>
          </cell>
        </row>
        <row r="198">
          <cell r="AN198">
            <v>1286967.3202914991</v>
          </cell>
        </row>
        <row r="199">
          <cell r="AN199">
            <v>19246999.475713968</v>
          </cell>
        </row>
        <row r="252">
          <cell r="AN252" t="str">
            <v xml:space="preserve"> 2044</v>
          </cell>
        </row>
        <row r="254">
          <cell r="AN254">
            <v>19246999.475713968</v>
          </cell>
        </row>
        <row r="255">
          <cell r="AN255">
            <v>19246999.475713968</v>
          </cell>
        </row>
        <row r="256">
          <cell r="AN256">
            <v>0</v>
          </cell>
        </row>
        <row r="257">
          <cell r="AN257">
            <v>0</v>
          </cell>
        </row>
        <row r="258">
          <cell r="AN258">
            <v>48131.355932203383</v>
          </cell>
        </row>
        <row r="259">
          <cell r="AN259">
            <v>48131.355932203383</v>
          </cell>
        </row>
        <row r="260">
          <cell r="AN260">
            <v>-25.413450084371085</v>
          </cell>
        </row>
        <row r="261">
          <cell r="AN261">
            <v>-25.413450084371085</v>
          </cell>
        </row>
        <row r="262">
          <cell r="AN262">
            <v>0</v>
          </cell>
        </row>
        <row r="263">
          <cell r="AN263">
            <v>0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8663.6440677966166</v>
          </cell>
        </row>
        <row r="267">
          <cell r="AN267">
            <v>8663.6440677966166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3">
          <cell r="AN273">
            <v>19303769.062263884</v>
          </cell>
        </row>
        <row r="275">
          <cell r="AN275">
            <v>99491.508474576258</v>
          </cell>
        </row>
        <row r="276">
          <cell r="AN276">
            <v>99491.508474576258</v>
          </cell>
        </row>
        <row r="277">
          <cell r="AN277">
            <v>99491.508474576258</v>
          </cell>
        </row>
        <row r="278">
          <cell r="AN278">
            <v>99491.508474576258</v>
          </cell>
        </row>
        <row r="279">
          <cell r="AN279">
            <v>0</v>
          </cell>
        </row>
        <row r="280">
          <cell r="AN280">
            <v>0</v>
          </cell>
        </row>
        <row r="281">
          <cell r="AN281">
            <v>0</v>
          </cell>
        </row>
        <row r="282">
          <cell r="AN282">
            <v>0</v>
          </cell>
        </row>
        <row r="284">
          <cell r="AN284">
            <v>99491.508474576258</v>
          </cell>
        </row>
        <row r="286">
          <cell r="AN286">
            <v>19403260.570738461</v>
          </cell>
        </row>
        <row r="288">
          <cell r="AN288">
            <v>3.637978807091713E-12</v>
          </cell>
        </row>
        <row r="289">
          <cell r="AN289">
            <v>3.637978807091713E-12</v>
          </cell>
        </row>
        <row r="290">
          <cell r="AN290">
            <v>3.637978807091713E-12</v>
          </cell>
        </row>
        <row r="291">
          <cell r="AN291">
            <v>3.637978807091713E-12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103778.5782741172</v>
          </cell>
        </row>
        <row r="295">
          <cell r="AN295">
            <v>103778.5782741172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5">
          <cell r="AN305">
            <v>103778.5782741172</v>
          </cell>
        </row>
        <row r="307">
          <cell r="AN307">
            <v>0</v>
          </cell>
        </row>
        <row r="308">
          <cell r="AN308">
            <v>0</v>
          </cell>
        </row>
        <row r="310">
          <cell r="AN310">
            <v>0</v>
          </cell>
        </row>
        <row r="311">
          <cell r="AN311">
            <v>0</v>
          </cell>
        </row>
        <row r="312">
          <cell r="AN312">
            <v>18927161.992464341</v>
          </cell>
        </row>
        <row r="313">
          <cell r="AN313">
            <v>18927161.992464341</v>
          </cell>
        </row>
        <row r="314">
          <cell r="AN314">
            <v>372320</v>
          </cell>
        </row>
        <row r="315">
          <cell r="AN315">
            <v>372320</v>
          </cell>
        </row>
        <row r="317">
          <cell r="AN317">
            <v>19299481.992464341</v>
          </cell>
        </row>
        <row r="319">
          <cell r="AN319">
            <v>19403260.570738457</v>
          </cell>
        </row>
        <row r="320">
          <cell r="AN320">
            <v>0</v>
          </cell>
        </row>
        <row r="348">
          <cell r="AN348" t="str">
            <v xml:space="preserve"> 2044</v>
          </cell>
        </row>
        <row r="350">
          <cell r="AN350">
            <v>6.8023494062017603E-2</v>
          </cell>
        </row>
        <row r="351">
          <cell r="AN351">
            <v>6.8392067710109319E-2</v>
          </cell>
        </row>
        <row r="352">
          <cell r="AN352">
            <v>12.492359392935072</v>
          </cell>
        </row>
        <row r="353">
          <cell r="AN353">
            <v>1.9795497700177025E-3</v>
          </cell>
        </row>
        <row r="354">
          <cell r="AN354">
            <v>0.79841636018398576</v>
          </cell>
        </row>
        <row r="356">
          <cell r="AN356">
            <v>504.16537403909643</v>
          </cell>
        </row>
        <row r="357">
          <cell r="AN357">
            <v>403.33229923127715</v>
          </cell>
        </row>
        <row r="359">
          <cell r="AN359">
            <v>8.5198021300994353E-2</v>
          </cell>
        </row>
        <row r="360">
          <cell r="AN360">
            <v>8.5659652182414142E-2</v>
          </cell>
        </row>
        <row r="361">
          <cell r="AN361">
            <v>15.646422112463171</v>
          </cell>
        </row>
        <row r="363">
          <cell r="AN363" t="str">
            <v>-</v>
          </cell>
        </row>
        <row r="364">
          <cell r="AN364">
            <v>3.1041193598454715E-13</v>
          </cell>
        </row>
        <row r="366">
          <cell r="AN366">
            <v>186.00918786221533</v>
          </cell>
        </row>
        <row r="367">
          <cell r="AN367">
            <v>185.46191692302415</v>
          </cell>
        </row>
        <row r="368">
          <cell r="AN368">
            <v>185.46216180448724</v>
          </cell>
        </row>
        <row r="369">
          <cell r="AN369">
            <v>19199990.483989768</v>
          </cell>
        </row>
        <row r="371">
          <cell r="AN371">
            <v>0.99465148767673506</v>
          </cell>
        </row>
        <row r="372">
          <cell r="AN372">
            <v>185.96787808643271</v>
          </cell>
        </row>
        <row r="373">
          <cell r="AN373">
            <v>0</v>
          </cell>
        </row>
        <row r="374">
          <cell r="AN374" t="str">
            <v>-</v>
          </cell>
        </row>
        <row r="375">
          <cell r="AN375" t="str">
            <v>-</v>
          </cell>
        </row>
        <row r="453">
          <cell r="AN453" t="str">
            <v xml:space="preserve"> 2044</v>
          </cell>
        </row>
        <row r="457">
          <cell r="AN457">
            <v>0.16</v>
          </cell>
        </row>
        <row r="458">
          <cell r="AN458">
            <v>0.15999999999999992</v>
          </cell>
        </row>
        <row r="459">
          <cell r="AN459">
            <v>155.44316618216098</v>
          </cell>
        </row>
        <row r="462">
          <cell r="AN462">
            <v>1281635.3897101255</v>
          </cell>
        </row>
        <row r="463">
          <cell r="AN463">
            <v>0</v>
          </cell>
        </row>
        <row r="464">
          <cell r="AN464">
            <v>5331.9305813737446</v>
          </cell>
        </row>
        <row r="465">
          <cell r="AN465" t="str">
            <v/>
          </cell>
        </row>
        <row r="467">
          <cell r="AN467" t="str">
            <v/>
          </cell>
        </row>
        <row r="468">
          <cell r="AN468" t="str">
            <v/>
          </cell>
        </row>
        <row r="469">
          <cell r="AN469">
            <v>0</v>
          </cell>
        </row>
        <row r="470">
          <cell r="AN470" t="str">
            <v/>
          </cell>
        </row>
        <row r="471">
          <cell r="AN471" t="str">
            <v/>
          </cell>
        </row>
        <row r="473">
          <cell r="AN473">
            <v>1286967.3202914991</v>
          </cell>
        </row>
        <row r="474">
          <cell r="AN474">
            <v>8279.343195977659</v>
          </cell>
        </row>
        <row r="475">
          <cell r="AN475">
            <v>875878.96295036958</v>
          </cell>
        </row>
        <row r="478">
          <cell r="AN478">
            <v>18874679.475713968</v>
          </cell>
        </row>
        <row r="479">
          <cell r="AN479">
            <v>1</v>
          </cell>
        </row>
        <row r="480">
          <cell r="AN480">
            <v>0</v>
          </cell>
        </row>
        <row r="484">
          <cell r="AN484">
            <v>1</v>
          </cell>
        </row>
        <row r="485">
          <cell r="AN485">
            <v>0</v>
          </cell>
        </row>
        <row r="489">
          <cell r="AN489">
            <v>-5331.9305813737446</v>
          </cell>
        </row>
        <row r="490">
          <cell r="AN490">
            <v>-34.301479520337054</v>
          </cell>
        </row>
        <row r="522">
          <cell r="AN522" t="str">
            <v xml:space="preserve"> 2044</v>
          </cell>
        </row>
        <row r="526">
          <cell r="AN526">
            <v>0.2</v>
          </cell>
        </row>
        <row r="527">
          <cell r="AN527">
            <v>0.19999999999999996</v>
          </cell>
        </row>
        <row r="528">
          <cell r="AN528">
            <v>492.2235242952022</v>
          </cell>
        </row>
        <row r="531">
          <cell r="AN531">
            <v>1281635.3897101255</v>
          </cell>
        </row>
        <row r="532">
          <cell r="AN532" t="str">
            <v/>
          </cell>
        </row>
        <row r="533">
          <cell r="AN533">
            <v>5331.9305813737446</v>
          </cell>
        </row>
        <row r="534">
          <cell r="AN534" t="str">
            <v/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 t="str">
            <v/>
          </cell>
        </row>
        <row r="540">
          <cell r="AN540" t="str">
            <v/>
          </cell>
        </row>
        <row r="542">
          <cell r="AN542">
            <v>1286967.3202914991</v>
          </cell>
        </row>
        <row r="543">
          <cell r="AN543">
            <v>2614.5993776592923</v>
          </cell>
        </row>
        <row r="544">
          <cell r="AN544">
            <v>711596.77768437343</v>
          </cell>
        </row>
        <row r="547">
          <cell r="AN547">
            <v>19246999.475713968</v>
          </cell>
        </row>
        <row r="548">
          <cell r="AN548">
            <v>1</v>
          </cell>
        </row>
        <row r="549">
          <cell r="AN549">
            <v>0</v>
          </cell>
        </row>
        <row r="553">
          <cell r="AN553">
            <v>1</v>
          </cell>
        </row>
        <row r="554">
          <cell r="AN554">
            <v>0</v>
          </cell>
        </row>
        <row r="558">
          <cell r="AN558">
            <v>-5331.9305813737446</v>
          </cell>
        </row>
        <row r="559">
          <cell r="AN559">
            <v>-10.832335957547643</v>
          </cell>
        </row>
        <row r="591">
          <cell r="AN591" t="str">
            <v xml:space="preserve"> 2044</v>
          </cell>
        </row>
        <row r="594">
          <cell r="AN594">
            <v>0.2</v>
          </cell>
        </row>
        <row r="595">
          <cell r="AN595">
            <v>0.19999999999999996</v>
          </cell>
        </row>
        <row r="596">
          <cell r="AN596">
            <v>492.2235242952022</v>
          </cell>
        </row>
        <row r="599">
          <cell r="AN599">
            <v>1281635.3897101255</v>
          </cell>
        </row>
        <row r="600">
          <cell r="AN600">
            <v>0</v>
          </cell>
        </row>
        <row r="601">
          <cell r="AN601">
            <v>5331.9305813737446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 t="str">
            <v/>
          </cell>
        </row>
        <row r="605">
          <cell r="AN605" t="str">
            <v/>
          </cell>
        </row>
        <row r="606">
          <cell r="AN606">
            <v>0</v>
          </cell>
        </row>
        <row r="607">
          <cell r="AN607" t="str">
            <v/>
          </cell>
        </row>
        <row r="609">
          <cell r="AN609">
            <v>1286967.3202914991</v>
          </cell>
        </row>
        <row r="610">
          <cell r="AN610">
            <v>2614.5993776592923</v>
          </cell>
        </row>
        <row r="611">
          <cell r="AN611">
            <v>711596.77768437343</v>
          </cell>
        </row>
        <row r="614">
          <cell r="AN614">
            <v>19246999.475713968</v>
          </cell>
        </row>
        <row r="615">
          <cell r="AN615">
            <v>1</v>
          </cell>
        </row>
        <row r="616">
          <cell r="AN616">
            <v>0</v>
          </cell>
        </row>
        <row r="620">
          <cell r="AN620">
            <v>1</v>
          </cell>
        </row>
        <row r="621">
          <cell r="AN621">
            <v>0</v>
          </cell>
        </row>
        <row r="625">
          <cell r="AN625">
            <v>-5331.9305813737446</v>
          </cell>
        </row>
        <row r="626">
          <cell r="AN626">
            <v>-10.832335957547643</v>
          </cell>
        </row>
        <row r="658">
          <cell r="AN658" t="str">
            <v xml:space="preserve"> 2044</v>
          </cell>
        </row>
        <row r="661">
          <cell r="AN661">
            <v>0.16</v>
          </cell>
        </row>
        <row r="662">
          <cell r="AN662">
            <v>0.15999999999999992</v>
          </cell>
        </row>
        <row r="663">
          <cell r="AN663">
            <v>155.44316618216098</v>
          </cell>
        </row>
        <row r="669">
          <cell r="AN669">
            <v>8279.343195977659</v>
          </cell>
        </row>
        <row r="670">
          <cell r="AN670">
            <v>0</v>
          </cell>
        </row>
        <row r="671">
          <cell r="AN671">
            <v>337.63154752567027</v>
          </cell>
        </row>
        <row r="672">
          <cell r="AN672">
            <v>8210.6376221038608</v>
          </cell>
        </row>
        <row r="685">
          <cell r="A685" t="str">
            <v>ОСНОВНЫЕ ПОКАЗАТЕЛИ КОМПАНИИ</v>
          </cell>
          <cell r="F685" t="str">
            <v>"0"</v>
          </cell>
          <cell r="G685" t="str">
            <v xml:space="preserve"> 2011</v>
          </cell>
          <cell r="H685" t="str">
            <v xml:space="preserve"> 2012</v>
          </cell>
          <cell r="I685" t="str">
            <v xml:space="preserve"> 2013</v>
          </cell>
          <cell r="J685" t="str">
            <v xml:space="preserve"> 2014</v>
          </cell>
          <cell r="K685" t="str">
            <v xml:space="preserve"> 2015</v>
          </cell>
          <cell r="L685" t="str">
            <v xml:space="preserve"> 2016</v>
          </cell>
          <cell r="M685" t="str">
            <v xml:space="preserve"> 2017</v>
          </cell>
          <cell r="N685" t="str">
            <v xml:space="preserve"> 2018</v>
          </cell>
          <cell r="O685" t="str">
            <v xml:space="preserve"> 2019</v>
          </cell>
          <cell r="P685" t="str">
            <v xml:space="preserve"> 2020</v>
          </cell>
          <cell r="Q685" t="str">
            <v xml:space="preserve"> 2021</v>
          </cell>
          <cell r="R685" t="str">
            <v xml:space="preserve"> 2022</v>
          </cell>
          <cell r="S685" t="str">
            <v xml:space="preserve"> 2023</v>
          </cell>
          <cell r="T685" t="str">
            <v xml:space="preserve"> 2024</v>
          </cell>
          <cell r="U685" t="str">
            <v xml:space="preserve"> 2025</v>
          </cell>
          <cell r="V685" t="str">
            <v xml:space="preserve"> 2026</v>
          </cell>
          <cell r="W685" t="str">
            <v xml:space="preserve"> 2027</v>
          </cell>
          <cell r="X685" t="str">
            <v xml:space="preserve"> 2028</v>
          </cell>
          <cell r="Y685" t="str">
            <v xml:space="preserve"> 2029</v>
          </cell>
          <cell r="Z685" t="str">
            <v xml:space="preserve"> 2030</v>
          </cell>
          <cell r="AA685" t="str">
            <v xml:space="preserve"> 2031</v>
          </cell>
          <cell r="AB685" t="str">
            <v xml:space="preserve"> 2032</v>
          </cell>
          <cell r="AC685" t="str">
            <v xml:space="preserve"> 2033</v>
          </cell>
          <cell r="AD685" t="str">
            <v xml:space="preserve"> 2034</v>
          </cell>
          <cell r="AE685" t="str">
            <v xml:space="preserve"> 2035</v>
          </cell>
          <cell r="AF685" t="str">
            <v xml:space="preserve"> 2036</v>
          </cell>
          <cell r="AG685" t="str">
            <v xml:space="preserve"> 2037</v>
          </cell>
          <cell r="AH685" t="str">
            <v xml:space="preserve"> 2038</v>
          </cell>
          <cell r="AI685" t="str">
            <v xml:space="preserve"> 2039</v>
          </cell>
          <cell r="AJ685" t="str">
            <v xml:space="preserve"> 2040</v>
          </cell>
          <cell r="AK685" t="str">
            <v xml:space="preserve"> 2041</v>
          </cell>
          <cell r="AL685" t="str">
            <v xml:space="preserve"> 2042</v>
          </cell>
          <cell r="AM685" t="str">
            <v xml:space="preserve"> 2043</v>
          </cell>
          <cell r="AN685" t="str">
            <v xml:space="preserve"> 2044</v>
          </cell>
          <cell r="AP685" t="str">
            <v>ИТОГО</v>
          </cell>
        </row>
        <row r="687">
          <cell r="A687" t="str">
            <v>Выручка от реализации (без НДС)</v>
          </cell>
          <cell r="C687" t="str">
            <v>тыс. руб.</v>
          </cell>
          <cell r="D687" t="str">
            <v>int_sum</v>
          </cell>
          <cell r="G687">
            <v>0</v>
          </cell>
          <cell r="H687">
            <v>0</v>
          </cell>
          <cell r="I687">
            <v>13932.214910074892</v>
          </cell>
          <cell r="J687">
            <v>47683.553425823287</v>
          </cell>
          <cell r="K687">
            <v>83474.267644264779</v>
          </cell>
          <cell r="L687">
            <v>128306.90555820533</v>
          </cell>
          <cell r="M687">
            <v>173874.18658930511</v>
          </cell>
          <cell r="N687">
            <v>264713.78940518433</v>
          </cell>
          <cell r="O687">
            <v>321932.69311507419</v>
          </cell>
          <cell r="P687">
            <v>384559.33301572665</v>
          </cell>
          <cell r="Q687">
            <v>476853.57293950103</v>
          </cell>
          <cell r="R687">
            <v>502603.66587823408</v>
          </cell>
          <cell r="S687">
            <v>529744.26383565878</v>
          </cell>
          <cell r="T687">
            <v>558350.45408278436</v>
          </cell>
          <cell r="U687">
            <v>588501.37860325479</v>
          </cell>
          <cell r="V687">
            <v>620280.45304783061</v>
          </cell>
          <cell r="W687">
            <v>653775.59751241351</v>
          </cell>
          <cell r="X687">
            <v>689079.47977808386</v>
          </cell>
          <cell r="Y687">
            <v>726289.7716861004</v>
          </cell>
          <cell r="Z687">
            <v>765509.41935714986</v>
          </cell>
          <cell r="AA687">
            <v>806846.92800243595</v>
          </cell>
          <cell r="AB687">
            <v>850416.66211456759</v>
          </cell>
          <cell r="AC687">
            <v>896339.16186875431</v>
          </cell>
          <cell r="AD687">
            <v>944741.47660966706</v>
          </cell>
          <cell r="AE687">
            <v>995757.51634658908</v>
          </cell>
          <cell r="AF687">
            <v>1049528.4222293049</v>
          </cell>
          <cell r="AG687">
            <v>1106202.9570296872</v>
          </cell>
          <cell r="AH687">
            <v>1165937.9167092906</v>
          </cell>
          <cell r="AI687">
            <v>1228898.5642115923</v>
          </cell>
          <cell r="AJ687">
            <v>1295259.0866790183</v>
          </cell>
          <cell r="AK687">
            <v>1365203.0773596854</v>
          </cell>
          <cell r="AL687">
            <v>1438924.0435371085</v>
          </cell>
          <cell r="AM687">
            <v>1516625.9418881121</v>
          </cell>
          <cell r="AN687">
            <v>1598523.7427500705</v>
          </cell>
          <cell r="AP687">
            <v>23788670.497720554</v>
          </cell>
        </row>
        <row r="688">
          <cell r="A688" t="str">
            <v>Прибыль до налога, процентов и амортизации (EBITDA)</v>
          </cell>
          <cell r="C688" t="str">
            <v>тыс. руб.</v>
          </cell>
          <cell r="D688" t="str">
            <v>int_sum</v>
          </cell>
          <cell r="G688">
            <v>729.37594599999989</v>
          </cell>
          <cell r="H688">
            <v>770.95037492199992</v>
          </cell>
          <cell r="I688">
            <v>14727.667607803236</v>
          </cell>
          <cell r="J688">
            <v>48481.38986518138</v>
          </cell>
          <cell r="K688">
            <v>84274.349997775033</v>
          </cell>
          <cell r="L688">
            <v>129100.61465012164</v>
          </cell>
          <cell r="M688">
            <v>174663.25151313728</v>
          </cell>
          <cell r="N688">
            <v>265445.32443523098</v>
          </cell>
          <cell r="O688">
            <v>322650.957573116</v>
          </cell>
          <cell r="P688">
            <v>385260.7605238395</v>
          </cell>
          <cell r="Q688">
            <v>477504.93720537337</v>
          </cell>
          <cell r="R688">
            <v>503290.20381446352</v>
          </cell>
          <cell r="S688">
            <v>530467.87482044462</v>
          </cell>
          <cell r="T688">
            <v>559113.14006074867</v>
          </cell>
          <cell r="U688">
            <v>589305.24962402915</v>
          </cell>
          <cell r="V688">
            <v>621127.73310372676</v>
          </cell>
          <cell r="W688">
            <v>654668.63069132809</v>
          </cell>
          <cell r="X688">
            <v>690020.73674865975</v>
          </cell>
          <cell r="Y688">
            <v>727281.85653308744</v>
          </cell>
          <cell r="Z688">
            <v>766555.0767858742</v>
          </cell>
          <cell r="AA688">
            <v>807949.05093231134</v>
          </cell>
          <cell r="AB688">
            <v>851578.2996826563</v>
          </cell>
          <cell r="AC688">
            <v>897563.52786551986</v>
          </cell>
          <cell r="AD688">
            <v>946031.95837025787</v>
          </cell>
          <cell r="AE688">
            <v>997117.68412225181</v>
          </cell>
          <cell r="AF688">
            <v>1050962.0390648535</v>
          </cell>
          <cell r="AG688">
            <v>1107713.9891743553</v>
          </cell>
          <cell r="AH688">
            <v>1167530.5445897707</v>
          </cell>
          <cell r="AI688">
            <v>1230577.1939976185</v>
          </cell>
          <cell r="AJ688">
            <v>1297028.3624734899</v>
          </cell>
          <cell r="AK688">
            <v>1367067.8940470584</v>
          </cell>
          <cell r="AL688">
            <v>1440889.5603255997</v>
          </cell>
          <cell r="AM688">
            <v>1518697.5965831818</v>
          </cell>
          <cell r="AN688">
            <v>1600707.2667986739</v>
          </cell>
          <cell r="AP688">
            <v>23826855.049902461</v>
          </cell>
        </row>
        <row r="689">
          <cell r="A689" t="str">
            <v>Прибыль до налога и процентов по кредитам (EBIT)</v>
          </cell>
          <cell r="C689" t="str">
            <v>тыс. руб.</v>
          </cell>
          <cell r="D689" t="str">
            <v>int_sum</v>
          </cell>
          <cell r="G689">
            <v>729.37594599999989</v>
          </cell>
          <cell r="H689">
            <v>770.95037492199992</v>
          </cell>
          <cell r="I689">
            <v>12609.430319667643</v>
          </cell>
          <cell r="J689">
            <v>43133.508509249179</v>
          </cell>
          <cell r="K689">
            <v>78926.468641842832</v>
          </cell>
          <cell r="L689">
            <v>123752.73329418944</v>
          </cell>
          <cell r="M689">
            <v>169315.37015720506</v>
          </cell>
          <cell r="N689">
            <v>260097.4430792988</v>
          </cell>
          <cell r="O689">
            <v>317303.07621718379</v>
          </cell>
          <cell r="P689">
            <v>379912.87916790729</v>
          </cell>
          <cell r="Q689">
            <v>472157.05584944115</v>
          </cell>
          <cell r="R689">
            <v>497942.3224585313</v>
          </cell>
          <cell r="S689">
            <v>525119.9934645124</v>
          </cell>
          <cell r="T689">
            <v>553765.25870481646</v>
          </cell>
          <cell r="U689">
            <v>583957.36826809694</v>
          </cell>
          <cell r="V689">
            <v>615779.85174779454</v>
          </cell>
          <cell r="W689">
            <v>649320.74933539587</v>
          </cell>
          <cell r="X689">
            <v>684672.85539272754</v>
          </cell>
          <cell r="Y689">
            <v>721933.97517715523</v>
          </cell>
          <cell r="Z689">
            <v>761207.19542994199</v>
          </cell>
          <cell r="AA689">
            <v>802601.16957637912</v>
          </cell>
          <cell r="AB689">
            <v>846230.41832672409</v>
          </cell>
          <cell r="AC689">
            <v>892215.64650958765</v>
          </cell>
          <cell r="AD689">
            <v>940684.07701432565</v>
          </cell>
          <cell r="AE689">
            <v>991769.8027663196</v>
          </cell>
          <cell r="AF689">
            <v>1045614.1577089212</v>
          </cell>
          <cell r="AG689">
            <v>1102366.1078184231</v>
          </cell>
          <cell r="AH689">
            <v>1162182.6632338385</v>
          </cell>
          <cell r="AI689">
            <v>1225229.3126416863</v>
          </cell>
          <cell r="AJ689">
            <v>1291680.4811175577</v>
          </cell>
          <cell r="AK689">
            <v>1361720.0126911262</v>
          </cell>
          <cell r="AL689">
            <v>1435541.6789696675</v>
          </cell>
          <cell r="AM689">
            <v>1513349.7152272495</v>
          </cell>
          <cell r="AN689">
            <v>1595359.3854427417</v>
          </cell>
          <cell r="AP689">
            <v>23658952.490580421</v>
          </cell>
        </row>
        <row r="690">
          <cell r="A690" t="str">
            <v>Чистая прибыль</v>
          </cell>
          <cell r="C690" t="str">
            <v>тыс. руб.</v>
          </cell>
          <cell r="D690" t="str">
            <v>int_sum</v>
          </cell>
          <cell r="G690">
            <v>583.50075679999986</v>
          </cell>
          <cell r="H690">
            <v>616.76029993759994</v>
          </cell>
          <cell r="I690">
            <v>10087.544255734114</v>
          </cell>
          <cell r="J690">
            <v>34506.806807399342</v>
          </cell>
          <cell r="K690">
            <v>63141.174913474264</v>
          </cell>
          <cell r="L690">
            <v>99002.186635351551</v>
          </cell>
          <cell r="M690">
            <v>135452.29612576406</v>
          </cell>
          <cell r="N690">
            <v>208077.95446343903</v>
          </cell>
          <cell r="O690">
            <v>253842.46097374702</v>
          </cell>
          <cell r="P690">
            <v>303930.30333432584</v>
          </cell>
          <cell r="Q690">
            <v>377725.64467955293</v>
          </cell>
          <cell r="R690">
            <v>398353.85796682502</v>
          </cell>
          <cell r="S690">
            <v>420095.9947716099</v>
          </cell>
          <cell r="T690">
            <v>443012.20696385315</v>
          </cell>
          <cell r="U690">
            <v>467165.89461447753</v>
          </cell>
          <cell r="V690">
            <v>492623.88139823562</v>
          </cell>
          <cell r="W690">
            <v>519456.59946831671</v>
          </cell>
          <cell r="X690">
            <v>547738.284314182</v>
          </cell>
          <cell r="Y690">
            <v>577547.18014172418</v>
          </cell>
          <cell r="Z690">
            <v>608965.75634395354</v>
          </cell>
          <cell r="AA690">
            <v>642080.93566110334</v>
          </cell>
          <cell r="AB690">
            <v>676984.33466137922</v>
          </cell>
          <cell r="AC690">
            <v>713772.51720767014</v>
          </cell>
          <cell r="AD690">
            <v>752547.26161146048</v>
          </cell>
          <cell r="AE690">
            <v>793415.8422130557</v>
          </cell>
          <cell r="AF690">
            <v>836491.32616713701</v>
          </cell>
          <cell r="AG690">
            <v>881892.88625473843</v>
          </cell>
          <cell r="AH690">
            <v>929746.13058707083</v>
          </cell>
          <cell r="AI690">
            <v>980183.45011334901</v>
          </cell>
          <cell r="AJ690">
            <v>1033344.3848940462</v>
          </cell>
          <cell r="AK690">
            <v>1089376.0101529011</v>
          </cell>
          <cell r="AL690">
            <v>1148433.3431757339</v>
          </cell>
          <cell r="AM690">
            <v>1210679.7721817996</v>
          </cell>
          <cell r="AN690">
            <v>1276287.5083541933</v>
          </cell>
          <cell r="AP690">
            <v>18927161.992464341</v>
          </cell>
        </row>
        <row r="691">
          <cell r="A691" t="str">
            <v>Дивиденды</v>
          </cell>
          <cell r="C691" t="str">
            <v>тыс. руб.</v>
          </cell>
          <cell r="D691" t="str">
            <v>int_sum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P691">
            <v>0</v>
          </cell>
        </row>
        <row r="694">
          <cell r="A694" t="str">
            <v>Инвестиции в постоянные активы</v>
          </cell>
          <cell r="C694" t="str">
            <v>тыс. руб.</v>
          </cell>
          <cell r="D694" t="str">
            <v>int_sum</v>
          </cell>
          <cell r="F694">
            <v>0</v>
          </cell>
          <cell r="G694">
            <v>-17700</v>
          </cell>
          <cell r="H694">
            <v>-154500</v>
          </cell>
          <cell r="I694">
            <v>-164272</v>
          </cell>
          <cell r="J694">
            <v>-35848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P694">
            <v>-372320</v>
          </cell>
        </row>
        <row r="695">
          <cell r="A695" t="str">
            <v>Инвестиции в чистый оборотный капитал</v>
          </cell>
          <cell r="C695" t="str">
            <v>тыс. руб.</v>
          </cell>
          <cell r="D695" t="str">
            <v>int_sum</v>
          </cell>
          <cell r="F695">
            <v>0</v>
          </cell>
          <cell r="G695">
            <v>36.468797299999999</v>
          </cell>
          <cell r="H695">
            <v>2.0787214460999976</v>
          </cell>
          <cell r="I695">
            <v>602.92912887879959</v>
          </cell>
          <cell r="J695">
            <v>1526.1332778269384</v>
          </cell>
          <cell r="K695">
            <v>1789.5691924177722</v>
          </cell>
          <cell r="L695">
            <v>2401.4411257682314</v>
          </cell>
          <cell r="M695">
            <v>4737.5218468084086</v>
          </cell>
          <cell r="N695">
            <v>5899.7565061754685</v>
          </cell>
          <cell r="O695">
            <v>3718.0059706417815</v>
          </cell>
          <cell r="P695">
            <v>4069.21085406165</v>
          </cell>
          <cell r="Q695">
            <v>5994.8924830144242</v>
          </cell>
          <cell r="R695">
            <v>1676.4517064953543</v>
          </cell>
          <cell r="S695">
            <v>1766.980098646105</v>
          </cell>
          <cell r="T695">
            <v>1862.3970239730043</v>
          </cell>
          <cell r="U695">
            <v>1962.966463267534</v>
          </cell>
          <cell r="V695">
            <v>2068.9666522839834</v>
          </cell>
          <cell r="W695">
            <v>2180.6908515073155</v>
          </cell>
          <cell r="X695">
            <v>2298.4481574887104</v>
          </cell>
          <cell r="Y695">
            <v>2422.5643579931129</v>
          </cell>
          <cell r="Z695">
            <v>2553.3828333247293</v>
          </cell>
          <cell r="AA695">
            <v>2691.265506324271</v>
          </cell>
          <cell r="AB695">
            <v>2836.5938436657816</v>
          </cell>
          <cell r="AC695">
            <v>2989.7699112237387</v>
          </cell>
          <cell r="AD695">
            <v>3151.2174864298067</v>
          </cell>
          <cell r="AE695">
            <v>3321.3832306970144</v>
          </cell>
          <cell r="AF695">
            <v>3500.7379251546736</v>
          </cell>
          <cell r="AG695">
            <v>3689.77777311299</v>
          </cell>
          <cell r="AH695">
            <v>3889.0257728611177</v>
          </cell>
          <cell r="AI695">
            <v>4099.0331645956176</v>
          </cell>
          <cell r="AJ695">
            <v>4320.380955483779</v>
          </cell>
          <cell r="AK695">
            <v>4553.6815270799125</v>
          </cell>
          <cell r="AL695">
            <v>4799.5803295422375</v>
          </cell>
          <cell r="AM695">
            <v>5058.757667337457</v>
          </cell>
          <cell r="AN695">
            <v>5331.9305813737446</v>
          </cell>
          <cell r="AP695">
            <v>103803.99172420157</v>
          </cell>
        </row>
        <row r="698">
          <cell r="A698" t="str">
            <v>ЭФФЕКТИВНОСТЬ ПОЛНЫХ ИНВЕСТИЦИОННЫХ ЗАТРАТ</v>
          </cell>
        </row>
        <row r="699">
          <cell r="A699" t="str">
            <v>Ставка сравнения (дисконтирования)</v>
          </cell>
          <cell r="B699">
            <v>0.16</v>
          </cell>
        </row>
        <row r="700">
          <cell r="A700" t="str">
            <v>NPV</v>
          </cell>
          <cell r="B700">
            <v>875878.96295036958</v>
          </cell>
          <cell r="C700" t="str">
            <v>тыс. руб.</v>
          </cell>
        </row>
        <row r="701">
          <cell r="A701" t="str">
            <v>IRR</v>
          </cell>
          <cell r="B701">
            <v>0.37479563004693173</v>
          </cell>
        </row>
        <row r="702">
          <cell r="A702" t="str">
            <v>Дисконтированный срок окупаемости</v>
          </cell>
          <cell r="B702">
            <v>8.0678005188566093</v>
          </cell>
          <cell r="C702" t="str">
            <v>лет</v>
          </cell>
        </row>
        <row r="704">
          <cell r="A704" t="str">
            <v>ЭФФЕКТИВНОСТЬ ДЛЯ СОБСТВЕННОГО КАПИТАЛА</v>
          </cell>
        </row>
        <row r="705">
          <cell r="A705" t="str">
            <v>Ставка сравнения (дисконтирования)</v>
          </cell>
          <cell r="B705">
            <v>0.2</v>
          </cell>
        </row>
        <row r="706">
          <cell r="A706" t="str">
            <v>NPV</v>
          </cell>
          <cell r="B706">
            <v>711596.77768437343</v>
          </cell>
          <cell r="C706" t="str">
            <v>тыс. руб.</v>
          </cell>
        </row>
        <row r="707">
          <cell r="A707" t="str">
            <v>IRR</v>
          </cell>
          <cell r="B707" t="str">
            <v>нет</v>
          </cell>
        </row>
        <row r="708">
          <cell r="A708" t="str">
            <v>Дисконтированный срок окупаемости</v>
          </cell>
          <cell r="B708" t="str">
            <v>нет</v>
          </cell>
          <cell r="C708" t="str">
            <v>лет</v>
          </cell>
        </row>
        <row r="710">
          <cell r="A710" t="str">
            <v>ЭФФЕКТИВНОСТЬ ДЛЯ БАНКА</v>
          </cell>
        </row>
        <row r="711">
          <cell r="A711" t="str">
            <v>Ставка сравнения (дисконтирования)</v>
          </cell>
          <cell r="B711">
            <v>0.2</v>
          </cell>
        </row>
        <row r="712">
          <cell r="A712" t="str">
            <v>NPV</v>
          </cell>
          <cell r="B712">
            <v>711596.77768437343</v>
          </cell>
          <cell r="C712" t="str">
            <v>тыс. руб.</v>
          </cell>
        </row>
        <row r="713">
          <cell r="A713" t="str">
            <v>Максимальная ставка кредитования</v>
          </cell>
          <cell r="B713" t="str">
            <v>нет</v>
          </cell>
        </row>
        <row r="714">
          <cell r="A714" t="str">
            <v>Дисконтированный срок окупаемости</v>
          </cell>
          <cell r="B714" t="str">
            <v>нет</v>
          </cell>
          <cell r="C714" t="str">
            <v>лет</v>
          </cell>
        </row>
        <row r="717">
          <cell r="A717" t="str">
            <v>Собственные средства и целевое финансирование</v>
          </cell>
          <cell r="C717" t="str">
            <v>тыс. руб.</v>
          </cell>
          <cell r="D717" t="str">
            <v>int_sum</v>
          </cell>
          <cell r="F717">
            <v>0</v>
          </cell>
          <cell r="G717">
            <v>17700</v>
          </cell>
          <cell r="H717">
            <v>154500</v>
          </cell>
          <cell r="I717">
            <v>164272</v>
          </cell>
          <cell r="J717">
            <v>35848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372320</v>
          </cell>
        </row>
        <row r="719">
          <cell r="A719" t="str">
            <v>Привлечение кредитов</v>
          </cell>
          <cell r="C719" t="str">
            <v>тыс. руб.</v>
          </cell>
          <cell r="D719" t="str">
            <v>int_sum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</row>
        <row r="720">
          <cell r="A720" t="str">
            <v>Погашение задолженности</v>
          </cell>
          <cell r="C720" t="str">
            <v>тыс. руб.</v>
          </cell>
          <cell r="D720" t="str">
            <v>int_sum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</row>
        <row r="721">
          <cell r="A721" t="str">
            <v>Выплаты процентов по кредитам</v>
          </cell>
          <cell r="C721" t="str">
            <v>тыс. руб.</v>
          </cell>
          <cell r="D721" t="str">
            <v>int_sum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</row>
        <row r="723">
          <cell r="A723" t="str">
            <v>Общий коэффициент покрытия долга</v>
          </cell>
          <cell r="D723" t="str">
            <v>int_avg</v>
          </cell>
          <cell r="G723" t="str">
            <v>-</v>
          </cell>
          <cell r="H723" t="str">
            <v>-</v>
          </cell>
          <cell r="I723" t="str">
            <v>-</v>
          </cell>
          <cell r="J723" t="str">
            <v>-</v>
          </cell>
          <cell r="K723" t="str">
            <v>-</v>
          </cell>
          <cell r="L723" t="str">
            <v>-</v>
          </cell>
          <cell r="M723" t="str">
            <v>-</v>
          </cell>
          <cell r="N723" t="str">
            <v>-</v>
          </cell>
          <cell r="O723" t="str">
            <v>-</v>
          </cell>
          <cell r="P723" t="str">
            <v>-</v>
          </cell>
          <cell r="Q723" t="str">
            <v>-</v>
          </cell>
          <cell r="R723" t="str">
            <v>-</v>
          </cell>
          <cell r="S723" t="str">
            <v>-</v>
          </cell>
          <cell r="T723" t="str">
            <v>-</v>
          </cell>
          <cell r="U723" t="str">
            <v>-</v>
          </cell>
          <cell r="V723" t="str">
            <v>-</v>
          </cell>
          <cell r="W723" t="str">
            <v>-</v>
          </cell>
          <cell r="X723" t="str">
            <v>-</v>
          </cell>
          <cell r="Y723" t="str">
            <v>-</v>
          </cell>
          <cell r="Z723" t="str">
            <v>-</v>
          </cell>
          <cell r="AA723" t="str">
            <v>-</v>
          </cell>
          <cell r="AB723" t="str">
            <v>-</v>
          </cell>
          <cell r="AC723" t="str">
            <v>-</v>
          </cell>
          <cell r="AD723" t="str">
            <v>-</v>
          </cell>
          <cell r="AE723" t="str">
            <v>-</v>
          </cell>
          <cell r="AF723" t="str">
            <v>-</v>
          </cell>
          <cell r="AG723" t="str">
            <v>-</v>
          </cell>
          <cell r="AH723" t="str">
            <v>-</v>
          </cell>
          <cell r="AI723" t="str">
            <v>-</v>
          </cell>
          <cell r="AJ723" t="str">
            <v>-</v>
          </cell>
          <cell r="AK723" t="str">
            <v>-</v>
          </cell>
          <cell r="AL723" t="str">
            <v>-</v>
          </cell>
          <cell r="AM723" t="str">
            <v>-</v>
          </cell>
          <cell r="AN723" t="str">
            <v>-</v>
          </cell>
        </row>
      </sheetData>
      <sheetData sheetId="3">
        <row r="7">
          <cell r="E7" t="str">
            <v>Проект</v>
          </cell>
        </row>
        <row r="9">
          <cell r="E9">
            <v>1</v>
          </cell>
        </row>
        <row r="13">
          <cell r="A13" t="str">
            <v>Эффективность полных затрат - NPV</v>
          </cell>
          <cell r="E13" t="str">
            <v>NPV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Эффективность полных затрат - PBP</v>
          </cell>
          <cell r="E14" t="str">
            <v>PBP</v>
          </cell>
          <cell r="F14" t="str">
            <v>нет</v>
          </cell>
          <cell r="G14" t="str">
            <v>нет</v>
          </cell>
          <cell r="H14" t="str">
            <v>нет</v>
          </cell>
          <cell r="I14" t="str">
            <v>нет</v>
          </cell>
          <cell r="J14" t="str">
            <v>нет</v>
          </cell>
          <cell r="K14" t="str">
            <v>нет</v>
          </cell>
          <cell r="L14" t="str">
            <v>нет</v>
          </cell>
        </row>
        <row r="15">
          <cell r="A15" t="str">
            <v>Эффективность для собственного капитала - NPV</v>
          </cell>
          <cell r="E15" t="str">
            <v>NPV_OWN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Эффективность для собственного капитала - PBP</v>
          </cell>
          <cell r="E16" t="str">
            <v>PBP_OWN</v>
          </cell>
          <cell r="F16" t="str">
            <v>нет</v>
          </cell>
          <cell r="G16" t="str">
            <v>нет</v>
          </cell>
          <cell r="H16" t="str">
            <v>нет</v>
          </cell>
          <cell r="I16" t="str">
            <v>нет</v>
          </cell>
          <cell r="J16" t="str">
            <v>нет</v>
          </cell>
          <cell r="K16" t="str">
            <v>нет</v>
          </cell>
          <cell r="L16" t="str">
            <v>нет</v>
          </cell>
        </row>
        <row r="17">
          <cell r="A17" t="str">
            <v>Эффективность для банка - NPV</v>
          </cell>
          <cell r="E17" t="str">
            <v>NPV_BANK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Эффективность для банка - PBP</v>
          </cell>
          <cell r="E18" t="str">
            <v>PBP_BANK</v>
          </cell>
          <cell r="F18" t="str">
            <v>нет</v>
          </cell>
          <cell r="G18" t="str">
            <v>нет</v>
          </cell>
          <cell r="H18" t="str">
            <v>нет</v>
          </cell>
          <cell r="I18" t="str">
            <v>нет</v>
          </cell>
          <cell r="J18" t="str">
            <v>нет</v>
          </cell>
          <cell r="K18" t="str">
            <v>нет</v>
          </cell>
          <cell r="L18" t="str">
            <v>нет</v>
          </cell>
        </row>
        <row r="19">
          <cell r="A19" t="str">
            <v>Суммарная чистая прибыль</v>
          </cell>
          <cell r="E19" t="str">
            <v>TotalProfit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49">
          <cell r="A49" t="str">
            <v>Изменения суммарных результатов для компании:</v>
          </cell>
          <cell r="F49" t="str">
            <v>Отклонение изучаемого параметра от плановых значений (100% - плановое значение)</v>
          </cell>
        </row>
        <row r="50">
          <cell r="F50">
            <v>0.85</v>
          </cell>
          <cell r="G50">
            <v>0.9</v>
          </cell>
          <cell r="H50">
            <v>0.95000000000000007</v>
          </cell>
          <cell r="I50">
            <v>1</v>
          </cell>
          <cell r="J50">
            <v>1.05</v>
          </cell>
          <cell r="K50">
            <v>1.1000000000000001</v>
          </cell>
          <cell r="L50">
            <v>1.1500000000000001</v>
          </cell>
        </row>
        <row r="51">
          <cell r="A51" t="str">
            <v>Эффективность полных затрат - NPV</v>
          </cell>
          <cell r="E51" t="str">
            <v>NPV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Эффективность полных затрат - PBP</v>
          </cell>
          <cell r="E52" t="str">
            <v>PBP</v>
          </cell>
          <cell r="F52" t="str">
            <v>нет</v>
          </cell>
          <cell r="G52" t="str">
            <v>нет</v>
          </cell>
          <cell r="H52" t="str">
            <v>нет</v>
          </cell>
          <cell r="I52" t="str">
            <v>нет</v>
          </cell>
          <cell r="J52" t="str">
            <v>нет</v>
          </cell>
          <cell r="K52" t="str">
            <v>нет</v>
          </cell>
          <cell r="L52" t="str">
            <v>нет</v>
          </cell>
        </row>
        <row r="53">
          <cell r="A53" t="str">
            <v>Эффективность для собственного капитала - NPV</v>
          </cell>
          <cell r="E53" t="str">
            <v>NPV_OWN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Эффективность для собственного капитала - PBP</v>
          </cell>
          <cell r="E54" t="str">
            <v>PBP_OWN</v>
          </cell>
          <cell r="F54" t="str">
            <v>нет</v>
          </cell>
          <cell r="G54" t="str">
            <v>нет</v>
          </cell>
          <cell r="H54" t="str">
            <v>нет</v>
          </cell>
          <cell r="I54" t="str">
            <v>нет</v>
          </cell>
          <cell r="J54" t="str">
            <v>нет</v>
          </cell>
          <cell r="K54" t="str">
            <v>нет</v>
          </cell>
          <cell r="L54" t="str">
            <v>нет</v>
          </cell>
        </row>
        <row r="55">
          <cell r="A55" t="str">
            <v>Эффективность для банка - NPV</v>
          </cell>
          <cell r="E55" t="str">
            <v>NPV_BANK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Эффективность для банка - PBP</v>
          </cell>
          <cell r="E56" t="str">
            <v>PBP_BANK</v>
          </cell>
          <cell r="F56" t="str">
            <v>нет</v>
          </cell>
          <cell r="G56" t="str">
            <v>нет</v>
          </cell>
          <cell r="H56" t="str">
            <v>нет</v>
          </cell>
          <cell r="I56" t="str">
            <v>нет</v>
          </cell>
          <cell r="J56" t="str">
            <v>нет</v>
          </cell>
          <cell r="K56" t="str">
            <v>нет</v>
          </cell>
          <cell r="L56" t="str">
            <v>нет</v>
          </cell>
        </row>
        <row r="57">
          <cell r="A57" t="str">
            <v>Суммарная чистая прибыль</v>
          </cell>
          <cell r="E57" t="str">
            <v>TotalProfit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9">
          <cell r="A59" t="str">
            <v>График чувствительности компании в целом</v>
          </cell>
        </row>
        <row r="60">
          <cell r="A60" t="str">
            <v>Эффективность полных затрат - NPV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91">
          <cell r="A91" t="str">
            <v>Наименование изменяемого параметра</v>
          </cell>
          <cell r="B91" t="str">
            <v>Область</v>
          </cell>
          <cell r="C91" t="str">
            <v>%?</v>
          </cell>
        </row>
        <row r="92">
          <cell r="A92" t="str">
            <v>Уровень цен на реализуемую продукцию</v>
          </cell>
          <cell r="B92" t="str">
            <v>SENS_Prices</v>
          </cell>
        </row>
        <row r="93">
          <cell r="A93" t="str">
            <v>Объем продаж</v>
          </cell>
          <cell r="B93" t="str">
            <v>SENS_Volume</v>
          </cell>
        </row>
        <row r="94">
          <cell r="A94" t="str">
            <v>Стоимость материалов и комплектующих</v>
          </cell>
          <cell r="B94" t="str">
            <v>SENS_Materials</v>
          </cell>
        </row>
        <row r="95">
          <cell r="A95" t="str">
            <v>Величина общих издержек</v>
          </cell>
          <cell r="B95" t="str">
            <v>SENS_GenExp</v>
          </cell>
        </row>
        <row r="96">
          <cell r="A96" t="str">
            <v>Размер инвестиций в постоянные активы</v>
          </cell>
          <cell r="B96" t="str">
            <v>SENS_Assets</v>
          </cell>
        </row>
        <row r="97">
          <cell r="A97" t="str">
            <v>Ставка дисконтирования</v>
          </cell>
          <cell r="B97" t="str">
            <v>SENS_Discount</v>
          </cell>
          <cell r="C97" t="str">
            <v>%</v>
          </cell>
        </row>
        <row r="98">
          <cell r="A98" t="str">
            <v>&lt; конец списка параметров &gt;</v>
          </cell>
        </row>
      </sheetData>
      <sheetData sheetId="4">
        <row r="5">
          <cell r="B5" t="str">
            <v>5.12</v>
          </cell>
        </row>
      </sheetData>
      <sheetData sheetId="5">
        <row r="5">
          <cell r="B5" t="str">
            <v>5.12</v>
          </cell>
        </row>
        <row r="6">
          <cell r="B6">
            <v>39605</v>
          </cell>
        </row>
        <row r="8">
          <cell r="B8" t="b">
            <v>0</v>
          </cell>
        </row>
        <row r="9">
          <cell r="B9" t="b">
            <v>1</v>
          </cell>
        </row>
        <row r="10">
          <cell r="B10" t="b">
            <v>1</v>
          </cell>
        </row>
        <row r="11">
          <cell r="B11" t="b">
            <v>0</v>
          </cell>
        </row>
        <row r="12">
          <cell r="B12" t="b">
            <v>0</v>
          </cell>
        </row>
        <row r="13">
          <cell r="B13" t="b">
            <v>1</v>
          </cell>
        </row>
        <row r="14">
          <cell r="B14">
            <v>0</v>
          </cell>
        </row>
        <row r="15">
          <cell r="B15" t="str">
            <v>Проект</v>
          </cell>
        </row>
        <row r="16">
          <cell r="B16" t="b">
            <v>0</v>
          </cell>
          <cell r="C16">
            <v>36526</v>
          </cell>
        </row>
        <row r="18">
          <cell r="B18" t="str">
            <v>-</v>
          </cell>
        </row>
        <row r="19">
          <cell r="B19" t="str">
            <v>Альт-Инвест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3."/>
      <sheetName val="4.2 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G6" t="str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G6" t="str">
            <v>2008</v>
          </cell>
          <cell r="J6" t="str">
            <v>2011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  <cell r="I6" t="str">
            <v>2010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>
        <row r="8">
          <cell r="D8">
            <v>1</v>
          </cell>
        </row>
      </sheetData>
      <sheetData sheetId="1">
        <row r="7">
          <cell r="D7">
            <v>40544</v>
          </cell>
        </row>
        <row r="12">
          <cell r="B12" t="str">
            <v>$</v>
          </cell>
        </row>
        <row r="445">
          <cell r="E445">
            <v>1</v>
          </cell>
        </row>
      </sheetData>
      <sheetData sheetId="2">
        <row r="6">
          <cell r="A6" t="str">
            <v>Включение проектов в суммарные результаты:</v>
          </cell>
        </row>
      </sheetData>
      <sheetData sheetId="3">
        <row r="7">
          <cell r="E7" t="str">
            <v>Проект</v>
          </cell>
        </row>
      </sheetData>
      <sheetData sheetId="4"/>
      <sheetData sheetId="5">
        <row r="5">
          <cell r="B5" t="str">
            <v>5.12</v>
          </cell>
        </row>
        <row r="8">
          <cell r="B8" t="b">
            <v>0</v>
          </cell>
        </row>
      </sheetData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>
        <row r="8">
          <cell r="D8">
            <v>1</v>
          </cell>
        </row>
      </sheetData>
      <sheetData sheetId="1">
        <row r="7">
          <cell r="D7">
            <v>40544</v>
          </cell>
        </row>
        <row r="20">
          <cell r="D20" t="b">
            <v>1</v>
          </cell>
        </row>
      </sheetData>
      <sheetData sheetId="2">
        <row r="6">
          <cell r="A6" t="str">
            <v>Включение проектов в суммарные результаты:</v>
          </cell>
        </row>
      </sheetData>
      <sheetData sheetId="3">
        <row r="7">
          <cell r="E7" t="str">
            <v>Проект</v>
          </cell>
        </row>
      </sheetData>
      <sheetData sheetId="4"/>
      <sheetData sheetId="5">
        <row r="5">
          <cell r="B5" t="str">
            <v>5.12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 ст"/>
      <sheetName val="ýë ñò"/>
      <sheetName val="Лист13"/>
      <sheetName val="даты"/>
      <sheetName val="СписочнаяЧисленность"/>
      <sheetName val="Справочники"/>
      <sheetName val="расшифровка"/>
      <sheetName val="1997"/>
      <sheetName val="1998"/>
      <sheetName val="Аморт_осн"/>
      <sheetName val="MAIN"/>
      <sheetName val="Прил_9"/>
      <sheetName val="SHPZ"/>
      <sheetName val="P-99b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1.411.1"/>
      <sheetName val="ИПР ф.24"/>
      <sheetName val="ИП09"/>
      <sheetName val="15.э"/>
      <sheetName val="Детализация"/>
      <sheetName val="Справочник затрат_СБ"/>
      <sheetName val="Заголовок"/>
      <sheetName val="перекрестка"/>
      <sheetName val="16"/>
      <sheetName val="18.2"/>
      <sheetName val="4"/>
      <sheetName val="6"/>
      <sheetName val="27"/>
      <sheetName val="29"/>
      <sheetName val="20"/>
      <sheetName val="21"/>
      <sheetName val="23"/>
      <sheetName val="25"/>
      <sheetName val="26"/>
      <sheetName val="28"/>
      <sheetName val="19"/>
      <sheetName val="22"/>
      <sheetName val="24"/>
      <sheetName val="t_Настройки"/>
      <sheetName val="Ввод параметров"/>
      <sheetName val="УФ-28"/>
      <sheetName val="УЗ-10"/>
      <sheetName val="Баланс"/>
      <sheetName val="ОПиУ"/>
      <sheetName val="Лизинг"/>
      <sheetName val="общие сведения"/>
      <sheetName val="Пер-Вл"/>
      <sheetName val="РБП"/>
      <sheetName val="Source"/>
      <sheetName val="Месяцы"/>
    </sheetNames>
    <sheetDataSet>
      <sheetData sheetId="0" refreshError="1">
        <row r="360">
          <cell r="A360" t="str">
            <v>ИТОГО по электростанциям:</v>
          </cell>
          <cell r="B360" t="str">
            <v xml:space="preserve"> </v>
          </cell>
          <cell r="D360">
            <v>1677.5819999999999</v>
          </cell>
          <cell r="E360">
            <v>961.71199999999988</v>
          </cell>
          <cell r="F360">
            <v>609.19800000000009</v>
          </cell>
          <cell r="H360">
            <v>137.38199999999998</v>
          </cell>
          <cell r="J360">
            <v>91.50800000000001</v>
          </cell>
          <cell r="K360">
            <v>1632.64</v>
          </cell>
        </row>
        <row r="368">
          <cell r="A368" t="str">
            <v>Тепловые сети</v>
          </cell>
          <cell r="G368" t="str">
            <v>30,0 км</v>
          </cell>
          <cell r="H368">
            <v>56.85</v>
          </cell>
          <cell r="I368" t="str">
            <v xml:space="preserve"> 22,0км</v>
          </cell>
          <cell r="J368">
            <v>40</v>
          </cell>
          <cell r="K368">
            <v>700</v>
          </cell>
          <cell r="L368" t="str">
            <v>Мосинжстрой</v>
          </cell>
        </row>
        <row r="369">
          <cell r="H369">
            <v>51.3</v>
          </cell>
          <cell r="J369">
            <v>37</v>
          </cell>
          <cell r="L369" t="str">
            <v>Спецстрой РФ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J6" t="str">
            <v>2011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>
        <row r="8">
          <cell r="I8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G6" t="str">
            <v>2008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/>
    <pageSetUpPr fitToPage="1"/>
  </sheetPr>
  <dimension ref="A1:DU398"/>
  <sheetViews>
    <sheetView tabSelected="1" topLeftCell="A15" zoomScale="85" zoomScaleNormal="85" zoomScaleSheetLayoutView="85" workbookViewId="0">
      <pane xSplit="2" ySplit="3" topLeftCell="J228" activePane="bottomRight" state="frozen"/>
      <selection activeCell="A15" sqref="A15"/>
      <selection pane="topRight" activeCell="C15" sqref="C15"/>
      <selection pane="bottomLeft" activeCell="A18" sqref="A18"/>
      <selection pane="bottomRight" activeCell="B332" sqref="B332"/>
    </sheetView>
  </sheetViews>
  <sheetFormatPr defaultRowHeight="15" outlineLevelRow="1" outlineLevelCol="1" x14ac:dyDescent="0.25"/>
  <cols>
    <col min="1" max="1" width="11" customWidth="1"/>
    <col min="2" max="2" width="59.7109375" customWidth="1"/>
    <col min="3" max="3" width="21.28515625" customWidth="1"/>
    <col min="4" max="4" width="11.140625" style="6" customWidth="1"/>
    <col min="5" max="5" width="15.140625" customWidth="1"/>
    <col min="6" max="7" width="15.140625" hidden="1" customWidth="1" outlineLevel="1"/>
    <col min="8" max="8" width="10.5703125" style="6" customWidth="1" collapsed="1"/>
    <col min="9" max="9" width="12.5703125" style="6" customWidth="1"/>
    <col min="10" max="10" width="15.85546875" style="2" customWidth="1"/>
    <col min="11" max="11" width="17.42578125" style="2" customWidth="1"/>
    <col min="12" max="12" width="15.28515625" style="2" customWidth="1"/>
    <col min="13" max="13" width="16.28515625" style="5" customWidth="1"/>
    <col min="14" max="15" width="16.28515625" style="4" hidden="1" customWidth="1" outlineLevel="1"/>
    <col min="16" max="16" width="14" style="4" customWidth="1" collapsed="1"/>
    <col min="17" max="17" width="14.85546875" style="4" hidden="1" customWidth="1"/>
    <col min="18" max="19" width="14.85546875" style="4" hidden="1" customWidth="1" outlineLevel="1"/>
    <col min="20" max="20" width="16.42578125" style="4" customWidth="1" collapsed="1"/>
    <col min="21" max="22" width="16.42578125" style="4" hidden="1" customWidth="1" outlineLevel="1"/>
    <col min="23" max="23" width="14.85546875" style="2" customWidth="1" collapsed="1"/>
    <col min="24" max="47" width="13.28515625" style="2" hidden="1" customWidth="1" outlineLevel="1"/>
    <col min="48" max="48" width="17" style="3" customWidth="1" collapsed="1"/>
    <col min="49" max="72" width="13.28515625" style="2" hidden="1" customWidth="1" outlineLevel="1"/>
    <col min="73" max="73" width="16.140625" style="2" customWidth="1" collapsed="1"/>
    <col min="74" max="97" width="13.28515625" style="2" hidden="1" customWidth="1" outlineLevel="1"/>
    <col min="98" max="98" width="14" style="2" customWidth="1" collapsed="1"/>
    <col min="99" max="99" width="14.85546875" style="2" customWidth="1"/>
    <col min="100" max="100" width="15" style="3" customWidth="1"/>
    <col min="101" max="101" width="15.85546875" style="2" customWidth="1"/>
    <col min="102" max="102" width="19.7109375" style="1" customWidth="1"/>
    <col min="103" max="103" width="19.5703125" style="1" customWidth="1"/>
    <col min="104" max="104" width="14.42578125" style="1" bestFit="1" customWidth="1"/>
    <col min="105" max="105" width="12.28515625" style="1" bestFit="1" customWidth="1"/>
    <col min="106" max="106" width="13.85546875" style="1" customWidth="1"/>
    <col min="107" max="107" width="15" style="1" customWidth="1"/>
    <col min="108" max="108" width="13.140625" style="1" bestFit="1" customWidth="1"/>
    <col min="109" max="109" width="15.140625" style="1" customWidth="1"/>
    <col min="110" max="110" width="14.42578125" style="1" bestFit="1" customWidth="1"/>
    <col min="111" max="111" width="13.140625" bestFit="1" customWidth="1"/>
  </cols>
  <sheetData>
    <row r="1" spans="1:102" ht="15.75" x14ac:dyDescent="0.25">
      <c r="A1" s="647"/>
      <c r="B1" s="647"/>
      <c r="C1" s="647"/>
      <c r="D1" s="646"/>
      <c r="E1" s="646"/>
      <c r="F1" s="646"/>
      <c r="G1" s="646"/>
      <c r="H1" s="646"/>
      <c r="I1" s="646"/>
      <c r="J1" s="643"/>
      <c r="K1" s="643"/>
      <c r="L1" s="643"/>
      <c r="M1" s="662"/>
      <c r="N1" s="661"/>
      <c r="O1" s="661"/>
      <c r="P1" s="661"/>
      <c r="Q1" s="661"/>
      <c r="R1" s="661"/>
      <c r="S1" s="661"/>
      <c r="T1" s="661"/>
      <c r="U1" s="661"/>
      <c r="V1" s="661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643"/>
      <c r="BA1" s="643"/>
      <c r="BB1" s="643"/>
      <c r="BC1" s="643"/>
      <c r="BD1" s="643"/>
      <c r="BE1" s="643"/>
      <c r="BF1" s="643"/>
      <c r="BG1" s="643"/>
      <c r="BH1" s="643"/>
      <c r="BI1" s="643"/>
      <c r="BJ1" s="643"/>
      <c r="BK1" s="643"/>
      <c r="BL1" s="643"/>
      <c r="BM1" s="643"/>
      <c r="BN1" s="643"/>
      <c r="BO1" s="643"/>
      <c r="BP1" s="643"/>
      <c r="BQ1" s="643"/>
      <c r="BR1" s="643"/>
      <c r="BS1" s="643"/>
      <c r="BT1" s="643"/>
      <c r="BU1" s="641"/>
      <c r="BV1" s="643"/>
      <c r="BW1" s="643"/>
      <c r="BX1" s="643"/>
      <c r="BY1" s="643"/>
      <c r="BZ1" s="643"/>
      <c r="CA1" s="643"/>
      <c r="CB1" s="643"/>
      <c r="CC1" s="643"/>
      <c r="CD1" s="643"/>
      <c r="CE1" s="643"/>
      <c r="CF1" s="643"/>
      <c r="CG1" s="643"/>
      <c r="CH1" s="643"/>
      <c r="CI1" s="643"/>
      <c r="CJ1" s="643"/>
      <c r="CK1" s="643"/>
      <c r="CL1" s="643"/>
      <c r="CM1" s="643"/>
      <c r="CN1" s="643"/>
      <c r="CO1" s="643"/>
      <c r="CP1" s="643"/>
      <c r="CQ1" s="643"/>
      <c r="CR1" s="643"/>
      <c r="CS1" s="643"/>
      <c r="CT1" s="643"/>
      <c r="CU1" s="643"/>
      <c r="CV1" s="643"/>
      <c r="CW1" s="649" t="s">
        <v>391</v>
      </c>
    </row>
    <row r="2" spans="1:102" ht="15.75" x14ac:dyDescent="0.25">
      <c r="A2" s="647"/>
      <c r="B2" s="663"/>
      <c r="C2" s="663"/>
      <c r="D2" s="646"/>
      <c r="E2" s="646"/>
      <c r="F2" s="646"/>
      <c r="G2" s="646"/>
      <c r="H2" s="646"/>
      <c r="I2" s="646"/>
      <c r="J2" s="643"/>
      <c r="K2" s="643"/>
      <c r="L2" s="643"/>
      <c r="M2" s="662"/>
      <c r="N2" s="661"/>
      <c r="O2" s="661"/>
      <c r="P2" s="661"/>
      <c r="Q2" s="661"/>
      <c r="R2" s="661"/>
      <c r="S2" s="661"/>
      <c r="T2" s="661"/>
      <c r="U2" s="661"/>
      <c r="V2" s="661"/>
      <c r="W2" s="643"/>
      <c r="X2" s="643"/>
      <c r="Y2" s="643"/>
      <c r="Z2" s="643"/>
      <c r="AA2" s="643"/>
      <c r="AB2" s="643"/>
      <c r="AC2" s="643"/>
      <c r="AD2" s="643"/>
      <c r="AE2" s="643"/>
      <c r="AF2" s="643"/>
      <c r="AG2" s="643"/>
      <c r="AH2" s="643"/>
      <c r="AI2" s="643"/>
      <c r="AJ2" s="643"/>
      <c r="AK2" s="643"/>
      <c r="AL2" s="643"/>
      <c r="AM2" s="643"/>
      <c r="AN2" s="643"/>
      <c r="AO2" s="643"/>
      <c r="AP2" s="643"/>
      <c r="AQ2" s="643"/>
      <c r="AR2" s="643"/>
      <c r="AS2" s="643"/>
      <c r="AT2" s="643"/>
      <c r="AU2" s="643"/>
      <c r="AV2" s="643"/>
      <c r="AW2" s="643"/>
      <c r="AX2" s="643"/>
      <c r="AY2" s="643"/>
      <c r="AZ2" s="643"/>
      <c r="BA2" s="643"/>
      <c r="BB2" s="643"/>
      <c r="BC2" s="643"/>
      <c r="BD2" s="643"/>
      <c r="BE2" s="643"/>
      <c r="BF2" s="643"/>
      <c r="BG2" s="643"/>
      <c r="BH2" s="643"/>
      <c r="BI2" s="643"/>
      <c r="BJ2" s="643"/>
      <c r="BK2" s="643"/>
      <c r="BL2" s="643"/>
      <c r="BM2" s="643"/>
      <c r="BN2" s="643"/>
      <c r="BO2" s="643"/>
      <c r="BP2" s="643"/>
      <c r="BQ2" s="643"/>
      <c r="BR2" s="643"/>
      <c r="BS2" s="643"/>
      <c r="BT2" s="643"/>
      <c r="BU2" s="641"/>
      <c r="BV2" s="649"/>
      <c r="BW2" s="649"/>
      <c r="BX2" s="649"/>
      <c r="BY2" s="649"/>
      <c r="BZ2" s="649"/>
      <c r="CA2" s="649"/>
      <c r="CB2" s="649"/>
      <c r="CC2" s="649"/>
      <c r="CD2" s="649"/>
      <c r="CE2" s="649"/>
      <c r="CF2" s="649"/>
      <c r="CG2" s="649"/>
      <c r="CH2" s="649"/>
      <c r="CI2" s="649"/>
      <c r="CJ2" s="649"/>
      <c r="CK2" s="649"/>
      <c r="CL2" s="649"/>
      <c r="CM2" s="649"/>
      <c r="CN2" s="649"/>
      <c r="CO2" s="649"/>
      <c r="CP2" s="649"/>
      <c r="CQ2" s="649"/>
      <c r="CR2" s="649"/>
      <c r="CS2" s="649"/>
      <c r="CT2" s="649"/>
      <c r="CU2" s="643"/>
      <c r="CV2" s="643"/>
      <c r="CW2" s="649" t="s">
        <v>390</v>
      </c>
    </row>
    <row r="3" spans="1:102" ht="15.75" x14ac:dyDescent="0.25">
      <c r="A3" s="647"/>
      <c r="B3" s="663"/>
      <c r="C3" s="663"/>
      <c r="D3" s="646"/>
      <c r="E3" s="646"/>
      <c r="F3" s="646"/>
      <c r="G3" s="646"/>
      <c r="H3" s="646"/>
      <c r="I3" s="646"/>
      <c r="J3" s="643"/>
      <c r="K3" s="643"/>
      <c r="L3" s="643"/>
      <c r="M3" s="662"/>
      <c r="N3" s="661"/>
      <c r="O3" s="661"/>
      <c r="P3" s="661"/>
      <c r="Q3" s="661"/>
      <c r="R3" s="661"/>
      <c r="S3" s="661"/>
      <c r="T3" s="661"/>
      <c r="U3" s="661"/>
      <c r="V3" s="661"/>
      <c r="W3" s="643"/>
      <c r="X3" s="643"/>
      <c r="Y3" s="643"/>
      <c r="Z3" s="643"/>
      <c r="AA3" s="643"/>
      <c r="AB3" s="643"/>
      <c r="AC3" s="643"/>
      <c r="AD3" s="643"/>
      <c r="AE3" s="643"/>
      <c r="AF3" s="643"/>
      <c r="AG3" s="643"/>
      <c r="AH3" s="643"/>
      <c r="AI3" s="643"/>
      <c r="AJ3" s="643"/>
      <c r="AK3" s="643"/>
      <c r="AL3" s="643"/>
      <c r="AM3" s="643"/>
      <c r="AN3" s="643"/>
      <c r="AO3" s="643"/>
      <c r="AP3" s="643"/>
      <c r="AQ3" s="643"/>
      <c r="AR3" s="643"/>
      <c r="AS3" s="643"/>
      <c r="AT3" s="643"/>
      <c r="AU3" s="643"/>
      <c r="AV3" s="643"/>
      <c r="AW3" s="643"/>
      <c r="AX3" s="643"/>
      <c r="AY3" s="643"/>
      <c r="AZ3" s="643"/>
      <c r="BA3" s="643"/>
      <c r="BB3" s="643"/>
      <c r="BC3" s="643"/>
      <c r="BD3" s="643"/>
      <c r="BE3" s="643"/>
      <c r="BF3" s="643"/>
      <c r="BG3" s="643"/>
      <c r="BH3" s="643"/>
      <c r="BI3" s="643"/>
      <c r="BJ3" s="643"/>
      <c r="BK3" s="643"/>
      <c r="BL3" s="643"/>
      <c r="BM3" s="643"/>
      <c r="BN3" s="643"/>
      <c r="BO3" s="643"/>
      <c r="BP3" s="643"/>
      <c r="BQ3" s="643"/>
      <c r="BR3" s="643"/>
      <c r="BS3" s="643"/>
      <c r="BT3" s="643"/>
      <c r="BU3" s="641"/>
      <c r="BV3" s="649"/>
      <c r="BW3" s="649"/>
      <c r="BX3" s="649"/>
      <c r="BY3" s="649"/>
      <c r="BZ3" s="649"/>
      <c r="CA3" s="649"/>
      <c r="CB3" s="649"/>
      <c r="CC3" s="649"/>
      <c r="CD3" s="649"/>
      <c r="CE3" s="649"/>
      <c r="CF3" s="649"/>
      <c r="CG3" s="649"/>
      <c r="CH3" s="649"/>
      <c r="CI3" s="649"/>
      <c r="CJ3" s="649"/>
      <c r="CK3" s="649"/>
      <c r="CL3" s="649"/>
      <c r="CM3" s="649"/>
      <c r="CN3" s="649"/>
      <c r="CO3" s="649"/>
      <c r="CP3" s="649"/>
      <c r="CQ3" s="649"/>
      <c r="CR3" s="649"/>
      <c r="CS3" s="649"/>
      <c r="CT3" s="649"/>
      <c r="CU3" s="643"/>
      <c r="CV3" s="643"/>
      <c r="CW3" s="649" t="s">
        <v>389</v>
      </c>
    </row>
    <row r="4" spans="1:102" ht="16.5" x14ac:dyDescent="0.25">
      <c r="A4" s="660" t="s">
        <v>388</v>
      </c>
      <c r="B4" s="660"/>
      <c r="C4" s="660"/>
      <c r="D4" s="660"/>
      <c r="E4" s="660"/>
      <c r="F4" s="660"/>
      <c r="G4" s="660"/>
      <c r="H4" s="660"/>
      <c r="I4" s="660"/>
      <c r="J4" s="660"/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  <c r="V4" s="660"/>
      <c r="W4" s="660"/>
      <c r="X4" s="660"/>
      <c r="Y4" s="660"/>
      <c r="Z4" s="660"/>
      <c r="AA4" s="660"/>
      <c r="AB4" s="660"/>
      <c r="AC4" s="660"/>
      <c r="AD4" s="660"/>
      <c r="AE4" s="660"/>
      <c r="AF4" s="660"/>
      <c r="AG4" s="660"/>
      <c r="AH4" s="660"/>
      <c r="AI4" s="660"/>
      <c r="AJ4" s="660"/>
      <c r="AK4" s="660"/>
      <c r="AL4" s="660"/>
      <c r="AM4" s="660"/>
      <c r="AN4" s="660"/>
      <c r="AO4" s="660"/>
      <c r="AP4" s="660"/>
      <c r="AQ4" s="660"/>
      <c r="AR4" s="660"/>
      <c r="AS4" s="660"/>
      <c r="AT4" s="660"/>
      <c r="AU4" s="660"/>
      <c r="AV4" s="660"/>
      <c r="AW4" s="660"/>
      <c r="AX4" s="660"/>
      <c r="AY4" s="660"/>
      <c r="AZ4" s="660"/>
      <c r="BA4" s="660"/>
      <c r="BB4" s="660"/>
      <c r="BC4" s="660"/>
      <c r="BD4" s="660"/>
      <c r="BE4" s="660"/>
      <c r="BF4" s="660"/>
      <c r="BG4" s="660"/>
      <c r="BH4" s="660"/>
      <c r="BI4" s="660"/>
      <c r="BJ4" s="660"/>
      <c r="BK4" s="660"/>
      <c r="BL4" s="660"/>
      <c r="BM4" s="660"/>
      <c r="BN4" s="660"/>
      <c r="BO4" s="660"/>
      <c r="BP4" s="660"/>
      <c r="BQ4" s="660"/>
      <c r="BR4" s="660"/>
      <c r="BS4" s="660"/>
      <c r="BT4" s="660"/>
      <c r="BU4" s="660"/>
      <c r="BV4" s="660"/>
      <c r="BW4" s="660"/>
      <c r="BX4" s="660"/>
      <c r="BY4" s="660"/>
      <c r="BZ4" s="660"/>
      <c r="CA4" s="660"/>
      <c r="CB4" s="660"/>
      <c r="CC4" s="660"/>
      <c r="CD4" s="660"/>
      <c r="CE4" s="660"/>
      <c r="CF4" s="660"/>
      <c r="CG4" s="660"/>
      <c r="CH4" s="660"/>
      <c r="CI4" s="660"/>
      <c r="CJ4" s="660"/>
      <c r="CK4" s="660"/>
      <c r="CL4" s="660"/>
      <c r="CM4" s="660"/>
      <c r="CN4" s="660"/>
      <c r="CO4" s="660"/>
      <c r="CP4" s="660"/>
      <c r="CQ4" s="660"/>
      <c r="CR4" s="660"/>
      <c r="CS4" s="660"/>
      <c r="CT4" s="660"/>
      <c r="CU4" s="660"/>
      <c r="CV4" s="660"/>
      <c r="CW4" s="660"/>
    </row>
    <row r="5" spans="1:102" ht="15.75" x14ac:dyDescent="0.25">
      <c r="A5" s="659"/>
      <c r="B5" s="659"/>
      <c r="C5" s="659"/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59"/>
      <c r="T5" s="659"/>
      <c r="U5" s="658"/>
      <c r="V5" s="658"/>
      <c r="W5" s="643"/>
      <c r="X5" s="643"/>
      <c r="Y5" s="643"/>
      <c r="Z5" s="643"/>
      <c r="AA5" s="643"/>
      <c r="AB5" s="643"/>
      <c r="AC5" s="643"/>
      <c r="AD5" s="643"/>
      <c r="AE5" s="643"/>
      <c r="AF5" s="643"/>
      <c r="AG5" s="643"/>
      <c r="AH5" s="643"/>
      <c r="AI5" s="643"/>
      <c r="AJ5" s="643"/>
      <c r="AK5" s="643"/>
      <c r="AL5" s="643"/>
      <c r="AM5" s="643"/>
      <c r="AN5" s="643"/>
      <c r="AO5" s="643"/>
      <c r="AP5" s="643"/>
      <c r="AQ5" s="643"/>
      <c r="AR5" s="643"/>
      <c r="AS5" s="643"/>
      <c r="AT5" s="643"/>
      <c r="AU5" s="643"/>
      <c r="AV5" s="643"/>
      <c r="AW5" s="643"/>
      <c r="AX5" s="643"/>
      <c r="AY5" s="643"/>
      <c r="AZ5" s="643"/>
      <c r="BA5" s="643"/>
      <c r="BB5" s="643"/>
      <c r="BC5" s="643"/>
      <c r="BD5" s="643"/>
      <c r="BE5" s="643"/>
      <c r="BF5" s="643"/>
      <c r="BG5" s="643"/>
      <c r="BH5" s="643"/>
      <c r="BI5" s="643"/>
      <c r="BJ5" s="643"/>
      <c r="BK5" s="643"/>
      <c r="BL5" s="643"/>
      <c r="BM5" s="643"/>
      <c r="BN5" s="643"/>
      <c r="BO5" s="643"/>
      <c r="BP5" s="643"/>
      <c r="BQ5" s="643"/>
      <c r="BR5" s="643"/>
      <c r="BS5" s="643"/>
      <c r="BT5" s="643"/>
      <c r="BU5" s="641"/>
      <c r="BV5" s="649"/>
      <c r="BW5" s="649"/>
      <c r="BX5" s="649"/>
      <c r="BY5" s="649"/>
      <c r="BZ5" s="649"/>
      <c r="CA5" s="649"/>
      <c r="CB5" s="649"/>
      <c r="CC5" s="649"/>
      <c r="CD5" s="649"/>
      <c r="CE5" s="649"/>
      <c r="CF5" s="649"/>
      <c r="CG5" s="649"/>
      <c r="CH5" s="649"/>
      <c r="CI5" s="649"/>
      <c r="CJ5" s="649"/>
      <c r="CK5" s="649"/>
      <c r="CL5" s="649"/>
      <c r="CM5" s="649"/>
      <c r="CN5" s="649"/>
      <c r="CO5" s="649"/>
      <c r="CP5" s="649"/>
      <c r="CQ5" s="649"/>
      <c r="CR5" s="649"/>
      <c r="CS5" s="649"/>
      <c r="CT5" s="649"/>
      <c r="CU5" s="643"/>
      <c r="CV5" s="643"/>
      <c r="CW5" s="649" t="s">
        <v>387</v>
      </c>
    </row>
    <row r="6" spans="1:102" ht="25.5" customHeight="1" x14ac:dyDescent="0.25">
      <c r="A6" s="657"/>
      <c r="B6" s="654"/>
      <c r="C6" s="654"/>
      <c r="D6" s="654"/>
      <c r="E6" s="654"/>
      <c r="F6" s="654"/>
      <c r="G6" s="654"/>
      <c r="H6" s="654"/>
      <c r="I6" s="654"/>
      <c r="J6" s="654"/>
      <c r="K6" s="654"/>
      <c r="L6" s="654"/>
      <c r="M6" s="656"/>
      <c r="N6" s="654"/>
      <c r="O6" s="654"/>
      <c r="P6" s="654"/>
      <c r="Q6" s="654"/>
      <c r="R6" s="654"/>
      <c r="S6" s="654"/>
      <c r="T6" s="654"/>
      <c r="U6" s="654"/>
      <c r="V6" s="654"/>
      <c r="W6" s="654"/>
      <c r="X6" s="655"/>
      <c r="Y6" s="655"/>
      <c r="Z6" s="655"/>
      <c r="AA6" s="655"/>
      <c r="AB6" s="655"/>
      <c r="AC6" s="655"/>
      <c r="AD6" s="655"/>
      <c r="AE6" s="655"/>
      <c r="AF6" s="655"/>
      <c r="AG6" s="655"/>
      <c r="AH6" s="655"/>
      <c r="AI6" s="655"/>
      <c r="AJ6" s="655"/>
      <c r="AK6" s="655"/>
      <c r="AL6" s="655"/>
      <c r="AM6" s="655"/>
      <c r="AN6" s="655"/>
      <c r="AO6" s="655"/>
      <c r="AP6" s="655"/>
      <c r="AQ6" s="655"/>
      <c r="AR6" s="655"/>
      <c r="AS6" s="655"/>
      <c r="AT6" s="655"/>
      <c r="AU6" s="655"/>
      <c r="AV6" s="654"/>
      <c r="AW6" s="655"/>
      <c r="AX6" s="655"/>
      <c r="AY6" s="655"/>
      <c r="AZ6" s="655"/>
      <c r="BA6" s="655"/>
      <c r="BB6" s="655"/>
      <c r="BC6" s="655"/>
      <c r="BD6" s="655"/>
      <c r="BE6" s="655"/>
      <c r="BF6" s="655"/>
      <c r="BG6" s="655"/>
      <c r="BH6" s="655"/>
      <c r="BI6" s="655"/>
      <c r="BJ6" s="655"/>
      <c r="BK6" s="655"/>
      <c r="BL6" s="655"/>
      <c r="BM6" s="655"/>
      <c r="BN6" s="655"/>
      <c r="BO6" s="655"/>
      <c r="BP6" s="655"/>
      <c r="BQ6" s="655"/>
      <c r="BR6" s="655"/>
      <c r="BS6" s="655"/>
      <c r="BT6" s="655"/>
      <c r="BU6" s="655"/>
      <c r="BV6" s="655"/>
      <c r="BW6" s="655"/>
      <c r="BX6" s="655"/>
      <c r="BY6" s="655"/>
      <c r="BZ6" s="655"/>
      <c r="CA6" s="655"/>
      <c r="CB6" s="655"/>
      <c r="CC6" s="655"/>
      <c r="CD6" s="655"/>
      <c r="CE6" s="655"/>
      <c r="CF6" s="655"/>
      <c r="CG6" s="655"/>
      <c r="CH6" s="655"/>
      <c r="CI6" s="655"/>
      <c r="CJ6" s="655"/>
      <c r="CK6" s="655"/>
      <c r="CL6" s="655"/>
      <c r="CM6" s="655"/>
      <c r="CN6" s="655"/>
      <c r="CO6" s="655"/>
      <c r="CP6" s="655"/>
      <c r="CQ6" s="655"/>
      <c r="CR6" s="655"/>
      <c r="CS6" s="655"/>
      <c r="CT6" s="655"/>
      <c r="CU6" s="655"/>
      <c r="CV6" s="654"/>
      <c r="CW6" s="651" t="s">
        <v>386</v>
      </c>
    </row>
    <row r="7" spans="1:102" ht="15.75" x14ac:dyDescent="0.25">
      <c r="A7" s="653"/>
      <c r="B7" s="653"/>
      <c r="C7" s="653"/>
      <c r="D7" s="646"/>
      <c r="E7" s="653"/>
      <c r="F7" s="653"/>
      <c r="G7" s="653"/>
      <c r="H7" s="646"/>
      <c r="I7" s="646"/>
      <c r="J7" s="649"/>
      <c r="K7" s="649"/>
      <c r="L7" s="649"/>
      <c r="M7" s="644"/>
      <c r="N7" s="649"/>
      <c r="O7" s="649"/>
      <c r="P7" s="649"/>
      <c r="Q7" s="649"/>
      <c r="R7" s="649"/>
      <c r="S7" s="649"/>
      <c r="T7" s="649"/>
      <c r="U7" s="649"/>
      <c r="V7" s="649"/>
      <c r="W7" s="649"/>
      <c r="X7" s="649"/>
      <c r="Y7" s="649"/>
      <c r="Z7" s="649"/>
      <c r="AA7" s="649"/>
      <c r="AB7" s="649"/>
      <c r="AC7" s="649"/>
      <c r="AD7" s="649"/>
      <c r="AE7" s="649"/>
      <c r="AF7" s="649"/>
      <c r="AG7" s="649"/>
      <c r="AH7" s="649"/>
      <c r="AI7" s="649"/>
      <c r="AJ7" s="649"/>
      <c r="AK7" s="649"/>
      <c r="AL7" s="649"/>
      <c r="AM7" s="649"/>
      <c r="AN7" s="649"/>
      <c r="AO7" s="649"/>
      <c r="AP7" s="649"/>
      <c r="AQ7" s="649"/>
      <c r="AR7" s="649"/>
      <c r="AS7" s="649"/>
      <c r="AT7" s="649"/>
      <c r="AU7" s="649"/>
      <c r="AV7" s="649"/>
      <c r="AW7" s="649"/>
      <c r="AX7" s="649"/>
      <c r="AY7" s="649"/>
      <c r="AZ7" s="649"/>
      <c r="BA7" s="649"/>
      <c r="BB7" s="649"/>
      <c r="BC7" s="649"/>
      <c r="BD7" s="649"/>
      <c r="BE7" s="649"/>
      <c r="BF7" s="649"/>
      <c r="BG7" s="649"/>
      <c r="BH7" s="649"/>
      <c r="BI7" s="649"/>
      <c r="BJ7" s="649"/>
      <c r="BK7" s="649"/>
      <c r="BL7" s="649"/>
      <c r="BM7" s="649"/>
      <c r="BN7" s="649"/>
      <c r="BO7" s="649"/>
      <c r="BP7" s="649"/>
      <c r="BQ7" s="649"/>
      <c r="BR7" s="649"/>
      <c r="BS7" s="649"/>
      <c r="BT7" s="649"/>
      <c r="BU7" s="649"/>
      <c r="BV7" s="652"/>
      <c r="BW7" s="652"/>
      <c r="BX7" s="652"/>
      <c r="BY7" s="652"/>
      <c r="BZ7" s="652"/>
      <c r="CA7" s="652"/>
      <c r="CB7" s="652"/>
      <c r="CC7" s="652"/>
      <c r="CD7" s="652"/>
      <c r="CE7" s="652"/>
      <c r="CF7" s="652"/>
      <c r="CG7" s="652"/>
      <c r="CH7" s="652"/>
      <c r="CI7" s="652"/>
      <c r="CJ7" s="652"/>
      <c r="CK7" s="652"/>
      <c r="CL7" s="652"/>
      <c r="CM7" s="652"/>
      <c r="CN7" s="652"/>
      <c r="CO7" s="652"/>
      <c r="CP7" s="652"/>
      <c r="CQ7" s="652"/>
      <c r="CR7" s="652"/>
      <c r="CS7" s="652"/>
      <c r="CT7" s="652"/>
      <c r="CU7" s="643"/>
      <c r="CV7" s="643"/>
      <c r="CW7" s="651"/>
    </row>
    <row r="8" spans="1:102" ht="15.75" x14ac:dyDescent="0.25">
      <c r="A8" s="647"/>
      <c r="B8" s="647"/>
      <c r="C8" s="647"/>
      <c r="D8" s="646"/>
      <c r="E8" s="646"/>
      <c r="F8" s="646"/>
      <c r="G8" s="646"/>
      <c r="H8" s="646"/>
      <c r="I8" s="646"/>
      <c r="J8" s="643"/>
      <c r="K8" s="643"/>
      <c r="L8" s="643"/>
      <c r="M8" s="644"/>
      <c r="N8" s="643"/>
      <c r="O8" s="643"/>
      <c r="P8" s="643"/>
      <c r="Q8" s="643"/>
      <c r="R8" s="643"/>
      <c r="S8" s="643"/>
      <c r="T8" s="643"/>
      <c r="U8" s="643"/>
      <c r="V8" s="643"/>
      <c r="W8" s="643"/>
      <c r="X8" s="643"/>
      <c r="Y8" s="643"/>
      <c r="Z8" s="643"/>
      <c r="AA8" s="643"/>
      <c r="AB8" s="643"/>
      <c r="AC8" s="643"/>
      <c r="AD8" s="643"/>
      <c r="AE8" s="643"/>
      <c r="AF8" s="643"/>
      <c r="AG8" s="643"/>
      <c r="AH8" s="643"/>
      <c r="AI8" s="643"/>
      <c r="AJ8" s="643"/>
      <c r="AK8" s="643"/>
      <c r="AL8" s="643"/>
      <c r="AM8" s="643"/>
      <c r="AN8" s="643"/>
      <c r="AO8" s="643"/>
      <c r="AP8" s="643"/>
      <c r="AQ8" s="643"/>
      <c r="AR8" s="643"/>
      <c r="AS8" s="643"/>
      <c r="AT8" s="643"/>
      <c r="AU8" s="643"/>
      <c r="AV8" s="643"/>
      <c r="AW8" s="643"/>
      <c r="AX8" s="643"/>
      <c r="AY8" s="643"/>
      <c r="AZ8" s="643"/>
      <c r="BA8" s="643"/>
      <c r="BB8" s="643"/>
      <c r="BC8" s="643"/>
      <c r="BD8" s="643"/>
      <c r="BE8" s="643"/>
      <c r="BF8" s="643"/>
      <c r="BG8" s="643"/>
      <c r="BH8" s="643"/>
      <c r="BI8" s="643"/>
      <c r="BJ8" s="643"/>
      <c r="BK8" s="643"/>
      <c r="BL8" s="643"/>
      <c r="BM8" s="643"/>
      <c r="BN8" s="643"/>
      <c r="BO8" s="643"/>
      <c r="BP8" s="643"/>
      <c r="BQ8" s="643"/>
      <c r="BR8" s="643"/>
      <c r="BS8" s="643"/>
      <c r="BT8" s="643"/>
      <c r="BU8" s="641"/>
      <c r="BV8" s="643"/>
      <c r="BW8" s="649"/>
      <c r="BX8" s="649"/>
      <c r="BY8" s="649"/>
      <c r="BZ8" s="649"/>
      <c r="CA8" s="649"/>
      <c r="CB8" s="649"/>
      <c r="CC8" s="649"/>
      <c r="CD8" s="649"/>
      <c r="CE8" s="649"/>
      <c r="CF8" s="649"/>
      <c r="CG8" s="649"/>
      <c r="CH8" s="649"/>
      <c r="CI8" s="649"/>
      <c r="CJ8" s="649"/>
      <c r="CK8" s="649"/>
      <c r="CL8" s="649"/>
      <c r="CM8" s="649"/>
      <c r="CN8" s="649"/>
      <c r="CO8" s="649"/>
      <c r="CP8" s="649"/>
      <c r="CQ8" s="649"/>
      <c r="CR8" s="649"/>
      <c r="CS8" s="649"/>
      <c r="CT8" s="649"/>
      <c r="CU8" s="643"/>
      <c r="CV8" s="643"/>
      <c r="CW8" s="651" t="s">
        <v>385</v>
      </c>
    </row>
    <row r="9" spans="1:102" ht="15.75" x14ac:dyDescent="0.25">
      <c r="A9" s="647"/>
      <c r="B9" s="647"/>
      <c r="C9" s="647"/>
      <c r="D9" s="646"/>
      <c r="E9" s="646"/>
      <c r="F9" s="646"/>
      <c r="G9" s="646"/>
      <c r="H9" s="646"/>
      <c r="I9" s="646"/>
      <c r="J9" s="643"/>
      <c r="K9" s="643"/>
      <c r="L9" s="643"/>
      <c r="M9" s="644"/>
      <c r="N9" s="643"/>
      <c r="O9" s="643"/>
      <c r="P9" s="643"/>
      <c r="Q9" s="643"/>
      <c r="R9" s="643"/>
      <c r="S9" s="643"/>
      <c r="T9" s="643"/>
      <c r="U9" s="643"/>
      <c r="V9" s="643"/>
      <c r="W9" s="643"/>
      <c r="X9" s="643"/>
      <c r="Y9" s="643"/>
      <c r="Z9" s="643"/>
      <c r="AA9" s="643"/>
      <c r="AB9" s="643"/>
      <c r="AC9" s="643"/>
      <c r="AD9" s="643"/>
      <c r="AE9" s="643"/>
      <c r="AF9" s="643"/>
      <c r="AG9" s="643"/>
      <c r="AH9" s="643"/>
      <c r="AI9" s="643"/>
      <c r="AJ9" s="643"/>
      <c r="AK9" s="643"/>
      <c r="AL9" s="643"/>
      <c r="AM9" s="643"/>
      <c r="AN9" s="643"/>
      <c r="AO9" s="643"/>
      <c r="AP9" s="643"/>
      <c r="AQ9" s="643"/>
      <c r="AR9" s="643"/>
      <c r="AS9" s="643"/>
      <c r="AT9" s="643"/>
      <c r="AU9" s="643"/>
      <c r="AV9" s="643"/>
      <c r="AW9" s="643"/>
      <c r="AX9" s="643"/>
      <c r="AY9" s="643"/>
      <c r="AZ9" s="643"/>
      <c r="BA9" s="643"/>
      <c r="BB9" s="643"/>
      <c r="BC9" s="643"/>
      <c r="BD9" s="643"/>
      <c r="BE9" s="643"/>
      <c r="BF9" s="643"/>
      <c r="BG9" s="643"/>
      <c r="BH9" s="643"/>
      <c r="BI9" s="643"/>
      <c r="BJ9" s="643"/>
      <c r="BK9" s="643"/>
      <c r="BL9" s="643"/>
      <c r="BM9" s="643"/>
      <c r="BN9" s="643"/>
      <c r="BO9" s="643"/>
      <c r="BP9" s="643"/>
      <c r="BQ9" s="643"/>
      <c r="BR9" s="643"/>
      <c r="BS9" s="643"/>
      <c r="BT9" s="643"/>
      <c r="BU9" s="641"/>
      <c r="BV9" s="643"/>
      <c r="BW9" s="649"/>
      <c r="BX9" s="649"/>
      <c r="BY9" s="649"/>
      <c r="BZ9" s="649"/>
      <c r="CA9" s="649"/>
      <c r="CB9" s="649"/>
      <c r="CC9" s="649"/>
      <c r="CD9" s="649"/>
      <c r="CE9" s="649"/>
      <c r="CF9" s="649"/>
      <c r="CG9" s="649"/>
      <c r="CH9" s="649"/>
      <c r="CI9" s="649"/>
      <c r="CJ9" s="649"/>
      <c r="CK9" s="649"/>
      <c r="CL9" s="649"/>
      <c r="CM9" s="649"/>
      <c r="CN9" s="649"/>
      <c r="CO9" s="649"/>
      <c r="CP9" s="649"/>
      <c r="CQ9" s="649"/>
      <c r="CR9" s="649"/>
      <c r="CS9" s="649"/>
      <c r="CT9" s="649"/>
      <c r="CU9" s="643"/>
      <c r="CV9" s="643"/>
      <c r="CW9" s="650" t="s">
        <v>384</v>
      </c>
    </row>
    <row r="10" spans="1:102" ht="15.75" x14ac:dyDescent="0.25">
      <c r="A10" s="647"/>
      <c r="B10" s="647"/>
      <c r="C10" s="647"/>
      <c r="D10" s="646"/>
      <c r="E10" s="646"/>
      <c r="F10" s="646"/>
      <c r="G10" s="646"/>
      <c r="H10" s="646"/>
      <c r="I10" s="646"/>
      <c r="J10" s="643"/>
      <c r="K10" s="643"/>
      <c r="L10" s="643"/>
      <c r="M10" s="644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643"/>
      <c r="AL10" s="643"/>
      <c r="AM10" s="643"/>
      <c r="AN10" s="643"/>
      <c r="AO10" s="643"/>
      <c r="AP10" s="643"/>
      <c r="AQ10" s="643"/>
      <c r="AR10" s="643"/>
      <c r="AS10" s="643"/>
      <c r="AT10" s="643"/>
      <c r="AU10" s="643"/>
      <c r="AV10" s="643"/>
      <c r="AW10" s="643"/>
      <c r="AX10" s="643"/>
      <c r="AY10" s="643"/>
      <c r="AZ10" s="643"/>
      <c r="BA10" s="643"/>
      <c r="BB10" s="643"/>
      <c r="BC10" s="643"/>
      <c r="BD10" s="643"/>
      <c r="BE10" s="643"/>
      <c r="BF10" s="643"/>
      <c r="BG10" s="643"/>
      <c r="BH10" s="643"/>
      <c r="BI10" s="643"/>
      <c r="BJ10" s="643"/>
      <c r="BK10" s="643"/>
      <c r="BL10" s="643"/>
      <c r="BM10" s="643"/>
      <c r="BN10" s="643"/>
      <c r="BO10" s="643"/>
      <c r="BP10" s="643"/>
      <c r="BQ10" s="643"/>
      <c r="BR10" s="643"/>
      <c r="BS10" s="643"/>
      <c r="BT10" s="643"/>
      <c r="BU10" s="641"/>
      <c r="BV10" s="643"/>
      <c r="BW10" s="649"/>
      <c r="BX10" s="649"/>
      <c r="BY10" s="649"/>
      <c r="BZ10" s="649"/>
      <c r="CA10" s="649"/>
      <c r="CB10" s="649"/>
      <c r="CC10" s="649"/>
      <c r="CD10" s="649"/>
      <c r="CE10" s="649"/>
      <c r="CF10" s="649"/>
      <c r="CG10" s="649"/>
      <c r="CH10" s="649"/>
      <c r="CI10" s="649"/>
      <c r="CJ10" s="649"/>
      <c r="CK10" s="649"/>
      <c r="CL10" s="649"/>
      <c r="CM10" s="649"/>
      <c r="CN10" s="649"/>
      <c r="CO10" s="649"/>
      <c r="CP10" s="649"/>
      <c r="CQ10" s="649"/>
      <c r="CR10" s="649"/>
      <c r="CS10" s="649"/>
      <c r="CT10" s="649"/>
      <c r="CU10" s="643"/>
      <c r="CV10" s="643"/>
      <c r="CW10" s="649"/>
    </row>
    <row r="11" spans="1:102" ht="15.75" x14ac:dyDescent="0.25">
      <c r="A11" s="647"/>
      <c r="B11" s="647"/>
      <c r="C11" s="647"/>
      <c r="D11" s="646"/>
      <c r="E11" s="646"/>
      <c r="F11" s="646"/>
      <c r="G11" s="646"/>
      <c r="H11" s="646"/>
      <c r="I11" s="646"/>
      <c r="J11" s="643"/>
      <c r="K11" s="643"/>
      <c r="L11" s="643"/>
      <c r="M11" s="644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1"/>
      <c r="BV11" s="643"/>
      <c r="BW11" s="649"/>
      <c r="BX11" s="649"/>
      <c r="BY11" s="649"/>
      <c r="BZ11" s="649"/>
      <c r="CA11" s="649"/>
      <c r="CB11" s="649"/>
      <c r="CC11" s="649"/>
      <c r="CD11" s="649"/>
      <c r="CE11" s="649"/>
      <c r="CF11" s="649"/>
      <c r="CG11" s="649"/>
      <c r="CH11" s="649"/>
      <c r="CI11" s="649"/>
      <c r="CJ11" s="649"/>
      <c r="CK11" s="649"/>
      <c r="CL11" s="649"/>
      <c r="CM11" s="649"/>
      <c r="CN11" s="649"/>
      <c r="CO11" s="649"/>
      <c r="CP11" s="649"/>
      <c r="CQ11" s="649"/>
      <c r="CR11" s="649"/>
      <c r="CS11" s="649"/>
      <c r="CT11" s="649"/>
      <c r="CU11" s="643"/>
      <c r="CV11" s="643"/>
      <c r="CW11" s="649"/>
    </row>
    <row r="12" spans="1:102" ht="15.75" x14ac:dyDescent="0.25">
      <c r="A12" s="647"/>
      <c r="B12" s="647"/>
      <c r="C12" s="647"/>
      <c r="D12" s="646"/>
      <c r="E12" s="646"/>
      <c r="F12" s="646"/>
      <c r="G12" s="646"/>
      <c r="H12" s="646"/>
      <c r="I12" s="646"/>
      <c r="J12" s="643"/>
      <c r="K12" s="643"/>
      <c r="L12" s="643"/>
      <c r="M12" s="644"/>
      <c r="N12" s="643"/>
      <c r="O12" s="643"/>
      <c r="P12" s="643"/>
      <c r="Q12" s="643"/>
      <c r="R12" s="643"/>
      <c r="S12" s="643"/>
      <c r="T12" s="643"/>
      <c r="U12" s="643"/>
      <c r="V12" s="643"/>
      <c r="W12" s="642"/>
      <c r="X12" s="642"/>
      <c r="Y12" s="642"/>
      <c r="Z12" s="642"/>
      <c r="AA12" s="642"/>
      <c r="AB12" s="642"/>
      <c r="AC12" s="642"/>
      <c r="AD12" s="642"/>
      <c r="AE12" s="642"/>
      <c r="AF12" s="642"/>
      <c r="AG12" s="642"/>
      <c r="AH12" s="642"/>
      <c r="AI12" s="642"/>
      <c r="AJ12" s="642"/>
      <c r="AK12" s="642"/>
      <c r="AL12" s="642"/>
      <c r="AM12" s="642"/>
      <c r="AN12" s="642"/>
      <c r="AO12" s="642"/>
      <c r="AP12" s="642"/>
      <c r="AQ12" s="642"/>
      <c r="AR12" s="642"/>
      <c r="AS12" s="642"/>
      <c r="AT12" s="642"/>
      <c r="AU12" s="642"/>
      <c r="AV12" s="642"/>
      <c r="AW12" s="643"/>
      <c r="AX12" s="643"/>
      <c r="AY12" s="643"/>
      <c r="AZ12" s="643"/>
      <c r="BA12" s="643"/>
      <c r="BB12" s="643"/>
      <c r="BC12" s="643"/>
      <c r="BD12" s="643"/>
      <c r="BE12" s="643"/>
      <c r="BF12" s="643"/>
      <c r="BG12" s="643"/>
      <c r="BH12" s="643"/>
      <c r="BI12" s="643"/>
      <c r="BJ12" s="643"/>
      <c r="BK12" s="643"/>
      <c r="BL12" s="643"/>
      <c r="BM12" s="643"/>
      <c r="BN12" s="643"/>
      <c r="BO12" s="643"/>
      <c r="BP12" s="643"/>
      <c r="BQ12" s="643"/>
      <c r="BR12" s="643"/>
      <c r="BS12" s="643"/>
      <c r="BT12" s="643"/>
      <c r="BU12" s="641"/>
      <c r="BV12" s="643"/>
      <c r="BW12" s="649"/>
      <c r="BX12" s="649"/>
      <c r="BY12" s="649"/>
      <c r="BZ12" s="649"/>
      <c r="CA12" s="649"/>
      <c r="CB12" s="649"/>
      <c r="CC12" s="649"/>
      <c r="CD12" s="649"/>
      <c r="CE12" s="649"/>
      <c r="CF12" s="649"/>
      <c r="CG12" s="649"/>
      <c r="CH12" s="649"/>
      <c r="CI12" s="649"/>
      <c r="CJ12" s="649"/>
      <c r="CK12" s="649"/>
      <c r="CL12" s="649"/>
      <c r="CM12" s="649"/>
      <c r="CN12" s="649"/>
      <c r="CO12" s="649"/>
      <c r="CP12" s="649"/>
      <c r="CQ12" s="649"/>
      <c r="CR12" s="649"/>
      <c r="CS12" s="649"/>
      <c r="CT12" s="649"/>
      <c r="CU12" s="642"/>
      <c r="CV12" s="642"/>
      <c r="CW12" s="649" t="s">
        <v>383</v>
      </c>
    </row>
    <row r="13" spans="1:102" ht="15.75" x14ac:dyDescent="0.25">
      <c r="A13" s="647"/>
      <c r="B13" s="647"/>
      <c r="C13" s="647"/>
      <c r="D13" s="646"/>
      <c r="E13" s="646"/>
      <c r="F13" s="646"/>
      <c r="G13" s="646"/>
      <c r="H13" s="646"/>
      <c r="I13" s="646"/>
      <c r="J13" s="643"/>
      <c r="K13" s="645"/>
      <c r="L13" s="648"/>
      <c r="M13" s="644"/>
      <c r="N13" s="643"/>
      <c r="O13" s="643"/>
      <c r="P13" s="643"/>
      <c r="Q13" s="643"/>
      <c r="R13" s="643"/>
      <c r="S13" s="643"/>
      <c r="T13" s="643"/>
      <c r="U13" s="643"/>
      <c r="V13" s="643"/>
      <c r="W13" s="642"/>
      <c r="X13" s="642"/>
      <c r="Y13" s="642"/>
      <c r="Z13" s="642"/>
      <c r="AA13" s="642"/>
      <c r="AB13" s="642"/>
      <c r="AC13" s="642"/>
      <c r="AD13" s="642"/>
      <c r="AE13" s="642"/>
      <c r="AF13" s="642"/>
      <c r="AG13" s="642"/>
      <c r="AH13" s="642"/>
      <c r="AI13" s="642"/>
      <c r="AJ13" s="642"/>
      <c r="AK13" s="642"/>
      <c r="AL13" s="642"/>
      <c r="AM13" s="642"/>
      <c r="AN13" s="642"/>
      <c r="AO13" s="642"/>
      <c r="AP13" s="642"/>
      <c r="AQ13" s="642"/>
      <c r="AR13" s="642"/>
      <c r="AS13" s="642"/>
      <c r="AT13" s="642"/>
      <c r="AU13" s="642"/>
      <c r="AV13" s="642"/>
      <c r="AW13" s="643"/>
      <c r="AX13" s="643"/>
      <c r="AY13" s="643"/>
      <c r="AZ13" s="643"/>
      <c r="BA13" s="643"/>
      <c r="BB13" s="643"/>
      <c r="BC13" s="643"/>
      <c r="BD13" s="643"/>
      <c r="BE13" s="643"/>
      <c r="BF13" s="643"/>
      <c r="BG13" s="643"/>
      <c r="BH13" s="643"/>
      <c r="BI13" s="643"/>
      <c r="BJ13" s="643"/>
      <c r="BK13" s="643"/>
      <c r="BL13" s="643"/>
      <c r="BM13" s="643"/>
      <c r="BN13" s="643"/>
      <c r="BO13" s="643"/>
      <c r="BP13" s="643"/>
      <c r="BQ13" s="643"/>
      <c r="BR13" s="643"/>
      <c r="BS13" s="643"/>
      <c r="BT13" s="643"/>
      <c r="BU13" s="641"/>
      <c r="BV13" s="641"/>
      <c r="BW13" s="641"/>
      <c r="BX13" s="641"/>
      <c r="BY13" s="641"/>
      <c r="BZ13" s="641"/>
      <c r="CA13" s="641"/>
      <c r="CB13" s="641"/>
      <c r="CC13" s="641"/>
      <c r="CD13" s="641"/>
      <c r="CE13" s="641"/>
      <c r="CF13" s="641"/>
      <c r="CG13" s="641"/>
      <c r="CH13" s="641"/>
      <c r="CI13" s="641"/>
      <c r="CJ13" s="641"/>
      <c r="CK13" s="641"/>
      <c r="CL13" s="641"/>
      <c r="CM13" s="641"/>
      <c r="CN13" s="641"/>
      <c r="CO13" s="641"/>
      <c r="CP13" s="641"/>
      <c r="CQ13" s="641"/>
      <c r="CR13" s="641"/>
      <c r="CS13" s="641"/>
      <c r="CT13" s="641"/>
      <c r="CU13" s="641"/>
      <c r="CV13" s="641"/>
      <c r="CW13" s="641"/>
      <c r="CX13" s="640"/>
    </row>
    <row r="14" spans="1:102" ht="16.5" thickBot="1" x14ac:dyDescent="0.3">
      <c r="A14" s="647"/>
      <c r="B14" s="647"/>
      <c r="C14" s="647"/>
      <c r="D14" s="646"/>
      <c r="E14" s="646"/>
      <c r="F14" s="646"/>
      <c r="G14" s="646"/>
      <c r="H14" s="646"/>
      <c r="I14" s="646"/>
      <c r="J14" s="643"/>
      <c r="K14" s="645"/>
      <c r="L14" s="642"/>
      <c r="M14" s="644"/>
      <c r="N14" s="643"/>
      <c r="O14" s="643"/>
      <c r="P14" s="643"/>
      <c r="Q14" s="643"/>
      <c r="R14" s="643"/>
      <c r="S14" s="643"/>
      <c r="T14" s="643"/>
      <c r="U14" s="643"/>
      <c r="V14" s="643"/>
      <c r="W14" s="642"/>
      <c r="X14" s="642"/>
      <c r="Y14" s="642"/>
      <c r="Z14" s="642"/>
      <c r="AA14" s="642"/>
      <c r="AB14" s="642"/>
      <c r="AC14" s="642"/>
      <c r="AD14" s="642"/>
      <c r="AE14" s="642"/>
      <c r="AF14" s="642"/>
      <c r="AG14" s="642"/>
      <c r="AH14" s="642"/>
      <c r="AI14" s="642"/>
      <c r="AJ14" s="642"/>
      <c r="AK14" s="642"/>
      <c r="AL14" s="642"/>
      <c r="AM14" s="642"/>
      <c r="AN14" s="642"/>
      <c r="AO14" s="642"/>
      <c r="AP14" s="642"/>
      <c r="AQ14" s="642"/>
      <c r="AR14" s="642"/>
      <c r="AS14" s="642"/>
      <c r="AT14" s="642"/>
      <c r="AU14" s="642"/>
      <c r="AV14" s="642"/>
      <c r="AW14" s="643"/>
      <c r="AX14" s="643"/>
      <c r="AY14" s="643"/>
      <c r="AZ14" s="643"/>
      <c r="BA14" s="643"/>
      <c r="BB14" s="643"/>
      <c r="BC14" s="643"/>
      <c r="BD14" s="643"/>
      <c r="BE14" s="643"/>
      <c r="BF14" s="643"/>
      <c r="BG14" s="643"/>
      <c r="BH14" s="643"/>
      <c r="BI14" s="643"/>
      <c r="BJ14" s="643"/>
      <c r="BK14" s="643"/>
      <c r="BL14" s="643"/>
      <c r="BM14" s="643"/>
      <c r="BN14" s="643"/>
      <c r="BO14" s="643"/>
      <c r="BP14" s="643"/>
      <c r="BQ14" s="643"/>
      <c r="BR14" s="643"/>
      <c r="BS14" s="643"/>
      <c r="BT14" s="643"/>
      <c r="BU14" s="641"/>
      <c r="BV14" s="641"/>
      <c r="BW14" s="641"/>
      <c r="BX14" s="641"/>
      <c r="BY14" s="641"/>
      <c r="BZ14" s="641"/>
      <c r="CA14" s="641"/>
      <c r="CB14" s="641"/>
      <c r="CC14" s="641"/>
      <c r="CD14" s="641"/>
      <c r="CE14" s="641"/>
      <c r="CF14" s="641"/>
      <c r="CG14" s="641"/>
      <c r="CH14" s="641"/>
      <c r="CI14" s="641"/>
      <c r="CJ14" s="641"/>
      <c r="CK14" s="641"/>
      <c r="CL14" s="641"/>
      <c r="CM14" s="641"/>
      <c r="CN14" s="641"/>
      <c r="CO14" s="641"/>
      <c r="CP14" s="641"/>
      <c r="CQ14" s="641"/>
      <c r="CR14" s="641"/>
      <c r="CS14" s="641"/>
      <c r="CT14" s="642"/>
      <c r="CU14" s="642"/>
      <c r="CV14" s="642"/>
      <c r="CW14" s="641"/>
      <c r="CX14" s="640"/>
    </row>
    <row r="15" spans="1:102" ht="26.25" customHeight="1" thickBot="1" x14ac:dyDescent="0.3">
      <c r="A15" s="639" t="s">
        <v>382</v>
      </c>
      <c r="B15" s="638" t="s">
        <v>381</v>
      </c>
      <c r="C15" s="637" t="s">
        <v>380</v>
      </c>
      <c r="D15" s="636" t="s">
        <v>379</v>
      </c>
      <c r="E15" s="633" t="s">
        <v>378</v>
      </c>
      <c r="F15" s="635"/>
      <c r="G15" s="635"/>
      <c r="H15" s="634" t="s">
        <v>377</v>
      </c>
      <c r="I15" s="633" t="s">
        <v>376</v>
      </c>
      <c r="J15" s="632" t="s">
        <v>375</v>
      </c>
      <c r="K15" s="631" t="s">
        <v>374</v>
      </c>
      <c r="L15" s="630" t="s">
        <v>373</v>
      </c>
      <c r="M15" s="629" t="s">
        <v>372</v>
      </c>
      <c r="N15" s="628"/>
      <c r="O15" s="628"/>
      <c r="P15" s="627"/>
      <c r="Q15" s="627"/>
      <c r="R15" s="626"/>
      <c r="S15" s="626"/>
      <c r="T15" s="625"/>
      <c r="U15" s="624"/>
      <c r="V15" s="624"/>
      <c r="W15" s="623" t="s">
        <v>371</v>
      </c>
      <c r="X15" s="622"/>
      <c r="Y15" s="622"/>
      <c r="Z15" s="622"/>
      <c r="AA15" s="622"/>
      <c r="AB15" s="622"/>
      <c r="AC15" s="622"/>
      <c r="AD15" s="622"/>
      <c r="AE15" s="622"/>
      <c r="AF15" s="622"/>
      <c r="AG15" s="622"/>
      <c r="AH15" s="622"/>
      <c r="AI15" s="622"/>
      <c r="AJ15" s="622"/>
      <c r="AK15" s="622"/>
      <c r="AL15" s="622"/>
      <c r="AM15" s="622"/>
      <c r="AN15" s="622"/>
      <c r="AO15" s="622"/>
      <c r="AP15" s="622"/>
      <c r="AQ15" s="622"/>
      <c r="AR15" s="622"/>
      <c r="AS15" s="622"/>
      <c r="AT15" s="622"/>
      <c r="AU15" s="622"/>
      <c r="AV15" s="622"/>
      <c r="AW15" s="622"/>
      <c r="AX15" s="622"/>
      <c r="AY15" s="622"/>
      <c r="AZ15" s="622"/>
      <c r="BA15" s="622"/>
      <c r="BB15" s="622"/>
      <c r="BC15" s="622"/>
      <c r="BD15" s="622"/>
      <c r="BE15" s="622"/>
      <c r="BF15" s="622"/>
      <c r="BG15" s="622"/>
      <c r="BH15" s="622"/>
      <c r="BI15" s="622"/>
      <c r="BJ15" s="622"/>
      <c r="BK15" s="622"/>
      <c r="BL15" s="622"/>
      <c r="BM15" s="622"/>
      <c r="BN15" s="622"/>
      <c r="BO15" s="622"/>
      <c r="BP15" s="622"/>
      <c r="BQ15" s="622"/>
      <c r="BR15" s="622"/>
      <c r="BS15" s="622"/>
      <c r="BT15" s="622"/>
      <c r="BU15" s="621"/>
      <c r="BV15" s="620"/>
      <c r="BW15" s="619"/>
      <c r="BX15" s="619"/>
      <c r="BY15" s="619"/>
      <c r="BZ15" s="619"/>
      <c r="CA15" s="619"/>
      <c r="CB15" s="619"/>
      <c r="CC15" s="619"/>
      <c r="CD15" s="619"/>
      <c r="CE15" s="619"/>
      <c r="CF15" s="619"/>
      <c r="CG15" s="619"/>
      <c r="CH15" s="619"/>
      <c r="CI15" s="619"/>
      <c r="CJ15" s="619"/>
      <c r="CK15" s="619"/>
      <c r="CL15" s="619"/>
      <c r="CM15" s="619"/>
      <c r="CN15" s="619"/>
      <c r="CO15" s="619"/>
      <c r="CP15" s="619"/>
      <c r="CQ15" s="619"/>
      <c r="CR15" s="619"/>
      <c r="CS15" s="618"/>
      <c r="CT15" s="617" t="s">
        <v>370</v>
      </c>
      <c r="CU15" s="616"/>
      <c r="CV15" s="616"/>
      <c r="CW15" s="615"/>
    </row>
    <row r="16" spans="1:102" ht="69.599999999999994" customHeight="1" x14ac:dyDescent="0.25">
      <c r="A16" s="591"/>
      <c r="B16" s="590"/>
      <c r="C16" s="614"/>
      <c r="D16" s="613"/>
      <c r="E16" s="610"/>
      <c r="F16" s="612" t="s">
        <v>368</v>
      </c>
      <c r="G16" s="612" t="s">
        <v>367</v>
      </c>
      <c r="H16" s="611"/>
      <c r="I16" s="610"/>
      <c r="J16" s="609"/>
      <c r="K16" s="608"/>
      <c r="L16" s="607"/>
      <c r="M16" s="606" t="s">
        <v>340</v>
      </c>
      <c r="N16" s="603" t="s">
        <v>368</v>
      </c>
      <c r="O16" s="603" t="s">
        <v>367</v>
      </c>
      <c r="P16" s="605" t="s">
        <v>339</v>
      </c>
      <c r="Q16" s="605" t="s">
        <v>369</v>
      </c>
      <c r="R16" s="603" t="s">
        <v>368</v>
      </c>
      <c r="S16" s="603" t="s">
        <v>367</v>
      </c>
      <c r="T16" s="604" t="s">
        <v>338</v>
      </c>
      <c r="U16" s="603" t="s">
        <v>368</v>
      </c>
      <c r="V16" s="603" t="s">
        <v>367</v>
      </c>
      <c r="W16" s="595" t="s">
        <v>340</v>
      </c>
      <c r="X16" s="600" t="s">
        <v>365</v>
      </c>
      <c r="Y16" s="599" t="s">
        <v>364</v>
      </c>
      <c r="Z16" s="599" t="s">
        <v>366</v>
      </c>
      <c r="AA16" s="599" t="s">
        <v>362</v>
      </c>
      <c r="AB16" s="599" t="s">
        <v>361</v>
      </c>
      <c r="AC16" s="599" t="s">
        <v>360</v>
      </c>
      <c r="AD16" s="599" t="s">
        <v>359</v>
      </c>
      <c r="AE16" s="599" t="s">
        <v>358</v>
      </c>
      <c r="AF16" s="599" t="s">
        <v>357</v>
      </c>
      <c r="AG16" s="599" t="s">
        <v>356</v>
      </c>
      <c r="AH16" s="599" t="s">
        <v>355</v>
      </c>
      <c r="AI16" s="599" t="s">
        <v>354</v>
      </c>
      <c r="AJ16" s="599" t="s">
        <v>353</v>
      </c>
      <c r="AK16" s="599" t="s">
        <v>352</v>
      </c>
      <c r="AL16" s="599" t="s">
        <v>351</v>
      </c>
      <c r="AM16" s="599" t="s">
        <v>350</v>
      </c>
      <c r="AN16" s="599" t="s">
        <v>349</v>
      </c>
      <c r="AO16" s="599" t="s">
        <v>348</v>
      </c>
      <c r="AP16" s="599" t="s">
        <v>347</v>
      </c>
      <c r="AQ16" s="599" t="s">
        <v>346</v>
      </c>
      <c r="AR16" s="599" t="s">
        <v>345</v>
      </c>
      <c r="AS16" s="599" t="s">
        <v>344</v>
      </c>
      <c r="AT16" s="599" t="s">
        <v>343</v>
      </c>
      <c r="AU16" s="599" t="s">
        <v>342</v>
      </c>
      <c r="AV16" s="594" t="s">
        <v>339</v>
      </c>
      <c r="AW16" s="594" t="s">
        <v>365</v>
      </c>
      <c r="AX16" s="598" t="s">
        <v>364</v>
      </c>
      <c r="AY16" s="598" t="s">
        <v>366</v>
      </c>
      <c r="AZ16" s="598" t="s">
        <v>362</v>
      </c>
      <c r="BA16" s="598" t="s">
        <v>361</v>
      </c>
      <c r="BB16" s="598" t="s">
        <v>360</v>
      </c>
      <c r="BC16" s="598" t="s">
        <v>359</v>
      </c>
      <c r="BD16" s="598" t="s">
        <v>358</v>
      </c>
      <c r="BE16" s="601" t="s">
        <v>357</v>
      </c>
      <c r="BF16" s="598" t="s">
        <v>356</v>
      </c>
      <c r="BG16" s="598" t="s">
        <v>355</v>
      </c>
      <c r="BH16" s="598" t="s">
        <v>354</v>
      </c>
      <c r="BI16" s="598" t="s">
        <v>353</v>
      </c>
      <c r="BJ16" s="598" t="s">
        <v>352</v>
      </c>
      <c r="BK16" s="598" t="s">
        <v>351</v>
      </c>
      <c r="BL16" s="598" t="s">
        <v>350</v>
      </c>
      <c r="BM16" s="598" t="s">
        <v>349</v>
      </c>
      <c r="BN16" s="599" t="s">
        <v>348</v>
      </c>
      <c r="BO16" s="594" t="s">
        <v>347</v>
      </c>
      <c r="BP16" s="598" t="s">
        <v>346</v>
      </c>
      <c r="BQ16" s="598" t="s">
        <v>345</v>
      </c>
      <c r="BR16" s="598" t="s">
        <v>344</v>
      </c>
      <c r="BS16" s="598" t="s">
        <v>343</v>
      </c>
      <c r="BT16" s="598" t="s">
        <v>342</v>
      </c>
      <c r="BU16" s="593" t="s">
        <v>338</v>
      </c>
      <c r="BV16" s="602" t="s">
        <v>365</v>
      </c>
      <c r="BW16" s="598" t="s">
        <v>364</v>
      </c>
      <c r="BX16" s="598" t="s">
        <v>363</v>
      </c>
      <c r="BY16" s="598" t="s">
        <v>362</v>
      </c>
      <c r="BZ16" s="598" t="s">
        <v>361</v>
      </c>
      <c r="CA16" s="598" t="s">
        <v>360</v>
      </c>
      <c r="CB16" s="598" t="s">
        <v>359</v>
      </c>
      <c r="CC16" s="598" t="s">
        <v>358</v>
      </c>
      <c r="CD16" s="601" t="s">
        <v>357</v>
      </c>
      <c r="CE16" s="598" t="s">
        <v>356</v>
      </c>
      <c r="CF16" s="598" t="s">
        <v>355</v>
      </c>
      <c r="CG16" s="598" t="s">
        <v>354</v>
      </c>
      <c r="CH16" s="599" t="s">
        <v>353</v>
      </c>
      <c r="CI16" s="599" t="s">
        <v>352</v>
      </c>
      <c r="CJ16" s="599" t="s">
        <v>351</v>
      </c>
      <c r="CK16" s="599" t="s">
        <v>350</v>
      </c>
      <c r="CL16" s="599" t="s">
        <v>349</v>
      </c>
      <c r="CM16" s="599" t="s">
        <v>348</v>
      </c>
      <c r="CN16" s="600" t="s">
        <v>347</v>
      </c>
      <c r="CO16" s="599" t="s">
        <v>346</v>
      </c>
      <c r="CP16" s="598" t="s">
        <v>345</v>
      </c>
      <c r="CQ16" s="598" t="s">
        <v>344</v>
      </c>
      <c r="CR16" s="598" t="s">
        <v>343</v>
      </c>
      <c r="CS16" s="597" t="s">
        <v>342</v>
      </c>
      <c r="CT16" s="596" t="s">
        <v>341</v>
      </c>
      <c r="CU16" s="595" t="s">
        <v>340</v>
      </c>
      <c r="CV16" s="594" t="s">
        <v>339</v>
      </c>
      <c r="CW16" s="593" t="s">
        <v>338</v>
      </c>
      <c r="CX16" s="592"/>
    </row>
    <row r="17" spans="1:125" s="569" customFormat="1" ht="16.5" thickBot="1" x14ac:dyDescent="0.3">
      <c r="A17" s="591"/>
      <c r="B17" s="590"/>
      <c r="C17" s="589"/>
      <c r="D17" s="588" t="s">
        <v>337</v>
      </c>
      <c r="E17" s="587" t="s">
        <v>336</v>
      </c>
      <c r="F17" s="586"/>
      <c r="G17" s="586"/>
      <c r="H17" s="585"/>
      <c r="I17" s="584"/>
      <c r="J17" s="573" t="s">
        <v>335</v>
      </c>
      <c r="K17" s="573" t="s">
        <v>335</v>
      </c>
      <c r="L17" s="576" t="s">
        <v>335</v>
      </c>
      <c r="M17" s="583" t="s">
        <v>336</v>
      </c>
      <c r="N17" s="582"/>
      <c r="O17" s="582"/>
      <c r="P17" s="581" t="s">
        <v>336</v>
      </c>
      <c r="Q17" s="581" t="s">
        <v>336</v>
      </c>
      <c r="R17" s="579"/>
      <c r="S17" s="579"/>
      <c r="T17" s="580" t="s">
        <v>336</v>
      </c>
      <c r="U17" s="579"/>
      <c r="V17" s="579"/>
      <c r="W17" s="574" t="s">
        <v>335</v>
      </c>
      <c r="X17" s="573">
        <v>1</v>
      </c>
      <c r="Y17" s="573">
        <v>2</v>
      </c>
      <c r="Z17" s="573">
        <v>3</v>
      </c>
      <c r="AA17" s="573">
        <v>4</v>
      </c>
      <c r="AB17" s="573">
        <v>5</v>
      </c>
      <c r="AC17" s="573">
        <v>6</v>
      </c>
      <c r="AD17" s="573">
        <v>7</v>
      </c>
      <c r="AE17" s="573">
        <v>8</v>
      </c>
      <c r="AF17" s="573">
        <v>9</v>
      </c>
      <c r="AG17" s="573">
        <v>10</v>
      </c>
      <c r="AH17" s="573">
        <v>11</v>
      </c>
      <c r="AI17" s="573">
        <v>12</v>
      </c>
      <c r="AJ17" s="573">
        <v>13</v>
      </c>
      <c r="AK17" s="573">
        <v>14</v>
      </c>
      <c r="AL17" s="573">
        <v>15</v>
      </c>
      <c r="AM17" s="573">
        <v>16</v>
      </c>
      <c r="AN17" s="573">
        <v>17</v>
      </c>
      <c r="AO17" s="573">
        <v>18</v>
      </c>
      <c r="AP17" s="573">
        <v>19</v>
      </c>
      <c r="AQ17" s="573">
        <v>20</v>
      </c>
      <c r="AR17" s="573">
        <v>21</v>
      </c>
      <c r="AS17" s="573">
        <v>22</v>
      </c>
      <c r="AT17" s="573">
        <v>23</v>
      </c>
      <c r="AU17" s="573">
        <v>24</v>
      </c>
      <c r="AV17" s="573" t="s">
        <v>335</v>
      </c>
      <c r="AW17" s="573">
        <v>1</v>
      </c>
      <c r="AX17" s="573">
        <v>2</v>
      </c>
      <c r="AY17" s="573">
        <v>3</v>
      </c>
      <c r="AZ17" s="573">
        <v>4</v>
      </c>
      <c r="BA17" s="573">
        <v>5</v>
      </c>
      <c r="BB17" s="573">
        <v>6</v>
      </c>
      <c r="BC17" s="573">
        <v>7</v>
      </c>
      <c r="BD17" s="573">
        <v>8</v>
      </c>
      <c r="BE17" s="573">
        <v>9</v>
      </c>
      <c r="BF17" s="573">
        <v>10</v>
      </c>
      <c r="BG17" s="573">
        <v>11</v>
      </c>
      <c r="BH17" s="573">
        <v>12</v>
      </c>
      <c r="BI17" s="573">
        <v>13</v>
      </c>
      <c r="BJ17" s="573">
        <v>14</v>
      </c>
      <c r="BK17" s="573">
        <v>15</v>
      </c>
      <c r="BL17" s="573">
        <v>16</v>
      </c>
      <c r="BM17" s="573">
        <v>17</v>
      </c>
      <c r="BN17" s="573">
        <v>18</v>
      </c>
      <c r="BO17" s="573">
        <v>19</v>
      </c>
      <c r="BP17" s="573">
        <v>20</v>
      </c>
      <c r="BQ17" s="573">
        <v>21</v>
      </c>
      <c r="BR17" s="573">
        <v>22</v>
      </c>
      <c r="BS17" s="573">
        <v>23</v>
      </c>
      <c r="BT17" s="573">
        <v>24</v>
      </c>
      <c r="BU17" s="572" t="s">
        <v>335</v>
      </c>
      <c r="BV17" s="578">
        <v>1</v>
      </c>
      <c r="BW17" s="577">
        <v>2</v>
      </c>
      <c r="BX17" s="577">
        <v>3</v>
      </c>
      <c r="BY17" s="577">
        <v>4</v>
      </c>
      <c r="BZ17" s="577">
        <v>5</v>
      </c>
      <c r="CA17" s="577">
        <v>6</v>
      </c>
      <c r="CB17" s="577">
        <v>7</v>
      </c>
      <c r="CC17" s="577">
        <v>8</v>
      </c>
      <c r="CD17" s="577">
        <v>9</v>
      </c>
      <c r="CE17" s="577">
        <v>10</v>
      </c>
      <c r="CF17" s="577">
        <v>11</v>
      </c>
      <c r="CG17" s="577">
        <v>12</v>
      </c>
      <c r="CH17" s="577">
        <v>13</v>
      </c>
      <c r="CI17" s="577">
        <v>14</v>
      </c>
      <c r="CJ17" s="577">
        <v>15</v>
      </c>
      <c r="CK17" s="577">
        <v>16</v>
      </c>
      <c r="CL17" s="577">
        <v>17</v>
      </c>
      <c r="CM17" s="577">
        <v>18</v>
      </c>
      <c r="CN17" s="577">
        <v>19</v>
      </c>
      <c r="CO17" s="577">
        <v>20</v>
      </c>
      <c r="CP17" s="577">
        <v>21</v>
      </c>
      <c r="CQ17" s="577">
        <v>22</v>
      </c>
      <c r="CR17" s="577">
        <v>23</v>
      </c>
      <c r="CS17" s="576">
        <v>24</v>
      </c>
      <c r="CT17" s="575" t="s">
        <v>335</v>
      </c>
      <c r="CU17" s="574" t="s">
        <v>335</v>
      </c>
      <c r="CV17" s="573" t="s">
        <v>335</v>
      </c>
      <c r="CW17" s="572" t="s">
        <v>335</v>
      </c>
      <c r="CX17" s="571"/>
      <c r="CY17" s="570"/>
      <c r="CZ17" s="570"/>
      <c r="DA17" s="570"/>
      <c r="DB17" s="570"/>
      <c r="DC17" s="570"/>
      <c r="DD17" s="570"/>
      <c r="DE17" s="570"/>
      <c r="DF17" s="570"/>
    </row>
    <row r="18" spans="1:125" s="8" customFormat="1" ht="15.75" customHeight="1" thickBot="1" x14ac:dyDescent="0.3">
      <c r="A18" s="322">
        <v>1</v>
      </c>
      <c r="B18" s="568">
        <v>2</v>
      </c>
      <c r="C18" s="564"/>
      <c r="D18" s="559">
        <v>3</v>
      </c>
      <c r="E18" s="561">
        <v>4</v>
      </c>
      <c r="F18" s="567"/>
      <c r="G18" s="567"/>
      <c r="H18" s="565">
        <v>5</v>
      </c>
      <c r="I18" s="562">
        <v>6</v>
      </c>
      <c r="J18" s="561">
        <v>7</v>
      </c>
      <c r="K18" s="565">
        <v>8</v>
      </c>
      <c r="L18" s="564">
        <v>9</v>
      </c>
      <c r="M18" s="559">
        <v>10</v>
      </c>
      <c r="N18" s="566"/>
      <c r="O18" s="566"/>
      <c r="P18" s="565">
        <v>11</v>
      </c>
      <c r="Q18" s="562">
        <v>12</v>
      </c>
      <c r="R18" s="564"/>
      <c r="S18" s="564"/>
      <c r="T18" s="557">
        <v>13</v>
      </c>
      <c r="U18" s="564"/>
      <c r="V18" s="564"/>
      <c r="W18" s="559">
        <v>14</v>
      </c>
      <c r="X18" s="559">
        <v>15</v>
      </c>
      <c r="Y18" s="561">
        <v>16</v>
      </c>
      <c r="Z18" s="561">
        <v>17</v>
      </c>
      <c r="AA18" s="559">
        <v>18</v>
      </c>
      <c r="AB18" s="561">
        <v>19</v>
      </c>
      <c r="AC18" s="561">
        <v>20</v>
      </c>
      <c r="AD18" s="559">
        <v>21</v>
      </c>
      <c r="AE18" s="561">
        <v>22</v>
      </c>
      <c r="AF18" s="561">
        <v>23</v>
      </c>
      <c r="AG18" s="559">
        <v>24</v>
      </c>
      <c r="AH18" s="561">
        <v>25</v>
      </c>
      <c r="AI18" s="561">
        <v>26</v>
      </c>
      <c r="AJ18" s="559">
        <v>27</v>
      </c>
      <c r="AK18" s="561">
        <v>28</v>
      </c>
      <c r="AL18" s="561">
        <v>29</v>
      </c>
      <c r="AM18" s="559">
        <v>30</v>
      </c>
      <c r="AN18" s="561">
        <v>31</v>
      </c>
      <c r="AO18" s="561">
        <v>32</v>
      </c>
      <c r="AP18" s="559">
        <v>33</v>
      </c>
      <c r="AQ18" s="561">
        <v>34</v>
      </c>
      <c r="AR18" s="561">
        <v>35</v>
      </c>
      <c r="AS18" s="559">
        <v>36</v>
      </c>
      <c r="AT18" s="561">
        <v>37</v>
      </c>
      <c r="AU18" s="560">
        <v>38</v>
      </c>
      <c r="AV18" s="563">
        <v>15</v>
      </c>
      <c r="AW18" s="561">
        <v>40</v>
      </c>
      <c r="AX18" s="561">
        <v>41</v>
      </c>
      <c r="AY18" s="559">
        <v>42</v>
      </c>
      <c r="AZ18" s="561">
        <v>43</v>
      </c>
      <c r="BA18" s="561">
        <v>44</v>
      </c>
      <c r="BB18" s="559">
        <v>45</v>
      </c>
      <c r="BC18" s="561">
        <v>46</v>
      </c>
      <c r="BD18" s="561">
        <v>47</v>
      </c>
      <c r="BE18" s="559">
        <v>48</v>
      </c>
      <c r="BF18" s="561">
        <v>49</v>
      </c>
      <c r="BG18" s="561">
        <v>50</v>
      </c>
      <c r="BH18" s="559">
        <v>51</v>
      </c>
      <c r="BI18" s="561">
        <v>52</v>
      </c>
      <c r="BJ18" s="561">
        <v>53</v>
      </c>
      <c r="BK18" s="559">
        <v>54</v>
      </c>
      <c r="BL18" s="561">
        <v>55</v>
      </c>
      <c r="BM18" s="561">
        <v>56</v>
      </c>
      <c r="BN18" s="559">
        <v>57</v>
      </c>
      <c r="BO18" s="561">
        <v>58</v>
      </c>
      <c r="BP18" s="561">
        <v>59</v>
      </c>
      <c r="BQ18" s="559">
        <v>60</v>
      </c>
      <c r="BR18" s="561">
        <v>61</v>
      </c>
      <c r="BS18" s="561">
        <v>62</v>
      </c>
      <c r="BT18" s="559">
        <v>63</v>
      </c>
      <c r="BU18" s="557">
        <v>16</v>
      </c>
      <c r="BV18" s="562">
        <v>65</v>
      </c>
      <c r="BW18" s="559">
        <v>66</v>
      </c>
      <c r="BX18" s="561">
        <v>67</v>
      </c>
      <c r="BY18" s="561">
        <v>68</v>
      </c>
      <c r="BZ18" s="559">
        <v>69</v>
      </c>
      <c r="CA18" s="561">
        <v>70</v>
      </c>
      <c r="CB18" s="561">
        <v>71</v>
      </c>
      <c r="CC18" s="559">
        <v>72</v>
      </c>
      <c r="CD18" s="561">
        <v>73</v>
      </c>
      <c r="CE18" s="561">
        <v>74</v>
      </c>
      <c r="CF18" s="559">
        <v>75</v>
      </c>
      <c r="CG18" s="561">
        <v>76</v>
      </c>
      <c r="CH18" s="561">
        <v>77</v>
      </c>
      <c r="CI18" s="559">
        <v>78</v>
      </c>
      <c r="CJ18" s="561">
        <v>79</v>
      </c>
      <c r="CK18" s="561">
        <v>80</v>
      </c>
      <c r="CL18" s="559">
        <v>81</v>
      </c>
      <c r="CM18" s="561">
        <v>82</v>
      </c>
      <c r="CN18" s="561">
        <v>83</v>
      </c>
      <c r="CO18" s="559">
        <v>84</v>
      </c>
      <c r="CP18" s="561">
        <v>85</v>
      </c>
      <c r="CQ18" s="561">
        <v>86</v>
      </c>
      <c r="CR18" s="559">
        <v>87</v>
      </c>
      <c r="CS18" s="560">
        <v>88</v>
      </c>
      <c r="CT18" s="559">
        <v>89</v>
      </c>
      <c r="CU18" s="559">
        <v>17</v>
      </c>
      <c r="CV18" s="558">
        <v>18</v>
      </c>
      <c r="CW18" s="557">
        <v>19</v>
      </c>
      <c r="CX18" s="9"/>
      <c r="CY18" s="9"/>
      <c r="CZ18" s="9"/>
      <c r="DA18" s="9"/>
      <c r="DB18" s="9"/>
      <c r="DC18" s="9"/>
      <c r="DD18" s="9"/>
      <c r="DE18" s="9"/>
      <c r="DF18" s="9"/>
    </row>
    <row r="19" spans="1:125" s="338" customFormat="1" ht="31.5" x14ac:dyDescent="0.25">
      <c r="A19" s="556"/>
      <c r="B19" s="555" t="s">
        <v>334</v>
      </c>
      <c r="C19" s="554"/>
      <c r="D19" s="553"/>
      <c r="E19" s="552" t="str">
        <f>E20</f>
        <v>639.45 МВА / 280,86 км</v>
      </c>
      <c r="F19" s="542">
        <f>F20</f>
        <v>619.45000000000005</v>
      </c>
      <c r="G19" s="542">
        <f>G20</f>
        <v>220.85999999999999</v>
      </c>
      <c r="H19" s="551"/>
      <c r="I19" s="550"/>
      <c r="J19" s="542">
        <f>J20</f>
        <v>5209.0802829845206</v>
      </c>
      <c r="K19" s="542">
        <f>K20</f>
        <v>3021.6876849145206</v>
      </c>
      <c r="L19" s="541">
        <f>L20</f>
        <v>848.67743799999994</v>
      </c>
      <c r="M19" s="549" t="str">
        <f>M20</f>
        <v>162.58 МВА/ 85.587 км</v>
      </c>
      <c r="N19" s="542">
        <f>N20</f>
        <v>162.58000000000001</v>
      </c>
      <c r="O19" s="542">
        <f>O20</f>
        <v>85.586999999999989</v>
      </c>
      <c r="P19" s="549" t="str">
        <f>P20</f>
        <v>78.78 МВА/ 102.018 км</v>
      </c>
      <c r="Q19" s="549" t="str">
        <f>Q20</f>
        <v>14,121 МВА / 77,473 км</v>
      </c>
      <c r="R19" s="542">
        <f>R20</f>
        <v>78.78</v>
      </c>
      <c r="S19" s="542">
        <f>S20</f>
        <v>102.018</v>
      </c>
      <c r="T19" s="549" t="str">
        <f>T20</f>
        <v>241,36 МВА / 187.605 км</v>
      </c>
      <c r="U19" s="542">
        <f>U20</f>
        <v>241.36</v>
      </c>
      <c r="V19" s="542">
        <f>V20</f>
        <v>187.60499999999996</v>
      </c>
      <c r="W19" s="548">
        <f>W20</f>
        <v>679.67558978555167</v>
      </c>
      <c r="X19" s="547">
        <f>X22+X224+X333</f>
        <v>0</v>
      </c>
      <c r="Y19" s="547">
        <f>Y22+Y224+Y333</f>
        <v>0</v>
      </c>
      <c r="Z19" s="547">
        <f>Z22+Z224+Z333</f>
        <v>0</v>
      </c>
      <c r="AA19" s="547">
        <f>AA22+AA224+AA333</f>
        <v>0</v>
      </c>
      <c r="AB19" s="547">
        <f>AB22+AB224+AB333</f>
        <v>0</v>
      </c>
      <c r="AC19" s="547">
        <f>AC22+AC224+AC333</f>
        <v>0</v>
      </c>
      <c r="AD19" s="547">
        <f>AD22+AD224+AD333</f>
        <v>0</v>
      </c>
      <c r="AE19" s="547">
        <f>AE22+AE224+AE333</f>
        <v>0</v>
      </c>
      <c r="AF19" s="547">
        <f>AF22+AF224+AF333</f>
        <v>0</v>
      </c>
      <c r="AG19" s="547">
        <f>AG22+AG224+AG333</f>
        <v>0</v>
      </c>
      <c r="AH19" s="547">
        <f>AH22+AH224+AH333</f>
        <v>0</v>
      </c>
      <c r="AI19" s="547">
        <f>AI22+AI224+AI333</f>
        <v>0</v>
      </c>
      <c r="AJ19" s="547">
        <f>AJ22+AJ224+AJ333</f>
        <v>0</v>
      </c>
      <c r="AK19" s="547">
        <f>AK22+AK224+AK333</f>
        <v>0</v>
      </c>
      <c r="AL19" s="547">
        <f>AL22+AL224+AL333</f>
        <v>0</v>
      </c>
      <c r="AM19" s="547">
        <f>AM22+AM224+AM333</f>
        <v>0</v>
      </c>
      <c r="AN19" s="547">
        <f>AN22+AN224+AN333</f>
        <v>0</v>
      </c>
      <c r="AO19" s="547">
        <f>AO22+AO224+AO333</f>
        <v>0</v>
      </c>
      <c r="AP19" s="547">
        <f>AP22+AP224+AP333</f>
        <v>0</v>
      </c>
      <c r="AQ19" s="547">
        <f>AQ22+AQ224+AQ333</f>
        <v>0</v>
      </c>
      <c r="AR19" s="547">
        <f>AR22+AR224+AR333</f>
        <v>0</v>
      </c>
      <c r="AS19" s="547">
        <f>AS22+AS224+AS333</f>
        <v>0</v>
      </c>
      <c r="AT19" s="547">
        <f>AT22+AT224+AT333</f>
        <v>0</v>
      </c>
      <c r="AU19" s="547">
        <f>AU22+AU224+AU333</f>
        <v>0</v>
      </c>
      <c r="AV19" s="542">
        <f>AV20</f>
        <v>795.07125999999994</v>
      </c>
      <c r="AW19" s="546"/>
      <c r="AX19" s="542"/>
      <c r="AY19" s="542"/>
      <c r="AZ19" s="542"/>
      <c r="BA19" s="542"/>
      <c r="BB19" s="542"/>
      <c r="BC19" s="542"/>
      <c r="BD19" s="542"/>
      <c r="BE19" s="542"/>
      <c r="BF19" s="542"/>
      <c r="BG19" s="542"/>
      <c r="BH19" s="542"/>
      <c r="BI19" s="542"/>
      <c r="BJ19" s="542"/>
      <c r="BK19" s="542"/>
      <c r="BL19" s="542"/>
      <c r="BM19" s="542"/>
      <c r="BN19" s="542"/>
      <c r="BO19" s="542"/>
      <c r="BP19" s="542"/>
      <c r="BQ19" s="542"/>
      <c r="BR19" s="542"/>
      <c r="BS19" s="542"/>
      <c r="BT19" s="542"/>
      <c r="BU19" s="541">
        <f>W19+AV19</f>
        <v>1474.7468497855516</v>
      </c>
      <c r="BV19" s="546"/>
      <c r="BW19" s="546"/>
      <c r="BX19" s="546"/>
      <c r="BY19" s="546"/>
      <c r="BZ19" s="546"/>
      <c r="CA19" s="546"/>
      <c r="CB19" s="546"/>
      <c r="CC19" s="546"/>
      <c r="CD19" s="546"/>
      <c r="CE19" s="546"/>
      <c r="CF19" s="546"/>
      <c r="CG19" s="546"/>
      <c r="CH19" s="546"/>
      <c r="CI19" s="546"/>
      <c r="CJ19" s="546"/>
      <c r="CK19" s="546"/>
      <c r="CL19" s="546"/>
      <c r="CM19" s="546"/>
      <c r="CN19" s="546"/>
      <c r="CO19" s="546"/>
      <c r="CP19" s="546"/>
      <c r="CQ19" s="546"/>
      <c r="CR19" s="546"/>
      <c r="CS19" s="545"/>
      <c r="CT19" s="544">
        <f>CT20</f>
        <v>713.39890889830508</v>
      </c>
      <c r="CU19" s="543">
        <f>CU20</f>
        <v>596.50321600524512</v>
      </c>
      <c r="CV19" s="542">
        <f>CV20</f>
        <v>695.33500000000004</v>
      </c>
      <c r="CW19" s="541">
        <f>CU19+CV19</f>
        <v>1291.8382160052452</v>
      </c>
      <c r="CX19" s="9"/>
      <c r="CY19" s="13"/>
      <c r="CZ19" s="9"/>
      <c r="DA19" s="9"/>
      <c r="DB19" s="9"/>
      <c r="DC19" s="9"/>
      <c r="DD19" s="243"/>
      <c r="DE19" s="243"/>
      <c r="DF19" s="243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</row>
    <row r="20" spans="1:125" s="10" customFormat="1" ht="31.5" x14ac:dyDescent="0.25">
      <c r="A20" s="211">
        <v>1</v>
      </c>
      <c r="B20" s="92" t="s">
        <v>333</v>
      </c>
      <c r="C20" s="111"/>
      <c r="D20" s="211"/>
      <c r="E20" s="209" t="str">
        <f>E21</f>
        <v>639.45 МВА / 280,86 км</v>
      </c>
      <c r="F20" s="203">
        <f>F21+F333</f>
        <v>619.45000000000005</v>
      </c>
      <c r="G20" s="203">
        <f>G21+G333</f>
        <v>220.85999999999999</v>
      </c>
      <c r="H20" s="523"/>
      <c r="I20" s="208"/>
      <c r="J20" s="203">
        <f>J21+J333</f>
        <v>5209.0802829845206</v>
      </c>
      <c r="K20" s="203">
        <f>K21+K333</f>
        <v>3021.6876849145206</v>
      </c>
      <c r="L20" s="522">
        <f>L21+L333</f>
        <v>848.67743799999994</v>
      </c>
      <c r="M20" s="171" t="str">
        <f>M21</f>
        <v>162.58 МВА/ 85.587 км</v>
      </c>
      <c r="N20" s="79">
        <f>N21+N333</f>
        <v>162.58000000000001</v>
      </c>
      <c r="O20" s="79">
        <f>O21+O333</f>
        <v>85.586999999999989</v>
      </c>
      <c r="P20" s="169" t="str">
        <f>P21</f>
        <v>78.78 МВА/ 102.018 км</v>
      </c>
      <c r="Q20" s="169" t="str">
        <f>Q21</f>
        <v>14,121 МВА / 77,473 км</v>
      </c>
      <c r="R20" s="79">
        <f>R21+R333</f>
        <v>78.78</v>
      </c>
      <c r="S20" s="79">
        <f>S21+S333</f>
        <v>102.018</v>
      </c>
      <c r="T20" s="167" t="str">
        <f>T21</f>
        <v>241,36 МВА / 187.605 км</v>
      </c>
      <c r="U20" s="79">
        <f>U21+U333</f>
        <v>241.36</v>
      </c>
      <c r="V20" s="79">
        <f>V21+V333</f>
        <v>187.60499999999996</v>
      </c>
      <c r="W20" s="521">
        <f>W21+W333</f>
        <v>679.67558978555167</v>
      </c>
      <c r="X20" s="520"/>
      <c r="Y20" s="520"/>
      <c r="Z20" s="520"/>
      <c r="AA20" s="520"/>
      <c r="AB20" s="520"/>
      <c r="AC20" s="520"/>
      <c r="AD20" s="520"/>
      <c r="AE20" s="520"/>
      <c r="AF20" s="520"/>
      <c r="AG20" s="520"/>
      <c r="AH20" s="520"/>
      <c r="AI20" s="520"/>
      <c r="AJ20" s="520"/>
      <c r="AK20" s="520"/>
      <c r="AL20" s="520"/>
      <c r="AM20" s="520"/>
      <c r="AN20" s="520"/>
      <c r="AO20" s="520"/>
      <c r="AP20" s="520"/>
      <c r="AQ20" s="520"/>
      <c r="AR20" s="520"/>
      <c r="AS20" s="520"/>
      <c r="AT20" s="520"/>
      <c r="AU20" s="520"/>
      <c r="AV20" s="79">
        <f>AV21+AV333</f>
        <v>795.07125999999994</v>
      </c>
      <c r="AW20" s="205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520">
        <f>W20+AV20</f>
        <v>1474.7468497855516</v>
      </c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3"/>
      <c r="CQ20" s="203"/>
      <c r="CR20" s="203"/>
      <c r="CS20" s="517"/>
      <c r="CT20" s="516">
        <f>CT21+CT333</f>
        <v>713.39890889830508</v>
      </c>
      <c r="CU20" s="521">
        <f>CU21+CU333</f>
        <v>596.50321600524512</v>
      </c>
      <c r="CV20" s="79">
        <f>CV21+CV333</f>
        <v>695.33500000000004</v>
      </c>
      <c r="CW20" s="199">
        <f>CU20+CV20</f>
        <v>1291.8382160052452</v>
      </c>
      <c r="CX20" s="13"/>
      <c r="CY20" s="9"/>
      <c r="CZ20" s="9"/>
      <c r="DA20" s="9"/>
      <c r="DB20" s="9"/>
      <c r="DC20" s="9"/>
      <c r="DD20" s="243"/>
      <c r="DE20" s="243"/>
      <c r="DF20" s="243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</row>
    <row r="21" spans="1:125" s="10" customFormat="1" ht="31.5" x14ac:dyDescent="0.25">
      <c r="A21" s="211" t="s">
        <v>332</v>
      </c>
      <c r="B21" s="92" t="s">
        <v>331</v>
      </c>
      <c r="C21" s="111"/>
      <c r="D21" s="211"/>
      <c r="E21" s="209" t="s">
        <v>330</v>
      </c>
      <c r="F21" s="203">
        <f>F22+F224</f>
        <v>619.45000000000005</v>
      </c>
      <c r="G21" s="203">
        <f>G22+G224</f>
        <v>220.85999999999999</v>
      </c>
      <c r="H21" s="523"/>
      <c r="I21" s="208"/>
      <c r="J21" s="203">
        <f>J22+J224</f>
        <v>5209.0802829845206</v>
      </c>
      <c r="K21" s="203">
        <f>K22+K224</f>
        <v>3021.6876849145206</v>
      </c>
      <c r="L21" s="522">
        <f>L22+L224</f>
        <v>848.67743799999994</v>
      </c>
      <c r="M21" s="171" t="s">
        <v>329</v>
      </c>
      <c r="N21" s="79">
        <f>N22+N224</f>
        <v>162.58000000000001</v>
      </c>
      <c r="O21" s="79">
        <f>O22+O224</f>
        <v>85.586999999999989</v>
      </c>
      <c r="P21" s="169" t="s">
        <v>328</v>
      </c>
      <c r="Q21" s="169" t="s">
        <v>151</v>
      </c>
      <c r="R21" s="79">
        <f>R22+R224</f>
        <v>78.78</v>
      </c>
      <c r="S21" s="79">
        <f>S22+S224</f>
        <v>102.018</v>
      </c>
      <c r="T21" s="167" t="s">
        <v>327</v>
      </c>
      <c r="U21" s="79">
        <f>U22+U224</f>
        <v>241.36</v>
      </c>
      <c r="V21" s="79">
        <f>V22+V224</f>
        <v>187.60499999999996</v>
      </c>
      <c r="W21" s="521">
        <f>W22+W224</f>
        <v>679.67558978555167</v>
      </c>
      <c r="X21" s="520"/>
      <c r="Y21" s="520"/>
      <c r="Z21" s="520"/>
      <c r="AA21" s="520"/>
      <c r="AB21" s="520"/>
      <c r="AC21" s="520"/>
      <c r="AD21" s="520"/>
      <c r="AE21" s="520"/>
      <c r="AF21" s="520"/>
      <c r="AG21" s="520"/>
      <c r="AH21" s="520"/>
      <c r="AI21" s="520"/>
      <c r="AJ21" s="520"/>
      <c r="AK21" s="520"/>
      <c r="AL21" s="520"/>
      <c r="AM21" s="520"/>
      <c r="AN21" s="520"/>
      <c r="AO21" s="520"/>
      <c r="AP21" s="520"/>
      <c r="AQ21" s="520"/>
      <c r="AR21" s="520"/>
      <c r="AS21" s="520"/>
      <c r="AT21" s="520"/>
      <c r="AU21" s="520"/>
      <c r="AV21" s="79">
        <f>AV22+AV224</f>
        <v>795.07125999999994</v>
      </c>
      <c r="AW21" s="205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522">
        <f>W21+AV21</f>
        <v>1474.7468497855516</v>
      </c>
      <c r="BV21" s="205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517"/>
      <c r="CT21" s="516">
        <f>CT22+CT224</f>
        <v>713.39890889830508</v>
      </c>
      <c r="CU21" s="521">
        <f>CU22+CU224</f>
        <v>596.50321600524512</v>
      </c>
      <c r="CV21" s="79">
        <f>CV22+CV224</f>
        <v>695.33500000000004</v>
      </c>
      <c r="CW21" s="199">
        <f>CU21+CV21</f>
        <v>1291.8382160052452</v>
      </c>
      <c r="CX21" s="13"/>
      <c r="CY21" s="9"/>
      <c r="CZ21" s="9"/>
      <c r="DA21" s="9"/>
      <c r="DB21" s="9"/>
      <c r="DC21" s="9"/>
      <c r="DD21" s="243"/>
      <c r="DE21" s="243"/>
      <c r="DF21" s="243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</row>
    <row r="22" spans="1:125" s="338" customFormat="1" ht="31.5" x14ac:dyDescent="0.25">
      <c r="A22" s="352" t="s">
        <v>326</v>
      </c>
      <c r="B22" s="351" t="s">
        <v>325</v>
      </c>
      <c r="C22" s="350"/>
      <c r="D22" s="349"/>
      <c r="E22" s="348" t="s">
        <v>324</v>
      </c>
      <c r="F22" s="341">
        <f>F23+F46+F49+F53+F56+F61+F169+F175+F222</f>
        <v>530.85</v>
      </c>
      <c r="G22" s="341">
        <f>G23+G46+G49+G53+G56+G61+G169+G175+G222</f>
        <v>73.623999999999995</v>
      </c>
      <c r="H22" s="348"/>
      <c r="I22" s="348"/>
      <c r="J22" s="341">
        <f>J23+J46+J49+J53+J56+J61+J169+J175+J222</f>
        <v>1799.7396319627712</v>
      </c>
      <c r="K22" s="341">
        <f>K23+K46+K49+K53+K56+K61+K169+K175+K222</f>
        <v>1548.4078469627711</v>
      </c>
      <c r="L22" s="340">
        <f>L23+L46+L49+L53+L56+L61+L169+L175+L222</f>
        <v>188.943006</v>
      </c>
      <c r="M22" s="346" t="str">
        <f>M23</f>
        <v>148,8 МВА</v>
      </c>
      <c r="N22" s="341">
        <f>N23+N46+N49+N53+N56+N60+N61+N169+N175+N222</f>
        <v>148.80000000000001</v>
      </c>
      <c r="O22" s="341">
        <f>O23+O46+O49+O53+O56+O60+O61+O169+O175+O222</f>
        <v>0</v>
      </c>
      <c r="P22" s="346" t="str">
        <f>P23</f>
        <v>65 МВА</v>
      </c>
      <c r="Q22" s="346"/>
      <c r="R22" s="341">
        <f>R23+R46+R49+R53+R56+R60+R61+R169+R175+R222</f>
        <v>65</v>
      </c>
      <c r="S22" s="341">
        <f>S23+S46+S49+S53+S56+S60+S61+S169+S175+S222</f>
        <v>0</v>
      </c>
      <c r="T22" s="346" t="s">
        <v>313</v>
      </c>
      <c r="U22" s="341">
        <f>U23+U46+U49+U53+U56+U60+U61+U169+U175+U222</f>
        <v>213.8</v>
      </c>
      <c r="V22" s="341">
        <f>V23+V46+V49+V53+V56+V60+V61+V169+V175+V222</f>
        <v>0</v>
      </c>
      <c r="W22" s="342">
        <f>W23+W46+W49+W53+W56+W61+W169+W175</f>
        <v>375.99368403380225</v>
      </c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  <c r="AS22" s="341"/>
      <c r="AT22" s="341"/>
      <c r="AU22" s="341"/>
      <c r="AV22" s="341">
        <f>AV23+AV46+AV49+AV53+AV56+AV60+AV61+AV169+AV175+AV222</f>
        <v>378.09140553616828</v>
      </c>
      <c r="AW22" s="345"/>
      <c r="AX22" s="341"/>
      <c r="AY22" s="341"/>
      <c r="AZ22" s="341"/>
      <c r="BA22" s="341"/>
      <c r="BB22" s="341"/>
      <c r="BC22" s="341"/>
      <c r="BD22" s="341"/>
      <c r="BE22" s="341"/>
      <c r="BF22" s="341"/>
      <c r="BG22" s="341"/>
      <c r="BH22" s="341"/>
      <c r="BI22" s="341"/>
      <c r="BJ22" s="341"/>
      <c r="BK22" s="341"/>
      <c r="BL22" s="341"/>
      <c r="BM22" s="341"/>
      <c r="BN22" s="341"/>
      <c r="BO22" s="341"/>
      <c r="BP22" s="341"/>
      <c r="BQ22" s="341"/>
      <c r="BR22" s="341"/>
      <c r="BS22" s="341"/>
      <c r="BT22" s="341"/>
      <c r="BU22" s="340">
        <f>W22+AV22</f>
        <v>754.08508956997048</v>
      </c>
      <c r="BV22" s="345"/>
      <c r="BW22" s="341"/>
      <c r="BX22" s="341"/>
      <c r="BY22" s="341"/>
      <c r="BZ22" s="341"/>
      <c r="CA22" s="341"/>
      <c r="CB22" s="341"/>
      <c r="CC22" s="341"/>
      <c r="CD22" s="341"/>
      <c r="CE22" s="341"/>
      <c r="CF22" s="341"/>
      <c r="CG22" s="341"/>
      <c r="CH22" s="341"/>
      <c r="CI22" s="341"/>
      <c r="CJ22" s="341"/>
      <c r="CK22" s="341"/>
      <c r="CL22" s="341"/>
      <c r="CM22" s="341"/>
      <c r="CN22" s="341"/>
      <c r="CO22" s="341"/>
      <c r="CP22" s="341"/>
      <c r="CQ22" s="341"/>
      <c r="CR22" s="341"/>
      <c r="CS22" s="344"/>
      <c r="CT22" s="343">
        <f>CT23+CT46+CT49+CT53+CT56+CT61+CT169+CT175+CT222</f>
        <v>150.72102618644067</v>
      </c>
      <c r="CU22" s="342">
        <f>CU23+CU46+CU49+CU53+CU56+CU61+CU169+CU175</f>
        <v>344.01872871971312</v>
      </c>
      <c r="CV22" s="341">
        <f>CV23+CV46+CV49+CV53+CV56+CV61+CV169+CV175</f>
        <v>339.87633773220335</v>
      </c>
      <c r="CW22" s="340">
        <f>CU22+CV22</f>
        <v>683.89506645191648</v>
      </c>
      <c r="CX22" s="13"/>
      <c r="CY22" s="9"/>
      <c r="CZ22" s="9"/>
      <c r="DA22" s="9"/>
      <c r="DB22" s="9"/>
      <c r="DC22" s="9"/>
      <c r="DD22" s="243"/>
      <c r="DE22" s="243"/>
      <c r="DF22" s="243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</row>
    <row r="23" spans="1:125" s="10" customFormat="1" ht="31.5" x14ac:dyDescent="0.25">
      <c r="A23" s="211" t="s">
        <v>323</v>
      </c>
      <c r="B23" s="92" t="s">
        <v>148</v>
      </c>
      <c r="C23" s="111"/>
      <c r="D23" s="211"/>
      <c r="E23" s="209" t="s">
        <v>322</v>
      </c>
      <c r="F23" s="203">
        <f>F24+F32</f>
        <v>525.6</v>
      </c>
      <c r="G23" s="203">
        <f>G24+G32</f>
        <v>1.1240000000000001</v>
      </c>
      <c r="H23" s="523"/>
      <c r="I23" s="208"/>
      <c r="J23" s="203">
        <f>J24+J32</f>
        <v>705.28378435749005</v>
      </c>
      <c r="K23" s="203">
        <f>K24+K32</f>
        <v>458.50074735749013</v>
      </c>
      <c r="L23" s="522">
        <f>L24+L32</f>
        <v>111.39327200000001</v>
      </c>
      <c r="M23" s="264" t="s">
        <v>314</v>
      </c>
      <c r="N23" s="79">
        <f>N24+N32</f>
        <v>148.80000000000001</v>
      </c>
      <c r="O23" s="79">
        <f>O24+O32</f>
        <v>0</v>
      </c>
      <c r="P23" s="263" t="s">
        <v>310</v>
      </c>
      <c r="Q23" s="263"/>
      <c r="R23" s="79">
        <f>R24+R32</f>
        <v>65</v>
      </c>
      <c r="S23" s="79">
        <f>S24+S32</f>
        <v>0</v>
      </c>
      <c r="T23" s="167" t="s">
        <v>313</v>
      </c>
      <c r="U23" s="79">
        <f>U24+U32</f>
        <v>213.8</v>
      </c>
      <c r="V23" s="79">
        <f>V24+V32</f>
        <v>0</v>
      </c>
      <c r="W23" s="521">
        <f>W24+W32</f>
        <v>107.36481252132116</v>
      </c>
      <c r="X23" s="79">
        <f>SUM(AG23+AJ23)</f>
        <v>0</v>
      </c>
      <c r="Y23" s="520"/>
      <c r="Z23" s="520"/>
      <c r="AA23" s="520"/>
      <c r="AB23" s="520"/>
      <c r="AC23" s="520"/>
      <c r="AD23" s="520"/>
      <c r="AE23" s="520"/>
      <c r="AF23" s="520"/>
      <c r="AG23" s="520"/>
      <c r="AH23" s="520"/>
      <c r="AI23" s="520"/>
      <c r="AJ23" s="520"/>
      <c r="AK23" s="520"/>
      <c r="AL23" s="520"/>
      <c r="AM23" s="520"/>
      <c r="AN23" s="520"/>
      <c r="AO23" s="520"/>
      <c r="AP23" s="520"/>
      <c r="AQ23" s="520"/>
      <c r="AR23" s="520"/>
      <c r="AS23" s="520"/>
      <c r="AT23" s="520"/>
      <c r="AU23" s="520"/>
      <c r="AV23" s="79">
        <f>AV24+AV32</f>
        <v>100.73297974616891</v>
      </c>
      <c r="AW23" s="205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522">
        <f>W23+AV23</f>
        <v>208.09779226749006</v>
      </c>
      <c r="BV23" s="205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3"/>
      <c r="CS23" s="517"/>
      <c r="CT23" s="516">
        <f>CT24+CT32</f>
        <v>94.897645000000011</v>
      </c>
      <c r="CU23" s="521">
        <f>CU24+CU32</f>
        <v>109.70618267734042</v>
      </c>
      <c r="CV23" s="79">
        <f>CV24+CV32</f>
        <v>85.634255999999993</v>
      </c>
      <c r="CW23" s="199">
        <f>CU23+CV23</f>
        <v>195.34043867734042</v>
      </c>
      <c r="CX23" s="13"/>
      <c r="CY23" s="9"/>
      <c r="CZ23" s="9"/>
      <c r="DA23" s="9"/>
      <c r="DB23" s="9"/>
      <c r="DC23" s="9"/>
      <c r="DD23" s="243"/>
      <c r="DE23" s="243"/>
      <c r="DF23" s="243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</row>
    <row r="24" spans="1:125" s="10" customFormat="1" ht="15.75" x14ac:dyDescent="0.25">
      <c r="A24" s="211"/>
      <c r="B24" s="92" t="s">
        <v>63</v>
      </c>
      <c r="C24" s="111"/>
      <c r="D24" s="211"/>
      <c r="E24" s="209" t="str">
        <f>E25</f>
        <v>1,124 км</v>
      </c>
      <c r="F24" s="203">
        <f>F25</f>
        <v>0</v>
      </c>
      <c r="G24" s="203">
        <f>G25</f>
        <v>1.1240000000000001</v>
      </c>
      <c r="H24" s="523"/>
      <c r="I24" s="208"/>
      <c r="J24" s="203">
        <f>J25</f>
        <v>169.41328199999998</v>
      </c>
      <c r="K24" s="203">
        <f>K25</f>
        <v>128.72241</v>
      </c>
      <c r="L24" s="522">
        <f>L25</f>
        <v>10.72241</v>
      </c>
      <c r="M24" s="264"/>
      <c r="N24" s="79">
        <f>N25</f>
        <v>0</v>
      </c>
      <c r="O24" s="79">
        <f>O25</f>
        <v>0</v>
      </c>
      <c r="P24" s="365"/>
      <c r="Q24" s="365"/>
      <c r="R24" s="79">
        <f>R25</f>
        <v>0</v>
      </c>
      <c r="S24" s="79">
        <f>S25</f>
        <v>0</v>
      </c>
      <c r="T24" s="430"/>
      <c r="U24" s="79">
        <f>U25</f>
        <v>0</v>
      </c>
      <c r="V24" s="79">
        <f>V25</f>
        <v>0</v>
      </c>
      <c r="W24" s="521">
        <f>W25</f>
        <v>0.21375345999999998</v>
      </c>
      <c r="X24" s="79">
        <f>SUM(AG24+AJ24)</f>
        <v>0</v>
      </c>
      <c r="Y24" s="520"/>
      <c r="Z24" s="520"/>
      <c r="AA24" s="520"/>
      <c r="AB24" s="520"/>
      <c r="AC24" s="520"/>
      <c r="AD24" s="520"/>
      <c r="AE24" s="520"/>
      <c r="AF24" s="520"/>
      <c r="AG24" s="520"/>
      <c r="AH24" s="520"/>
      <c r="AI24" s="520"/>
      <c r="AJ24" s="520"/>
      <c r="AK24" s="520"/>
      <c r="AL24" s="520"/>
      <c r="AM24" s="520"/>
      <c r="AN24" s="520"/>
      <c r="AO24" s="520"/>
      <c r="AP24" s="520"/>
      <c r="AQ24" s="520"/>
      <c r="AR24" s="520"/>
      <c r="AS24" s="520"/>
      <c r="AT24" s="520"/>
      <c r="AU24" s="520"/>
      <c r="AV24" s="79">
        <f>AV25</f>
        <v>0.21375345999999998</v>
      </c>
      <c r="AW24" s="205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522">
        <f>W24+AV24</f>
        <v>0.42750691999999996</v>
      </c>
      <c r="BV24" s="205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517"/>
      <c r="CT24" s="516">
        <f>CT25</f>
        <v>0.72351499999999991</v>
      </c>
      <c r="CU24" s="521">
        <f>CU25</f>
        <v>0.181147</v>
      </c>
      <c r="CV24" s="79">
        <f>CV25</f>
        <v>0.181147</v>
      </c>
      <c r="CW24" s="199">
        <f>CU24+CV24</f>
        <v>0.362294</v>
      </c>
      <c r="CX24" s="13"/>
      <c r="CY24" s="9"/>
      <c r="CZ24" s="9"/>
      <c r="DA24" s="9"/>
      <c r="DB24" s="9"/>
      <c r="DC24" s="9"/>
      <c r="DD24" s="230"/>
      <c r="DE24" s="230"/>
      <c r="DF24" s="230"/>
    </row>
    <row r="25" spans="1:125" s="10" customFormat="1" ht="15.75" x14ac:dyDescent="0.25">
      <c r="A25" s="211"/>
      <c r="B25" s="216" t="s">
        <v>60</v>
      </c>
      <c r="C25" s="215"/>
      <c r="D25" s="211"/>
      <c r="E25" s="209" t="s">
        <v>316</v>
      </c>
      <c r="F25" s="203">
        <f>F26+F30</f>
        <v>0</v>
      </c>
      <c r="G25" s="203">
        <f>G26+G30</f>
        <v>1.1240000000000001</v>
      </c>
      <c r="H25" s="523"/>
      <c r="I25" s="208"/>
      <c r="J25" s="203">
        <f>J26+J30</f>
        <v>169.41328199999998</v>
      </c>
      <c r="K25" s="160">
        <f>K26+K30</f>
        <v>128.72241</v>
      </c>
      <c r="L25" s="522">
        <f>L26+L30</f>
        <v>10.72241</v>
      </c>
      <c r="M25" s="171"/>
      <c r="N25" s="79">
        <f>N26+N30</f>
        <v>0</v>
      </c>
      <c r="O25" s="79">
        <f>O26+O30</f>
        <v>0</v>
      </c>
      <c r="P25" s="169"/>
      <c r="Q25" s="169"/>
      <c r="R25" s="79">
        <f>R26+R30</f>
        <v>0</v>
      </c>
      <c r="S25" s="79">
        <f>S26+S30</f>
        <v>0</v>
      </c>
      <c r="T25" s="167"/>
      <c r="U25" s="79">
        <f>U26+U30</f>
        <v>0</v>
      </c>
      <c r="V25" s="79">
        <f>V26+V30</f>
        <v>0</v>
      </c>
      <c r="W25" s="521">
        <f>W26+W30</f>
        <v>0.21375345999999998</v>
      </c>
      <c r="X25" s="79">
        <f>SUM(AG25+AJ25)</f>
        <v>0</v>
      </c>
      <c r="Y25" s="520"/>
      <c r="Z25" s="520"/>
      <c r="AA25" s="520"/>
      <c r="AB25" s="520"/>
      <c r="AC25" s="520"/>
      <c r="AD25" s="520"/>
      <c r="AE25" s="520"/>
      <c r="AF25" s="520"/>
      <c r="AG25" s="520"/>
      <c r="AH25" s="520"/>
      <c r="AI25" s="520"/>
      <c r="AJ25" s="520"/>
      <c r="AK25" s="520"/>
      <c r="AL25" s="520"/>
      <c r="AM25" s="520"/>
      <c r="AN25" s="520"/>
      <c r="AO25" s="520"/>
      <c r="AP25" s="520"/>
      <c r="AQ25" s="520"/>
      <c r="AR25" s="520"/>
      <c r="AS25" s="520"/>
      <c r="AT25" s="520"/>
      <c r="AU25" s="520"/>
      <c r="AV25" s="79">
        <f>AV26+AV30</f>
        <v>0.21375345999999998</v>
      </c>
      <c r="AW25" s="205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522">
        <f>W25+AV25</f>
        <v>0.42750691999999996</v>
      </c>
      <c r="BV25" s="205"/>
      <c r="BW25" s="203"/>
      <c r="BX25" s="203"/>
      <c r="BY25" s="203"/>
      <c r="BZ25" s="203"/>
      <c r="CA25" s="203"/>
      <c r="CB25" s="203"/>
      <c r="CC25" s="203"/>
      <c r="CD25" s="203"/>
      <c r="CE25" s="20"/>
      <c r="CF25" s="203"/>
      <c r="CG25" s="203"/>
      <c r="CH25" s="203"/>
      <c r="CI25" s="203"/>
      <c r="CJ25" s="203"/>
      <c r="CK25" s="203"/>
      <c r="CL25" s="203"/>
      <c r="CM25" s="203"/>
      <c r="CN25" s="203"/>
      <c r="CO25" s="203"/>
      <c r="CP25" s="203"/>
      <c r="CQ25" s="203"/>
      <c r="CR25" s="203"/>
      <c r="CS25" s="517"/>
      <c r="CT25" s="516">
        <f>CT26+CT30</f>
        <v>0.72351499999999991</v>
      </c>
      <c r="CU25" s="521">
        <f>CU26+CU30</f>
        <v>0.181147</v>
      </c>
      <c r="CV25" s="79">
        <f>CV26+CV30</f>
        <v>0.181147</v>
      </c>
      <c r="CW25" s="199">
        <f>CU25+CV25</f>
        <v>0.362294</v>
      </c>
      <c r="CX25" s="13"/>
      <c r="CY25" s="9"/>
      <c r="CZ25" s="9"/>
      <c r="DA25" s="9"/>
      <c r="DB25" s="9"/>
      <c r="DC25" s="9"/>
      <c r="DD25" s="230"/>
      <c r="DE25" s="230"/>
      <c r="DF25" s="230"/>
    </row>
    <row r="26" spans="1:125" s="10" customFormat="1" ht="15.75" x14ac:dyDescent="0.25">
      <c r="A26" s="211"/>
      <c r="B26" s="216" t="s">
        <v>263</v>
      </c>
      <c r="C26" s="215"/>
      <c r="D26" s="211"/>
      <c r="E26" s="209"/>
      <c r="F26" s="203">
        <f>SUM(F27:F29)</f>
        <v>0</v>
      </c>
      <c r="G26" s="203">
        <f>SUM(G27:G29)</f>
        <v>0</v>
      </c>
      <c r="H26" s="523"/>
      <c r="I26" s="208"/>
      <c r="J26" s="203">
        <f>SUM(J27:J29)</f>
        <v>50.882898999999995</v>
      </c>
      <c r="K26" s="160">
        <f>SUM(K27:K29)</f>
        <v>10.192027</v>
      </c>
      <c r="L26" s="522">
        <f>SUM(L27:L29)</f>
        <v>10.192027</v>
      </c>
      <c r="M26" s="171"/>
      <c r="N26" s="170"/>
      <c r="O26" s="170"/>
      <c r="P26" s="169"/>
      <c r="Q26" s="169"/>
      <c r="R26" s="168"/>
      <c r="S26" s="168"/>
      <c r="T26" s="167"/>
      <c r="U26" s="166"/>
      <c r="V26" s="166"/>
      <c r="W26" s="521">
        <f>SUM(W27:W29)</f>
        <v>0</v>
      </c>
      <c r="X26" s="79"/>
      <c r="Y26" s="520"/>
      <c r="Z26" s="520"/>
      <c r="AA26" s="520"/>
      <c r="AB26" s="520"/>
      <c r="AC26" s="520"/>
      <c r="AD26" s="520"/>
      <c r="AE26" s="520"/>
      <c r="AF26" s="520"/>
      <c r="AG26" s="520"/>
      <c r="AH26" s="520"/>
      <c r="AI26" s="520"/>
      <c r="AJ26" s="520"/>
      <c r="AK26" s="520"/>
      <c r="AL26" s="520"/>
      <c r="AM26" s="520"/>
      <c r="AN26" s="520"/>
      <c r="AO26" s="520"/>
      <c r="AP26" s="520"/>
      <c r="AQ26" s="520"/>
      <c r="AR26" s="520"/>
      <c r="AS26" s="520"/>
      <c r="AT26" s="520"/>
      <c r="AU26" s="520"/>
      <c r="AV26" s="79">
        <f>SUM(AV27:AV29)</f>
        <v>0</v>
      </c>
      <c r="AW26" s="205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519">
        <f>W26+AV26</f>
        <v>0</v>
      </c>
      <c r="BV26" s="205"/>
      <c r="BW26" s="203"/>
      <c r="BX26" s="203"/>
      <c r="BY26" s="203"/>
      <c r="BZ26" s="203"/>
      <c r="CA26" s="203"/>
      <c r="CB26" s="203"/>
      <c r="CC26" s="203"/>
      <c r="CD26" s="203"/>
      <c r="CE26" s="20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517"/>
      <c r="CT26" s="516">
        <f>SUM(CT27:CT29)</f>
        <v>0.211622</v>
      </c>
      <c r="CU26" s="521">
        <f>SUM(CU27:CU29)</f>
        <v>0</v>
      </c>
      <c r="CV26" s="79">
        <f>SUM(CV27:CV29)</f>
        <v>0</v>
      </c>
      <c r="CW26" s="199">
        <f>CU26+CV26</f>
        <v>0</v>
      </c>
      <c r="CX26" s="13"/>
      <c r="CY26" s="9"/>
      <c r="CZ26" s="9"/>
      <c r="DA26" s="9"/>
      <c r="DB26" s="9"/>
      <c r="DC26" s="9"/>
      <c r="DD26" s="230"/>
      <c r="DE26" s="230"/>
      <c r="DF26" s="230"/>
    </row>
    <row r="27" spans="1:125" s="8" customFormat="1" ht="15.75" x14ac:dyDescent="0.25">
      <c r="A27" s="198">
        <f>A26+1</f>
        <v>1</v>
      </c>
      <c r="B27" s="481" t="s">
        <v>321</v>
      </c>
      <c r="C27" s="540" t="s">
        <v>7</v>
      </c>
      <c r="D27" s="198" t="s">
        <v>22</v>
      </c>
      <c r="E27" s="149"/>
      <c r="F27" s="149"/>
      <c r="G27" s="149"/>
      <c r="H27" s="537">
        <v>2014</v>
      </c>
      <c r="I27" s="196">
        <v>2015</v>
      </c>
      <c r="J27" s="147">
        <v>10.016213</v>
      </c>
      <c r="K27" s="147">
        <v>0.19298199999999999</v>
      </c>
      <c r="L27" s="536">
        <v>0.19298199999999999</v>
      </c>
      <c r="M27" s="222"/>
      <c r="N27" s="221"/>
      <c r="O27" s="221"/>
      <c r="P27" s="220"/>
      <c r="Q27" s="220"/>
      <c r="R27" s="219"/>
      <c r="S27" s="219"/>
      <c r="T27" s="218"/>
      <c r="U27" s="217"/>
      <c r="V27" s="217"/>
      <c r="W27" s="145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4"/>
      <c r="AW27" s="143"/>
      <c r="AX27" s="141"/>
      <c r="AY27" s="141"/>
      <c r="AZ27" s="141"/>
      <c r="BA27" s="141"/>
      <c r="BB27" s="141"/>
      <c r="BC27" s="141"/>
      <c r="BD27" s="141"/>
      <c r="BE27" s="20"/>
      <c r="BF27" s="38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535">
        <f>W27+AV27</f>
        <v>0</v>
      </c>
      <c r="BV27" s="143"/>
      <c r="BW27" s="534"/>
      <c r="BX27" s="534"/>
      <c r="BY27" s="534"/>
      <c r="BZ27" s="534"/>
      <c r="CA27" s="534"/>
      <c r="CB27" s="534"/>
      <c r="CC27" s="534"/>
      <c r="CD27" s="20"/>
      <c r="CE27" s="38"/>
      <c r="CF27" s="534"/>
      <c r="CG27" s="534"/>
      <c r="CH27" s="20"/>
      <c r="CI27" s="534"/>
      <c r="CJ27" s="534"/>
      <c r="CK27" s="534"/>
      <c r="CL27" s="534"/>
      <c r="CM27" s="534"/>
      <c r="CN27" s="534"/>
      <c r="CO27" s="534"/>
      <c r="CP27" s="534"/>
      <c r="CQ27" s="534"/>
      <c r="CR27" s="534"/>
      <c r="CS27" s="533"/>
      <c r="CT27" s="532">
        <v>7.3999999999999996E-5</v>
      </c>
      <c r="CU27" s="531"/>
      <c r="CV27" s="137"/>
      <c r="CW27" s="54">
        <f>CU27+CV27</f>
        <v>0</v>
      </c>
      <c r="CX27" s="13"/>
      <c r="CY27" s="9"/>
      <c r="CZ27" s="9"/>
      <c r="DA27" s="9"/>
      <c r="DB27" s="9"/>
      <c r="DC27" s="9"/>
      <c r="DD27" s="9"/>
      <c r="DE27" s="9"/>
      <c r="DF27" s="9"/>
    </row>
    <row r="28" spans="1:125" s="8" customFormat="1" ht="31.5" x14ac:dyDescent="0.25">
      <c r="A28" s="198">
        <f>A27+1</f>
        <v>2</v>
      </c>
      <c r="B28" s="481" t="s">
        <v>320</v>
      </c>
      <c r="C28" s="539"/>
      <c r="D28" s="198" t="s">
        <v>22</v>
      </c>
      <c r="E28" s="149"/>
      <c r="F28" s="149"/>
      <c r="G28" s="149"/>
      <c r="H28" s="537">
        <v>2014</v>
      </c>
      <c r="I28" s="196">
        <v>2015</v>
      </c>
      <c r="J28" s="147">
        <v>14.081101</v>
      </c>
      <c r="K28" s="147">
        <f>L28</f>
        <v>6.5399350000000007</v>
      </c>
      <c r="L28" s="536">
        <v>6.5399350000000007</v>
      </c>
      <c r="M28" s="222"/>
      <c r="N28" s="221"/>
      <c r="O28" s="221"/>
      <c r="P28" s="220"/>
      <c r="Q28" s="220"/>
      <c r="R28" s="219"/>
      <c r="S28" s="219"/>
      <c r="T28" s="218"/>
      <c r="U28" s="217"/>
      <c r="V28" s="217"/>
      <c r="W28" s="145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4"/>
      <c r="AW28" s="143"/>
      <c r="AX28" s="141"/>
      <c r="AY28" s="141"/>
      <c r="AZ28" s="141"/>
      <c r="BA28" s="141"/>
      <c r="BB28" s="141"/>
      <c r="BC28" s="141"/>
      <c r="BD28" s="141"/>
      <c r="BE28" s="20"/>
      <c r="BF28" s="38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535">
        <f>W28+AV28</f>
        <v>0</v>
      </c>
      <c r="BV28" s="143"/>
      <c r="BW28" s="534"/>
      <c r="BX28" s="534"/>
      <c r="BY28" s="534"/>
      <c r="BZ28" s="534"/>
      <c r="CA28" s="534"/>
      <c r="CB28" s="534"/>
      <c r="CC28" s="534"/>
      <c r="CD28" s="20"/>
      <c r="CE28" s="38"/>
      <c r="CF28" s="534"/>
      <c r="CG28" s="534"/>
      <c r="CH28" s="20"/>
      <c r="CI28" s="534"/>
      <c r="CJ28" s="534"/>
      <c r="CK28" s="534"/>
      <c r="CL28" s="534"/>
      <c r="CM28" s="534"/>
      <c r="CN28" s="534"/>
      <c r="CO28" s="534"/>
      <c r="CP28" s="534"/>
      <c r="CQ28" s="534"/>
      <c r="CR28" s="534"/>
      <c r="CS28" s="533"/>
      <c r="CT28" s="532">
        <v>0.21154800000000001</v>
      </c>
      <c r="CU28" s="531"/>
      <c r="CV28" s="137"/>
      <c r="CW28" s="54">
        <f>CU28+CV28</f>
        <v>0</v>
      </c>
      <c r="CX28" s="13"/>
      <c r="CY28" s="9"/>
      <c r="CZ28" s="9"/>
      <c r="DA28" s="9"/>
      <c r="DB28" s="9"/>
      <c r="DC28" s="9"/>
      <c r="DD28" s="9"/>
      <c r="DE28" s="9"/>
      <c r="DF28" s="9"/>
    </row>
    <row r="29" spans="1:125" s="8" customFormat="1" ht="15.75" x14ac:dyDescent="0.25">
      <c r="A29" s="53">
        <f>A28+1</f>
        <v>3</v>
      </c>
      <c r="B29" s="481" t="s">
        <v>319</v>
      </c>
      <c r="C29" s="538"/>
      <c r="D29" s="198" t="s">
        <v>22</v>
      </c>
      <c r="E29" s="149"/>
      <c r="F29" s="149"/>
      <c r="G29" s="149"/>
      <c r="H29" s="537">
        <v>2014</v>
      </c>
      <c r="I29" s="196">
        <v>2015</v>
      </c>
      <c r="J29" s="147">
        <v>26.785584999999998</v>
      </c>
      <c r="K29" s="147">
        <v>3.4591099999999999</v>
      </c>
      <c r="L29" s="536">
        <v>3.4591099999999999</v>
      </c>
      <c r="M29" s="222"/>
      <c r="N29" s="221"/>
      <c r="O29" s="221"/>
      <c r="P29" s="220"/>
      <c r="Q29" s="220"/>
      <c r="R29" s="219"/>
      <c r="S29" s="219"/>
      <c r="T29" s="218"/>
      <c r="U29" s="217"/>
      <c r="V29" s="217"/>
      <c r="W29" s="145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4"/>
      <c r="AW29" s="143"/>
      <c r="AX29" s="141"/>
      <c r="AY29" s="141"/>
      <c r="AZ29" s="141"/>
      <c r="BA29" s="141"/>
      <c r="BB29" s="141"/>
      <c r="BC29" s="141"/>
      <c r="BD29" s="141"/>
      <c r="BE29" s="20"/>
      <c r="BF29" s="38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535">
        <f>W29+AV29</f>
        <v>0</v>
      </c>
      <c r="BV29" s="143"/>
      <c r="BW29" s="534"/>
      <c r="BX29" s="534"/>
      <c r="BY29" s="534"/>
      <c r="BZ29" s="534"/>
      <c r="CA29" s="534"/>
      <c r="CB29" s="534"/>
      <c r="CC29" s="534"/>
      <c r="CD29" s="20"/>
      <c r="CE29" s="38"/>
      <c r="CF29" s="534"/>
      <c r="CG29" s="534"/>
      <c r="CH29" s="20"/>
      <c r="CI29" s="534"/>
      <c r="CJ29" s="534"/>
      <c r="CK29" s="534"/>
      <c r="CL29" s="534"/>
      <c r="CM29" s="534"/>
      <c r="CN29" s="534"/>
      <c r="CO29" s="534"/>
      <c r="CP29" s="534"/>
      <c r="CQ29" s="534"/>
      <c r="CR29" s="534"/>
      <c r="CS29" s="533"/>
      <c r="CT29" s="532">
        <v>0</v>
      </c>
      <c r="CU29" s="531"/>
      <c r="CV29" s="137"/>
      <c r="CW29" s="54">
        <f>CU29+CV29</f>
        <v>0</v>
      </c>
      <c r="CX29" s="13"/>
      <c r="CY29" s="9"/>
      <c r="CZ29" s="9"/>
      <c r="DA29" s="9"/>
      <c r="DB29" s="9"/>
      <c r="DC29" s="9"/>
      <c r="DD29" s="9"/>
      <c r="DE29" s="9"/>
      <c r="DF29" s="9"/>
    </row>
    <row r="30" spans="1:125" s="10" customFormat="1" ht="15.75" x14ac:dyDescent="0.25">
      <c r="A30" s="93"/>
      <c r="B30" s="213" t="s">
        <v>318</v>
      </c>
      <c r="C30" s="212"/>
      <c r="D30" s="211"/>
      <c r="E30" s="209" t="s">
        <v>316</v>
      </c>
      <c r="F30" s="203">
        <f>F31</f>
        <v>0</v>
      </c>
      <c r="G30" s="203">
        <f>G31</f>
        <v>1.1240000000000001</v>
      </c>
      <c r="H30" s="523"/>
      <c r="I30" s="208"/>
      <c r="J30" s="160">
        <f>J31</f>
        <v>118.530383</v>
      </c>
      <c r="K30" s="160">
        <f>K31</f>
        <v>118.530383</v>
      </c>
      <c r="L30" s="522">
        <f>L31</f>
        <v>0.53038300000000005</v>
      </c>
      <c r="M30" s="264">
        <f>M31</f>
        <v>0</v>
      </c>
      <c r="N30" s="485"/>
      <c r="O30" s="485"/>
      <c r="P30" s="263">
        <f>P31</f>
        <v>0</v>
      </c>
      <c r="Q30" s="263">
        <f>Q31</f>
        <v>0</v>
      </c>
      <c r="R30" s="168"/>
      <c r="S30" s="168"/>
      <c r="T30" s="167"/>
      <c r="U30" s="166"/>
      <c r="V30" s="166"/>
      <c r="W30" s="521">
        <f>W31</f>
        <v>0.21375345999999998</v>
      </c>
      <c r="X30" s="79">
        <f>X31</f>
        <v>0</v>
      </c>
      <c r="Y30" s="520">
        <f>Y31</f>
        <v>0</v>
      </c>
      <c r="Z30" s="520">
        <f>Z31</f>
        <v>0</v>
      </c>
      <c r="AA30" s="520">
        <f>AA31</f>
        <v>0</v>
      </c>
      <c r="AB30" s="520">
        <f>AB31</f>
        <v>0</v>
      </c>
      <c r="AC30" s="520">
        <f>AC31</f>
        <v>0</v>
      </c>
      <c r="AD30" s="520">
        <f>AD31</f>
        <v>0</v>
      </c>
      <c r="AE30" s="520">
        <f>AE31</f>
        <v>0</v>
      </c>
      <c r="AF30" s="520">
        <f>AF31</f>
        <v>0</v>
      </c>
      <c r="AG30" s="520">
        <f>AG31</f>
        <v>0</v>
      </c>
      <c r="AH30" s="520">
        <f>AH31</f>
        <v>0</v>
      </c>
      <c r="AI30" s="520">
        <f>AI31</f>
        <v>0</v>
      </c>
      <c r="AJ30" s="520">
        <f>AJ31</f>
        <v>0</v>
      </c>
      <c r="AK30" s="520">
        <f>AK31</f>
        <v>0</v>
      </c>
      <c r="AL30" s="520">
        <f>AL31</f>
        <v>0</v>
      </c>
      <c r="AM30" s="520">
        <f>AM31</f>
        <v>0</v>
      </c>
      <c r="AN30" s="520">
        <f>AN31</f>
        <v>0</v>
      </c>
      <c r="AO30" s="520">
        <f>AO31</f>
        <v>0</v>
      </c>
      <c r="AP30" s="520">
        <f>AP31</f>
        <v>0</v>
      </c>
      <c r="AQ30" s="520">
        <f>AQ31</f>
        <v>0</v>
      </c>
      <c r="AR30" s="520">
        <f>AR31</f>
        <v>0</v>
      </c>
      <c r="AS30" s="520">
        <f>AS31</f>
        <v>0</v>
      </c>
      <c r="AT30" s="520">
        <f>AT31</f>
        <v>0</v>
      </c>
      <c r="AU30" s="520">
        <f>AU31</f>
        <v>0</v>
      </c>
      <c r="AV30" s="79">
        <f>AV31</f>
        <v>0.21375345999999998</v>
      </c>
      <c r="AW30" s="205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522">
        <f>W30+AV30</f>
        <v>0.42750691999999996</v>
      </c>
      <c r="BV30" s="205"/>
      <c r="BW30" s="203"/>
      <c r="BX30" s="203"/>
      <c r="BY30" s="203"/>
      <c r="BZ30" s="203"/>
      <c r="CA30" s="203"/>
      <c r="CB30" s="203"/>
      <c r="CC30" s="203"/>
      <c r="CD30" s="203"/>
      <c r="CE30" s="20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517"/>
      <c r="CT30" s="516">
        <f>CT31</f>
        <v>0.51189299999999993</v>
      </c>
      <c r="CU30" s="521">
        <f>CU31</f>
        <v>0.181147</v>
      </c>
      <c r="CV30" s="79">
        <f>CV31</f>
        <v>0.181147</v>
      </c>
      <c r="CW30" s="199">
        <f>CU30+CV30</f>
        <v>0.362294</v>
      </c>
      <c r="CX30" s="13"/>
      <c r="CY30" s="230"/>
      <c r="CZ30" s="230"/>
      <c r="DA30" s="230"/>
      <c r="DB30" s="230"/>
      <c r="DC30" s="230"/>
      <c r="DD30" s="230"/>
      <c r="DE30" s="230"/>
      <c r="DF30" s="230"/>
    </row>
    <row r="31" spans="1:125" s="524" customFormat="1" ht="31.5" x14ac:dyDescent="0.25">
      <c r="A31" s="53">
        <f>A29+1</f>
        <v>4</v>
      </c>
      <c r="B31" s="530" t="s">
        <v>317</v>
      </c>
      <c r="C31" s="529" t="s">
        <v>7</v>
      </c>
      <c r="D31" s="198" t="s">
        <v>291</v>
      </c>
      <c r="E31" s="197" t="s">
        <v>316</v>
      </c>
      <c r="F31" s="197"/>
      <c r="G31" s="197">
        <v>1.1240000000000001</v>
      </c>
      <c r="H31" s="479">
        <v>2008</v>
      </c>
      <c r="I31" s="196">
        <v>2019</v>
      </c>
      <c r="J31" s="147">
        <v>118.530383</v>
      </c>
      <c r="K31" s="147">
        <f>J31</f>
        <v>118.530383</v>
      </c>
      <c r="L31" s="528">
        <v>0.53038300000000005</v>
      </c>
      <c r="M31" s="270"/>
      <c r="N31" s="527"/>
      <c r="O31" s="527"/>
      <c r="P31" s="226"/>
      <c r="Q31" s="226"/>
      <c r="R31" s="127"/>
      <c r="S31" s="127"/>
      <c r="T31" s="126"/>
      <c r="U31" s="125"/>
      <c r="V31" s="125"/>
      <c r="W31" s="145">
        <v>0.21375345999999998</v>
      </c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4">
        <v>0.21375345999999998</v>
      </c>
      <c r="AW31" s="205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56">
        <f>W31+AV31</f>
        <v>0.42750691999999996</v>
      </c>
      <c r="BV31" s="143"/>
      <c r="BW31" s="203"/>
      <c r="BX31" s="203"/>
      <c r="BY31" s="203"/>
      <c r="BZ31" s="203"/>
      <c r="CA31" s="203"/>
      <c r="CB31" s="203"/>
      <c r="CC31" s="203"/>
      <c r="CD31" s="20"/>
      <c r="CE31" s="20"/>
      <c r="CF31" s="203"/>
      <c r="CG31" s="203"/>
      <c r="CH31" s="20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517"/>
      <c r="CT31" s="526">
        <v>0.51189299999999993</v>
      </c>
      <c r="CU31" s="138">
        <v>0.181147</v>
      </c>
      <c r="CV31" s="137">
        <v>0.181147</v>
      </c>
      <c r="CW31" s="54">
        <f>CU31+CV31</f>
        <v>0.362294</v>
      </c>
      <c r="CX31" s="13"/>
      <c r="CY31" s="525"/>
      <c r="CZ31" s="525"/>
      <c r="DA31" s="525"/>
      <c r="DB31" s="525"/>
      <c r="DC31" s="525"/>
      <c r="DD31" s="525"/>
      <c r="DE31" s="525"/>
      <c r="DF31" s="525"/>
    </row>
    <row r="32" spans="1:125" s="10" customFormat="1" ht="15.75" x14ac:dyDescent="0.25">
      <c r="A32" s="93"/>
      <c r="B32" s="92" t="s">
        <v>21</v>
      </c>
      <c r="C32" s="111"/>
      <c r="D32" s="211"/>
      <c r="E32" s="173" t="s">
        <v>315</v>
      </c>
      <c r="F32" s="203">
        <f>F33+F43</f>
        <v>525.6</v>
      </c>
      <c r="G32" s="203">
        <f>G33+G43</f>
        <v>0</v>
      </c>
      <c r="H32" s="523"/>
      <c r="I32" s="208"/>
      <c r="J32" s="160">
        <f>J33+J43</f>
        <v>535.87050235749007</v>
      </c>
      <c r="K32" s="160">
        <f>K33+K43</f>
        <v>329.7783373574901</v>
      </c>
      <c r="L32" s="522">
        <f>L33+L43</f>
        <v>100.67086200000001</v>
      </c>
      <c r="M32" s="171" t="s">
        <v>314</v>
      </c>
      <c r="N32" s="79">
        <f>N33+N43</f>
        <v>148.80000000000001</v>
      </c>
      <c r="O32" s="170"/>
      <c r="P32" s="169" t="s">
        <v>310</v>
      </c>
      <c r="Q32" s="169"/>
      <c r="R32" s="79">
        <f>R33+R43</f>
        <v>65</v>
      </c>
      <c r="S32" s="168"/>
      <c r="T32" s="167" t="s">
        <v>313</v>
      </c>
      <c r="U32" s="79">
        <f>U33+U43</f>
        <v>213.8</v>
      </c>
      <c r="V32" s="79">
        <f>V33+V43</f>
        <v>0</v>
      </c>
      <c r="W32" s="521">
        <f>W33+W43</f>
        <v>107.15105906132115</v>
      </c>
      <c r="X32" s="137">
        <f>SUM(AF32+AJ32)</f>
        <v>0</v>
      </c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520"/>
      <c r="AL32" s="520"/>
      <c r="AM32" s="520"/>
      <c r="AN32" s="520"/>
      <c r="AO32" s="520"/>
      <c r="AP32" s="520"/>
      <c r="AQ32" s="520"/>
      <c r="AR32" s="520"/>
      <c r="AS32" s="520"/>
      <c r="AT32" s="520"/>
      <c r="AU32" s="520"/>
      <c r="AV32" s="79">
        <f>AV33+AV43</f>
        <v>100.5192262861689</v>
      </c>
      <c r="AW32" s="141"/>
      <c r="AX32" s="520"/>
      <c r="AY32" s="520"/>
      <c r="AZ32" s="520"/>
      <c r="BA32" s="520"/>
      <c r="BB32" s="520"/>
      <c r="BC32" s="520"/>
      <c r="BD32" s="520"/>
      <c r="BE32" s="520"/>
      <c r="BF32" s="75"/>
      <c r="BG32" s="520"/>
      <c r="BH32" s="520"/>
      <c r="BI32" s="520"/>
      <c r="BJ32" s="520"/>
      <c r="BK32" s="520"/>
      <c r="BL32" s="520"/>
      <c r="BM32" s="520"/>
      <c r="BN32" s="520"/>
      <c r="BO32" s="520"/>
      <c r="BP32" s="520"/>
      <c r="BQ32" s="520"/>
      <c r="BR32" s="520"/>
      <c r="BS32" s="520"/>
      <c r="BT32" s="520"/>
      <c r="BU32" s="519">
        <f>W32+AV32</f>
        <v>207.67028534749005</v>
      </c>
      <c r="BV32" s="205"/>
      <c r="BW32" s="203"/>
      <c r="BX32" s="203"/>
      <c r="BY32" s="203"/>
      <c r="BZ32" s="203"/>
      <c r="CA32" s="203"/>
      <c r="CB32" s="203"/>
      <c r="CC32" s="203"/>
      <c r="CD32" s="203"/>
      <c r="CE32" s="518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517"/>
      <c r="CT32" s="516">
        <f>CT33+CT43</f>
        <v>94.174130000000005</v>
      </c>
      <c r="CU32" s="156">
        <f>CU33+CU43</f>
        <v>109.52503567734043</v>
      </c>
      <c r="CV32" s="79">
        <f>CV33+CV43</f>
        <v>85.453108999999998</v>
      </c>
      <c r="CW32" s="199">
        <f>CU32+CV32</f>
        <v>194.97814467734042</v>
      </c>
      <c r="CX32" s="13"/>
      <c r="CY32" s="230"/>
      <c r="CZ32" s="230"/>
      <c r="DA32" s="230"/>
      <c r="DB32" s="230"/>
      <c r="DC32" s="230"/>
      <c r="DD32" s="230"/>
      <c r="DE32" s="230"/>
      <c r="DF32" s="230"/>
    </row>
    <row r="33" spans="1:110" s="10" customFormat="1" ht="15.75" x14ac:dyDescent="0.25">
      <c r="A33" s="93"/>
      <c r="B33" s="213" t="s">
        <v>20</v>
      </c>
      <c r="C33" s="212"/>
      <c r="D33" s="211"/>
      <c r="E33" s="173" t="s">
        <v>312</v>
      </c>
      <c r="F33" s="203">
        <f>SUM(F34:F42)</f>
        <v>387</v>
      </c>
      <c r="G33" s="203">
        <f>SUM(G34:G42)</f>
        <v>0</v>
      </c>
      <c r="H33" s="523"/>
      <c r="I33" s="208"/>
      <c r="J33" s="160">
        <f>SUM(J34:J42)</f>
        <v>496.08165775749006</v>
      </c>
      <c r="K33" s="160">
        <f>SUM(K34:K42)</f>
        <v>289.9894927574901</v>
      </c>
      <c r="L33" s="522">
        <f>SUM(L34:L42)</f>
        <v>100.31689100000001</v>
      </c>
      <c r="M33" s="171" t="s">
        <v>311</v>
      </c>
      <c r="N33" s="79">
        <f>SUM(N34:N42)</f>
        <v>41</v>
      </c>
      <c r="O33" s="170"/>
      <c r="P33" s="169" t="s">
        <v>310</v>
      </c>
      <c r="Q33" s="169"/>
      <c r="R33" s="79">
        <f>SUM(R34:R42)</f>
        <v>65</v>
      </c>
      <c r="S33" s="168"/>
      <c r="T33" s="167" t="s">
        <v>305</v>
      </c>
      <c r="U33" s="79">
        <f>SUM(U34:U42)</f>
        <v>106</v>
      </c>
      <c r="V33" s="79">
        <f>SUM(V34:V42)</f>
        <v>0</v>
      </c>
      <c r="W33" s="521">
        <f>SUM(W34:W42)</f>
        <v>91.985374471321165</v>
      </c>
      <c r="X33" s="137">
        <f>SUM(X34:X42)</f>
        <v>0</v>
      </c>
      <c r="Y33" s="141">
        <f>SUM(Y34:Y42)</f>
        <v>0</v>
      </c>
      <c r="Z33" s="141">
        <f>SUM(Z34:Z42)</f>
        <v>0</v>
      </c>
      <c r="AA33" s="141">
        <f>SUM(AA34:AA42)</f>
        <v>0</v>
      </c>
      <c r="AB33" s="141">
        <f>SUM(AB34:AB42)</f>
        <v>0</v>
      </c>
      <c r="AC33" s="141">
        <f>SUM(AC34:AC42)</f>
        <v>0</v>
      </c>
      <c r="AD33" s="141">
        <f>SUM(AD34:AD42)</f>
        <v>0</v>
      </c>
      <c r="AE33" s="141">
        <f>SUM(AE34:AE42)</f>
        <v>0</v>
      </c>
      <c r="AF33" s="141">
        <f>SUM(AF34:AF42)</f>
        <v>0</v>
      </c>
      <c r="AG33" s="141">
        <f>SUM(AG34:AG42)</f>
        <v>0</v>
      </c>
      <c r="AH33" s="141">
        <f>SUM(AH34:AH42)</f>
        <v>0</v>
      </c>
      <c r="AI33" s="141">
        <f>SUM(AI34:AI42)</f>
        <v>0</v>
      </c>
      <c r="AJ33" s="141">
        <f>SUM(AJ34:AJ42)</f>
        <v>0</v>
      </c>
      <c r="AK33" s="520">
        <f>SUM(AK34:AK42)</f>
        <v>0</v>
      </c>
      <c r="AL33" s="520">
        <f>SUM(AL34:AL42)</f>
        <v>0</v>
      </c>
      <c r="AM33" s="520">
        <f>SUM(AM34:AM42)</f>
        <v>0</v>
      </c>
      <c r="AN33" s="520">
        <f>SUM(AN34:AN42)</f>
        <v>0</v>
      </c>
      <c r="AO33" s="520">
        <f>SUM(AO34:AO42)</f>
        <v>0</v>
      </c>
      <c r="AP33" s="520">
        <f>SUM(AP34:AP42)</f>
        <v>0</v>
      </c>
      <c r="AQ33" s="520">
        <f>SUM(AQ34:AQ42)</f>
        <v>0</v>
      </c>
      <c r="AR33" s="520">
        <f>SUM(AR34:AR42)</f>
        <v>0</v>
      </c>
      <c r="AS33" s="520">
        <f>SUM(AS34:AS42)</f>
        <v>0</v>
      </c>
      <c r="AT33" s="520">
        <f>SUM(AT34:AT42)</f>
        <v>0</v>
      </c>
      <c r="AU33" s="520">
        <f>SUM(AU34:AU42)</f>
        <v>0</v>
      </c>
      <c r="AV33" s="79">
        <f>SUM(AV34:AV42)</f>
        <v>97.687226286168908</v>
      </c>
      <c r="AW33" s="520"/>
      <c r="AX33" s="520"/>
      <c r="AY33" s="520"/>
      <c r="AZ33" s="520"/>
      <c r="BA33" s="520"/>
      <c r="BB33" s="520"/>
      <c r="BC33" s="520"/>
      <c r="BD33" s="520"/>
      <c r="BE33" s="520"/>
      <c r="BF33" s="520"/>
      <c r="BG33" s="520"/>
      <c r="BH33" s="520"/>
      <c r="BI33" s="520"/>
      <c r="BJ33" s="520"/>
      <c r="BK33" s="520"/>
      <c r="BL33" s="520"/>
      <c r="BM33" s="520"/>
      <c r="BN33" s="520"/>
      <c r="BO33" s="520"/>
      <c r="BP33" s="520"/>
      <c r="BQ33" s="520"/>
      <c r="BR33" s="520"/>
      <c r="BS33" s="520"/>
      <c r="BT33" s="520"/>
      <c r="BU33" s="519">
        <f>W33+AV33</f>
        <v>189.67260075749007</v>
      </c>
      <c r="BV33" s="205"/>
      <c r="BW33" s="203"/>
      <c r="BX33" s="203"/>
      <c r="BY33" s="203"/>
      <c r="BZ33" s="203"/>
      <c r="CA33" s="203"/>
      <c r="CB33" s="203"/>
      <c r="CC33" s="203"/>
      <c r="CD33" s="203"/>
      <c r="CE33" s="518"/>
      <c r="CF33" s="203"/>
      <c r="CG33" s="203"/>
      <c r="CH33" s="203"/>
      <c r="CI33" s="203"/>
      <c r="CJ33" s="203"/>
      <c r="CK33" s="203"/>
      <c r="CL33" s="203"/>
      <c r="CM33" s="203"/>
      <c r="CN33" s="203"/>
      <c r="CO33" s="203"/>
      <c r="CP33" s="203"/>
      <c r="CQ33" s="203"/>
      <c r="CR33" s="203"/>
      <c r="CS33" s="517"/>
      <c r="CT33" s="516">
        <f>SUM(CT34:CT42)</f>
        <v>94.174130000000005</v>
      </c>
      <c r="CU33" s="156">
        <f>SUM(CU34:CU42)</f>
        <v>76.353671609543824</v>
      </c>
      <c r="CV33" s="79">
        <f>SUM(CV34:CV42)</f>
        <v>83.053108999999992</v>
      </c>
      <c r="CW33" s="199">
        <f>CU33+CV33</f>
        <v>159.40678060954383</v>
      </c>
      <c r="CX33" s="13"/>
      <c r="CY33" s="230"/>
      <c r="CZ33" s="230"/>
      <c r="DA33" s="230"/>
      <c r="DB33" s="230"/>
      <c r="DC33" s="230"/>
      <c r="DD33" s="230"/>
      <c r="DE33" s="230"/>
      <c r="DF33" s="230"/>
    </row>
    <row r="34" spans="1:110" s="8" customFormat="1" ht="63" x14ac:dyDescent="0.25">
      <c r="A34" s="53">
        <f>A31+1</f>
        <v>5</v>
      </c>
      <c r="B34" s="136" t="s">
        <v>309</v>
      </c>
      <c r="C34" s="410" t="s">
        <v>7</v>
      </c>
      <c r="D34" s="134" t="s">
        <v>291</v>
      </c>
      <c r="E34" s="132" t="s">
        <v>308</v>
      </c>
      <c r="F34" s="132">
        <f>40+25+3*16+10</f>
        <v>123</v>
      </c>
      <c r="G34" s="132"/>
      <c r="H34" s="421">
        <v>2016</v>
      </c>
      <c r="I34" s="131">
        <v>2017</v>
      </c>
      <c r="J34" s="147">
        <f>BU34</f>
        <v>64.176763386168759</v>
      </c>
      <c r="K34" s="119">
        <f>J34</f>
        <v>64.176763386168759</v>
      </c>
      <c r="L34" s="434"/>
      <c r="M34" s="130" t="s">
        <v>307</v>
      </c>
      <c r="N34" s="129">
        <f>25+16</f>
        <v>41</v>
      </c>
      <c r="O34" s="129"/>
      <c r="P34" s="128" t="s">
        <v>306</v>
      </c>
      <c r="Q34" s="128"/>
      <c r="R34" s="127">
        <f>40+25</f>
        <v>65</v>
      </c>
      <c r="S34" s="127"/>
      <c r="T34" s="126" t="s">
        <v>305</v>
      </c>
      <c r="U34" s="125">
        <f>N34+R34</f>
        <v>106</v>
      </c>
      <c r="V34" s="125">
        <f>O34+S34</f>
        <v>0</v>
      </c>
      <c r="W34" s="115">
        <v>9.9072817999999998</v>
      </c>
      <c r="X34" s="114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>
        <v>54.269481586168759</v>
      </c>
      <c r="AW34" s="123"/>
      <c r="AX34" s="114"/>
      <c r="AY34" s="114"/>
      <c r="AZ34" s="114"/>
      <c r="BA34" s="114"/>
      <c r="BB34" s="114"/>
      <c r="BC34" s="114"/>
      <c r="BD34" s="114"/>
      <c r="BE34" s="119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22">
        <f>W34+AV34</f>
        <v>64.176763386168759</v>
      </c>
      <c r="BV34" s="123"/>
      <c r="BW34" s="119"/>
      <c r="BX34" s="119"/>
      <c r="BY34" s="119"/>
      <c r="BZ34" s="119"/>
      <c r="CA34" s="119"/>
      <c r="CB34" s="119"/>
      <c r="CC34" s="119"/>
      <c r="CD34" s="119"/>
      <c r="CE34" s="114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433"/>
      <c r="CT34" s="432"/>
      <c r="CU34" s="115">
        <v>9.8182049152542383</v>
      </c>
      <c r="CV34" s="114">
        <v>47.413288999999999</v>
      </c>
      <c r="CW34" s="113">
        <f>CU34+CV34</f>
        <v>57.231493915254234</v>
      </c>
      <c r="CX34" s="13"/>
      <c r="CY34" s="9"/>
      <c r="CZ34" s="9"/>
      <c r="DA34" s="9"/>
      <c r="DB34" s="9"/>
      <c r="DC34" s="9"/>
      <c r="DD34" s="9"/>
      <c r="DE34" s="9"/>
      <c r="DF34" s="9"/>
    </row>
    <row r="35" spans="1:110" s="8" customFormat="1" ht="31.5" x14ac:dyDescent="0.25">
      <c r="A35" s="53">
        <f>A34+1</f>
        <v>6</v>
      </c>
      <c r="B35" s="136" t="s">
        <v>304</v>
      </c>
      <c r="C35" s="401"/>
      <c r="D35" s="134" t="s">
        <v>22</v>
      </c>
      <c r="E35" s="132" t="s">
        <v>70</v>
      </c>
      <c r="F35" s="132">
        <f>2*40</f>
        <v>80</v>
      </c>
      <c r="G35" s="132"/>
      <c r="H35" s="421">
        <v>2010</v>
      </c>
      <c r="I35" s="131">
        <v>2015</v>
      </c>
      <c r="J35" s="147">
        <v>171.651421</v>
      </c>
      <c r="K35" s="119">
        <v>93.574111000000002</v>
      </c>
      <c r="L35" s="434">
        <v>93.574110000000005</v>
      </c>
      <c r="M35" s="130"/>
      <c r="N35" s="129"/>
      <c r="O35" s="129"/>
      <c r="P35" s="128"/>
      <c r="Q35" s="128"/>
      <c r="R35" s="127"/>
      <c r="S35" s="127"/>
      <c r="T35" s="126"/>
      <c r="U35" s="125"/>
      <c r="V35" s="125"/>
      <c r="W35" s="115"/>
      <c r="X35" s="114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23"/>
      <c r="AX35" s="114"/>
      <c r="AY35" s="114"/>
      <c r="AZ35" s="114"/>
      <c r="BA35" s="114"/>
      <c r="BB35" s="114"/>
      <c r="BC35" s="114"/>
      <c r="BD35" s="114"/>
      <c r="BE35" s="119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22">
        <f>W35+AV35</f>
        <v>0</v>
      </c>
      <c r="BV35" s="123"/>
      <c r="BW35" s="119"/>
      <c r="BX35" s="119"/>
      <c r="BY35" s="119"/>
      <c r="BZ35" s="119"/>
      <c r="CA35" s="119"/>
      <c r="CB35" s="119"/>
      <c r="CC35" s="119"/>
      <c r="CD35" s="119"/>
      <c r="CE35" s="114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433"/>
      <c r="CT35" s="432">
        <v>82.572935999999999</v>
      </c>
      <c r="CU35" s="115"/>
      <c r="CV35" s="114"/>
      <c r="CW35" s="113">
        <f>CU35+CV35</f>
        <v>0</v>
      </c>
      <c r="CX35" s="13"/>
      <c r="CY35" s="9"/>
      <c r="CZ35" s="9"/>
      <c r="DA35" s="9"/>
      <c r="DB35" s="9"/>
      <c r="DC35" s="9"/>
      <c r="DD35" s="9"/>
      <c r="DE35" s="9"/>
      <c r="DF35" s="9"/>
    </row>
    <row r="36" spans="1:110" s="8" customFormat="1" ht="31.5" x14ac:dyDescent="0.25">
      <c r="A36" s="53">
        <f>A35+1</f>
        <v>7</v>
      </c>
      <c r="B36" s="136" t="s">
        <v>303</v>
      </c>
      <c r="C36" s="401"/>
      <c r="D36" s="134" t="s">
        <v>22</v>
      </c>
      <c r="E36" s="132" t="s">
        <v>302</v>
      </c>
      <c r="F36" s="132">
        <f>2*20</f>
        <v>40</v>
      </c>
      <c r="G36" s="132"/>
      <c r="H36" s="421">
        <v>2014</v>
      </c>
      <c r="I36" s="131">
        <v>2015</v>
      </c>
      <c r="J36" s="147">
        <v>99.062020000000004</v>
      </c>
      <c r="K36" s="119">
        <v>1.84E-2</v>
      </c>
      <c r="L36" s="434">
        <v>1.84E-2</v>
      </c>
      <c r="M36" s="130"/>
      <c r="N36" s="129"/>
      <c r="O36" s="129"/>
      <c r="P36" s="128"/>
      <c r="Q36" s="128"/>
      <c r="R36" s="127"/>
      <c r="S36" s="127"/>
      <c r="T36" s="126"/>
      <c r="U36" s="125"/>
      <c r="V36" s="125"/>
      <c r="W36" s="115"/>
      <c r="X36" s="114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23"/>
      <c r="AX36" s="114"/>
      <c r="AY36" s="114"/>
      <c r="AZ36" s="114"/>
      <c r="BA36" s="114"/>
      <c r="BB36" s="114"/>
      <c r="BC36" s="114"/>
      <c r="BD36" s="114"/>
      <c r="BE36" s="119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22">
        <f>W36+AV36</f>
        <v>0</v>
      </c>
      <c r="BV36" s="123"/>
      <c r="BW36" s="119"/>
      <c r="BX36" s="119"/>
      <c r="BY36" s="119"/>
      <c r="BZ36" s="119"/>
      <c r="CA36" s="119"/>
      <c r="CB36" s="119"/>
      <c r="CC36" s="119"/>
      <c r="CD36" s="119"/>
      <c r="CE36" s="114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433"/>
      <c r="CT36" s="432">
        <v>1.84E-2</v>
      </c>
      <c r="CU36" s="115"/>
      <c r="CV36" s="114"/>
      <c r="CW36" s="113">
        <f>CU36+CV36</f>
        <v>0</v>
      </c>
      <c r="CX36" s="13"/>
      <c r="CY36" s="9"/>
      <c r="CZ36" s="9"/>
      <c r="DA36" s="9"/>
      <c r="DB36" s="9"/>
      <c r="DC36" s="9"/>
      <c r="DD36" s="9"/>
      <c r="DE36" s="9"/>
      <c r="DF36" s="9"/>
    </row>
    <row r="37" spans="1:110" s="8" customFormat="1" ht="31.5" x14ac:dyDescent="0.25">
      <c r="A37" s="53">
        <f>A36+1</f>
        <v>8</v>
      </c>
      <c r="B37" s="136" t="s">
        <v>301</v>
      </c>
      <c r="C37" s="401"/>
      <c r="D37" s="134" t="s">
        <v>22</v>
      </c>
      <c r="E37" s="132" t="s">
        <v>299</v>
      </c>
      <c r="F37" s="132">
        <f>2*16</f>
        <v>32</v>
      </c>
      <c r="G37" s="132"/>
      <c r="H37" s="421">
        <v>2014</v>
      </c>
      <c r="I37" s="131">
        <v>2015</v>
      </c>
      <c r="J37" s="147">
        <v>26.744168000000002</v>
      </c>
      <c r="K37" s="119">
        <v>0.7317530000000001</v>
      </c>
      <c r="L37" s="434">
        <v>0.7317530000000001</v>
      </c>
      <c r="M37" s="130"/>
      <c r="N37" s="129"/>
      <c r="O37" s="129"/>
      <c r="P37" s="128"/>
      <c r="Q37" s="128"/>
      <c r="R37" s="127"/>
      <c r="S37" s="127"/>
      <c r="T37" s="126"/>
      <c r="U37" s="125"/>
      <c r="V37" s="125"/>
      <c r="W37" s="115"/>
      <c r="X37" s="114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23"/>
      <c r="AX37" s="114"/>
      <c r="AY37" s="114"/>
      <c r="AZ37" s="114"/>
      <c r="BA37" s="114"/>
      <c r="BB37" s="114"/>
      <c r="BC37" s="114"/>
      <c r="BD37" s="114"/>
      <c r="BE37" s="119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22">
        <f>W37+AV37</f>
        <v>0</v>
      </c>
      <c r="BV37" s="123"/>
      <c r="BW37" s="119"/>
      <c r="BX37" s="119"/>
      <c r="BY37" s="119"/>
      <c r="BZ37" s="119"/>
      <c r="CA37" s="119"/>
      <c r="CB37" s="119"/>
      <c r="CC37" s="119"/>
      <c r="CD37" s="119"/>
      <c r="CE37" s="114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433"/>
      <c r="CT37" s="432">
        <v>0.140934</v>
      </c>
      <c r="CU37" s="115"/>
      <c r="CV37" s="114"/>
      <c r="CW37" s="113">
        <f>CU37+CV37</f>
        <v>0</v>
      </c>
      <c r="CX37" s="13"/>
      <c r="CY37" s="9"/>
      <c r="CZ37" s="9"/>
      <c r="DA37" s="9"/>
      <c r="DB37" s="9"/>
      <c r="DC37" s="9"/>
      <c r="DD37" s="9"/>
      <c r="DE37" s="9"/>
      <c r="DF37" s="9"/>
    </row>
    <row r="38" spans="1:110" s="8" customFormat="1" ht="15.75" x14ac:dyDescent="0.25">
      <c r="A38" s="53">
        <f>A37+1</f>
        <v>9</v>
      </c>
      <c r="B38" s="136" t="s">
        <v>300</v>
      </c>
      <c r="C38" s="401"/>
      <c r="D38" s="134" t="s">
        <v>22</v>
      </c>
      <c r="E38" s="132" t="s">
        <v>299</v>
      </c>
      <c r="F38" s="132">
        <f>2*16</f>
        <v>32</v>
      </c>
      <c r="G38" s="132"/>
      <c r="H38" s="421">
        <v>2014</v>
      </c>
      <c r="I38" s="131">
        <v>2015</v>
      </c>
      <c r="J38" s="147">
        <v>2.9688479999999999</v>
      </c>
      <c r="K38" s="119">
        <v>1.0028E-2</v>
      </c>
      <c r="L38" s="434">
        <v>1.0028E-2</v>
      </c>
      <c r="M38" s="130"/>
      <c r="N38" s="129"/>
      <c r="O38" s="129"/>
      <c r="P38" s="128"/>
      <c r="Q38" s="128"/>
      <c r="R38" s="127"/>
      <c r="S38" s="127"/>
      <c r="T38" s="126"/>
      <c r="U38" s="125"/>
      <c r="V38" s="125"/>
      <c r="W38" s="115"/>
      <c r="X38" s="114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23"/>
      <c r="AX38" s="114"/>
      <c r="AY38" s="114"/>
      <c r="AZ38" s="114"/>
      <c r="BA38" s="114"/>
      <c r="BB38" s="114"/>
      <c r="BC38" s="114"/>
      <c r="BD38" s="114"/>
      <c r="BE38" s="119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22">
        <f>W38+AV38</f>
        <v>0</v>
      </c>
      <c r="BV38" s="123"/>
      <c r="BW38" s="119"/>
      <c r="BX38" s="119"/>
      <c r="BY38" s="119"/>
      <c r="BZ38" s="119"/>
      <c r="CA38" s="119"/>
      <c r="CB38" s="119"/>
      <c r="CC38" s="119"/>
      <c r="CD38" s="119"/>
      <c r="CE38" s="114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433"/>
      <c r="CT38" s="432">
        <v>1.5628E-2</v>
      </c>
      <c r="CU38" s="115"/>
      <c r="CV38" s="114"/>
      <c r="CW38" s="113">
        <f>CU38+CV38</f>
        <v>0</v>
      </c>
      <c r="CX38" s="13"/>
      <c r="CY38" s="9"/>
      <c r="CZ38" s="9"/>
      <c r="DA38" s="9"/>
      <c r="DB38" s="9"/>
      <c r="DC38" s="9"/>
      <c r="DD38" s="9"/>
      <c r="DE38" s="9"/>
      <c r="DF38" s="9"/>
    </row>
    <row r="39" spans="1:110" s="8" customFormat="1" ht="15.75" x14ac:dyDescent="0.25">
      <c r="A39" s="53">
        <f>A38+1</f>
        <v>10</v>
      </c>
      <c r="B39" s="136" t="s">
        <v>298</v>
      </c>
      <c r="C39" s="401"/>
      <c r="D39" s="134" t="s">
        <v>22</v>
      </c>
      <c r="E39" s="132"/>
      <c r="F39" s="132"/>
      <c r="G39" s="132"/>
      <c r="H39" s="421">
        <v>2015</v>
      </c>
      <c r="I39" s="131">
        <v>2017</v>
      </c>
      <c r="J39" s="147">
        <f>L39+BU39</f>
        <v>65.546172671321159</v>
      </c>
      <c r="K39" s="119">
        <f>J39</f>
        <v>65.546172671321159</v>
      </c>
      <c r="L39" s="122">
        <v>5.9825999999999997</v>
      </c>
      <c r="M39" s="130"/>
      <c r="N39" s="129"/>
      <c r="O39" s="129"/>
      <c r="P39" s="128"/>
      <c r="Q39" s="128"/>
      <c r="R39" s="127"/>
      <c r="S39" s="127"/>
      <c r="T39" s="126"/>
      <c r="U39" s="125"/>
      <c r="V39" s="125"/>
      <c r="W39" s="124">
        <v>28.376172671321161</v>
      </c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>
        <v>31.1874</v>
      </c>
      <c r="AW39" s="309"/>
      <c r="AX39" s="118"/>
      <c r="AY39" s="118"/>
      <c r="AZ39" s="118"/>
      <c r="BA39" s="118"/>
      <c r="BB39" s="118"/>
      <c r="BC39" s="118"/>
      <c r="BD39" s="118"/>
      <c r="BE39" s="118"/>
      <c r="BF39" s="120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22">
        <f>W39+AV39</f>
        <v>59.563572671321161</v>
      </c>
      <c r="BV39" s="123"/>
      <c r="BW39" s="118"/>
      <c r="BX39" s="118"/>
      <c r="BY39" s="118"/>
      <c r="BZ39" s="118"/>
      <c r="CA39" s="118"/>
      <c r="CB39" s="118"/>
      <c r="CC39" s="118"/>
      <c r="CD39" s="119"/>
      <c r="CE39" s="120"/>
      <c r="CF39" s="118"/>
      <c r="CG39" s="118"/>
      <c r="CH39" s="119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7"/>
      <c r="CT39" s="116">
        <v>0</v>
      </c>
      <c r="CU39" s="115">
        <v>24.51517267132116</v>
      </c>
      <c r="CV39" s="114">
        <v>26.43</v>
      </c>
      <c r="CW39" s="113">
        <f>CU39+CV39</f>
        <v>50.94517267132116</v>
      </c>
      <c r="CX39" s="13"/>
      <c r="CY39" s="9"/>
      <c r="CZ39" s="9"/>
      <c r="DA39" s="9"/>
      <c r="DB39" s="9"/>
      <c r="DC39" s="9"/>
      <c r="DD39" s="9"/>
      <c r="DE39" s="9"/>
      <c r="DF39" s="9"/>
    </row>
    <row r="40" spans="1:110" s="8" customFormat="1" ht="31.5" x14ac:dyDescent="0.25">
      <c r="A40" s="53">
        <f>A39+1</f>
        <v>11</v>
      </c>
      <c r="B40" s="136" t="s">
        <v>297</v>
      </c>
      <c r="C40" s="401"/>
      <c r="D40" s="134" t="s">
        <v>22</v>
      </c>
      <c r="E40" s="132"/>
      <c r="F40" s="132"/>
      <c r="G40" s="132"/>
      <c r="H40" s="421">
        <v>2016</v>
      </c>
      <c r="I40" s="131">
        <v>2017</v>
      </c>
      <c r="J40" s="147">
        <f>BU40</f>
        <v>26.495536800000004</v>
      </c>
      <c r="K40" s="119">
        <f>J40</f>
        <v>26.495536800000004</v>
      </c>
      <c r="L40" s="122"/>
      <c r="M40" s="130"/>
      <c r="N40" s="129"/>
      <c r="O40" s="129"/>
      <c r="P40" s="128"/>
      <c r="Q40" s="128"/>
      <c r="R40" s="127"/>
      <c r="S40" s="127"/>
      <c r="T40" s="126"/>
      <c r="U40" s="125"/>
      <c r="V40" s="125"/>
      <c r="W40" s="124">
        <v>22.046936000000002</v>
      </c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>
        <v>4.4486008000000004</v>
      </c>
      <c r="AW40" s="123"/>
      <c r="AX40" s="118"/>
      <c r="AY40" s="118"/>
      <c r="AZ40" s="118"/>
      <c r="BA40" s="118"/>
      <c r="BB40" s="118"/>
      <c r="BC40" s="118"/>
      <c r="BD40" s="118"/>
      <c r="BE40" s="119"/>
      <c r="BF40" s="120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22">
        <f>W40+AV40</f>
        <v>26.495536800000004</v>
      </c>
      <c r="BV40" s="123"/>
      <c r="BW40" s="118"/>
      <c r="BX40" s="118"/>
      <c r="BY40" s="118"/>
      <c r="BZ40" s="118"/>
      <c r="CA40" s="118"/>
      <c r="CB40" s="118"/>
      <c r="CC40" s="118"/>
      <c r="CD40" s="119"/>
      <c r="CE40" s="120"/>
      <c r="CF40" s="118"/>
      <c r="CG40" s="118"/>
      <c r="CH40" s="119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7"/>
      <c r="CT40" s="116">
        <f>10.699232</f>
        <v>10.699232</v>
      </c>
      <c r="CU40" s="115">
        <f>8.42786101694915</f>
        <v>8.4278610169491497</v>
      </c>
      <c r="CV40" s="114">
        <v>7.5058199999999999</v>
      </c>
      <c r="CW40" s="113">
        <f>CU40+CV40</f>
        <v>15.93368101694915</v>
      </c>
      <c r="CX40" s="13"/>
      <c r="CY40" s="9"/>
      <c r="CZ40" s="9"/>
      <c r="DA40" s="9"/>
      <c r="DB40" s="9"/>
      <c r="DC40" s="9"/>
      <c r="DD40" s="9"/>
      <c r="DE40" s="9"/>
      <c r="DF40" s="9"/>
    </row>
    <row r="41" spans="1:110" s="8" customFormat="1" ht="31.5" x14ac:dyDescent="0.25">
      <c r="A41" s="53">
        <f>A40+1</f>
        <v>12</v>
      </c>
      <c r="B41" s="136" t="s">
        <v>296</v>
      </c>
      <c r="C41" s="401"/>
      <c r="D41" s="134" t="s">
        <v>22</v>
      </c>
      <c r="E41" s="132"/>
      <c r="F41" s="132"/>
      <c r="G41" s="132"/>
      <c r="H41" s="421">
        <v>2016</v>
      </c>
      <c r="I41" s="131">
        <v>2017</v>
      </c>
      <c r="J41" s="147">
        <f>BU41</f>
        <v>1.9948440000000001</v>
      </c>
      <c r="K41" s="119">
        <f>J41</f>
        <v>1.9948440000000001</v>
      </c>
      <c r="L41" s="122"/>
      <c r="M41" s="130"/>
      <c r="N41" s="129"/>
      <c r="O41" s="129"/>
      <c r="P41" s="128"/>
      <c r="Q41" s="128"/>
      <c r="R41" s="127"/>
      <c r="S41" s="127"/>
      <c r="T41" s="126"/>
      <c r="U41" s="125"/>
      <c r="V41" s="125"/>
      <c r="W41" s="124">
        <v>0.78298400000000001</v>
      </c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>
        <v>1.2118599999999999</v>
      </c>
      <c r="AW41" s="123"/>
      <c r="AX41" s="118"/>
      <c r="AY41" s="118"/>
      <c r="AZ41" s="118"/>
      <c r="BA41" s="118"/>
      <c r="BB41" s="118"/>
      <c r="BC41" s="118"/>
      <c r="BD41" s="118"/>
      <c r="BE41" s="119"/>
      <c r="BF41" s="120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22">
        <f>W41+AV41</f>
        <v>1.9948440000000001</v>
      </c>
      <c r="BV41" s="123"/>
      <c r="BW41" s="118"/>
      <c r="BX41" s="118"/>
      <c r="BY41" s="118"/>
      <c r="BZ41" s="118"/>
      <c r="CA41" s="118"/>
      <c r="CB41" s="118"/>
      <c r="CC41" s="118"/>
      <c r="CD41" s="119"/>
      <c r="CE41" s="120"/>
      <c r="CF41" s="118"/>
      <c r="CG41" s="118"/>
      <c r="CH41" s="119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7"/>
      <c r="CT41" s="116">
        <v>0.72699999999999998</v>
      </c>
      <c r="CU41" s="115">
        <v>1.5840000000000278</v>
      </c>
      <c r="CV41" s="114">
        <v>1.704</v>
      </c>
      <c r="CW41" s="113">
        <f>CU41+CV41</f>
        <v>3.2880000000000278</v>
      </c>
      <c r="CX41" s="13"/>
      <c r="CY41" s="9"/>
      <c r="CZ41" s="9"/>
      <c r="DA41" s="9"/>
      <c r="DB41" s="9"/>
      <c r="DC41" s="9"/>
      <c r="DD41" s="9"/>
      <c r="DE41" s="9"/>
      <c r="DF41" s="9"/>
    </row>
    <row r="42" spans="1:110" s="153" customFormat="1" ht="31.5" x14ac:dyDescent="0.25">
      <c r="A42" s="515">
        <f>A41+1</f>
        <v>13</v>
      </c>
      <c r="B42" s="184" t="s">
        <v>295</v>
      </c>
      <c r="C42" s="398"/>
      <c r="D42" s="53" t="s">
        <v>291</v>
      </c>
      <c r="E42" s="149" t="s">
        <v>70</v>
      </c>
      <c r="F42" s="149">
        <f>2*40</f>
        <v>80</v>
      </c>
      <c r="G42" s="149"/>
      <c r="H42" s="479">
        <v>2016</v>
      </c>
      <c r="I42" s="479">
        <v>2017</v>
      </c>
      <c r="J42" s="147">
        <f>BU42</f>
        <v>37.44188390000015</v>
      </c>
      <c r="K42" s="147">
        <f>J42</f>
        <v>37.44188390000015</v>
      </c>
      <c r="L42" s="514"/>
      <c r="M42" s="192"/>
      <c r="N42" s="191"/>
      <c r="O42" s="191"/>
      <c r="P42" s="190"/>
      <c r="Q42" s="190"/>
      <c r="R42" s="189"/>
      <c r="S42" s="189"/>
      <c r="T42" s="188"/>
      <c r="U42" s="187"/>
      <c r="V42" s="187"/>
      <c r="W42" s="182">
        <v>30.872</v>
      </c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>
        <v>6.5698839000001499</v>
      </c>
      <c r="AW42" s="513"/>
      <c r="AX42" s="512"/>
      <c r="AY42" s="512"/>
      <c r="AZ42" s="512"/>
      <c r="BA42" s="512"/>
      <c r="BB42" s="512"/>
      <c r="BC42" s="512"/>
      <c r="BD42" s="512"/>
      <c r="BE42" s="512"/>
      <c r="BF42" s="180"/>
      <c r="BG42" s="512"/>
      <c r="BH42" s="512"/>
      <c r="BI42" s="512"/>
      <c r="BJ42" s="512"/>
      <c r="BK42" s="512"/>
      <c r="BL42" s="512"/>
      <c r="BM42" s="512"/>
      <c r="BN42" s="512"/>
      <c r="BO42" s="512"/>
      <c r="BP42" s="512"/>
      <c r="BQ42" s="512"/>
      <c r="BR42" s="512"/>
      <c r="BS42" s="512"/>
      <c r="BT42" s="512"/>
      <c r="BU42" s="146">
        <f>W42+AV42</f>
        <v>37.44188390000015</v>
      </c>
      <c r="BV42" s="181"/>
      <c r="BW42" s="512"/>
      <c r="BX42" s="512"/>
      <c r="BY42" s="512"/>
      <c r="BZ42" s="512"/>
      <c r="CA42" s="512"/>
      <c r="CB42" s="512"/>
      <c r="CC42" s="512"/>
      <c r="CD42" s="147"/>
      <c r="CE42" s="180"/>
      <c r="CF42" s="512"/>
      <c r="CG42" s="512"/>
      <c r="CH42" s="147"/>
      <c r="CI42" s="512"/>
      <c r="CJ42" s="512"/>
      <c r="CK42" s="512"/>
      <c r="CL42" s="512"/>
      <c r="CM42" s="512"/>
      <c r="CN42" s="512"/>
      <c r="CO42" s="512"/>
      <c r="CP42" s="512"/>
      <c r="CQ42" s="512"/>
      <c r="CR42" s="512"/>
      <c r="CS42" s="511"/>
      <c r="CT42" s="510">
        <v>0</v>
      </c>
      <c r="CU42" s="138">
        <v>32.00843300601926</v>
      </c>
      <c r="CV42" s="137"/>
      <c r="CW42" s="177">
        <f>CU42+CV42</f>
        <v>32.00843300601926</v>
      </c>
      <c r="CX42" s="13"/>
      <c r="CY42" s="154"/>
      <c r="CZ42" s="154"/>
      <c r="DA42" s="154"/>
      <c r="DB42" s="154"/>
      <c r="DC42" s="154"/>
      <c r="DD42" s="154"/>
      <c r="DE42" s="154"/>
      <c r="DF42" s="154"/>
    </row>
    <row r="43" spans="1:110" s="242" customFormat="1" ht="15.75" x14ac:dyDescent="0.25">
      <c r="A43" s="93"/>
      <c r="B43" s="313" t="s">
        <v>228</v>
      </c>
      <c r="C43" s="312"/>
      <c r="D43" s="419"/>
      <c r="E43" s="417" t="s">
        <v>294</v>
      </c>
      <c r="F43" s="422">
        <f>SUM(F44:F45)</f>
        <v>138.6</v>
      </c>
      <c r="G43" s="417"/>
      <c r="H43" s="418"/>
      <c r="I43" s="431"/>
      <c r="J43" s="160">
        <f>SUM(J44:J45)</f>
        <v>39.78884459999999</v>
      </c>
      <c r="K43" s="422">
        <f>SUM(K44:K45)</f>
        <v>39.78884459999999</v>
      </c>
      <c r="L43" s="430">
        <f>SUM(L44:L45)</f>
        <v>0.35397099999999998</v>
      </c>
      <c r="M43" s="171" t="s">
        <v>289</v>
      </c>
      <c r="N43" s="365">
        <f>SUM(N44:N45)</f>
        <v>107.8</v>
      </c>
      <c r="O43" s="170"/>
      <c r="P43" s="169"/>
      <c r="Q43" s="169"/>
      <c r="R43" s="168"/>
      <c r="S43" s="168"/>
      <c r="T43" s="167" t="s">
        <v>289</v>
      </c>
      <c r="U43" s="365">
        <f>SUM(U44:U45)</f>
        <v>107.8</v>
      </c>
      <c r="V43" s="166"/>
      <c r="W43" s="413">
        <f>SUM(W44:W45)</f>
        <v>15.165684589999984</v>
      </c>
      <c r="X43" s="114">
        <f>SUM(AF43+AJ43)</f>
        <v>0</v>
      </c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365"/>
      <c r="AL43" s="365"/>
      <c r="AM43" s="365"/>
      <c r="AN43" s="365"/>
      <c r="AO43" s="365"/>
      <c r="AP43" s="365"/>
      <c r="AQ43" s="365"/>
      <c r="AR43" s="365"/>
      <c r="AS43" s="365"/>
      <c r="AT43" s="365"/>
      <c r="AU43" s="365"/>
      <c r="AV43" s="365">
        <f>SUM(AV44:AV45)</f>
        <v>2.8320000000000003</v>
      </c>
      <c r="AW43" s="309"/>
      <c r="AX43" s="422"/>
      <c r="AY43" s="422"/>
      <c r="AZ43" s="422"/>
      <c r="BA43" s="422"/>
      <c r="BB43" s="422"/>
      <c r="BC43" s="422"/>
      <c r="BD43" s="422"/>
      <c r="BE43" s="422"/>
      <c r="BF43" s="307"/>
      <c r="BG43" s="422"/>
      <c r="BH43" s="422"/>
      <c r="BI43" s="422"/>
      <c r="BJ43" s="422"/>
      <c r="BK43" s="422"/>
      <c r="BL43" s="422"/>
      <c r="BM43" s="422"/>
      <c r="BN43" s="422"/>
      <c r="BO43" s="422"/>
      <c r="BP43" s="422"/>
      <c r="BQ43" s="422"/>
      <c r="BR43" s="422"/>
      <c r="BS43" s="422"/>
      <c r="BT43" s="422"/>
      <c r="BU43" s="430">
        <f>W43+AV43</f>
        <v>17.997684589999984</v>
      </c>
      <c r="BV43" s="423"/>
      <c r="BW43" s="422"/>
      <c r="BX43" s="422"/>
      <c r="BY43" s="422"/>
      <c r="BZ43" s="422"/>
      <c r="CA43" s="422"/>
      <c r="CB43" s="422"/>
      <c r="CC43" s="422"/>
      <c r="CD43" s="119"/>
      <c r="CE43" s="307"/>
      <c r="CF43" s="422"/>
      <c r="CG43" s="422"/>
      <c r="CH43" s="422"/>
      <c r="CI43" s="422"/>
      <c r="CJ43" s="422"/>
      <c r="CK43" s="422"/>
      <c r="CL43" s="422"/>
      <c r="CM43" s="422"/>
      <c r="CN43" s="422"/>
      <c r="CO43" s="422"/>
      <c r="CP43" s="422"/>
      <c r="CQ43" s="422"/>
      <c r="CR43" s="422"/>
      <c r="CS43" s="429"/>
      <c r="CT43" s="428">
        <f>SUM(CT44:CT45)</f>
        <v>0</v>
      </c>
      <c r="CU43" s="413">
        <f>SUM(CU44:CU45)</f>
        <v>33.171364067796603</v>
      </c>
      <c r="CV43" s="365">
        <f>SUM(CV44:CV45)</f>
        <v>2.4</v>
      </c>
      <c r="CW43" s="412">
        <f>CU43+CV43</f>
        <v>35.571364067796601</v>
      </c>
      <c r="CX43" s="13"/>
      <c r="CY43" s="243"/>
      <c r="CZ43" s="243"/>
      <c r="DA43" s="243"/>
      <c r="DB43" s="243"/>
      <c r="DC43" s="243"/>
      <c r="DD43" s="243"/>
      <c r="DE43" s="243"/>
      <c r="DF43" s="243"/>
    </row>
    <row r="44" spans="1:110" s="8" customFormat="1" ht="31.5" x14ac:dyDescent="0.25">
      <c r="A44" s="53">
        <f>A42+1</f>
        <v>14</v>
      </c>
      <c r="B44" s="509" t="s">
        <v>293</v>
      </c>
      <c r="C44" s="508" t="s">
        <v>7</v>
      </c>
      <c r="D44" s="134" t="s">
        <v>22</v>
      </c>
      <c r="E44" s="132"/>
      <c r="F44" s="131"/>
      <c r="G44" s="131"/>
      <c r="H44" s="131">
        <v>2016</v>
      </c>
      <c r="I44" s="131">
        <v>2017</v>
      </c>
      <c r="J44" s="147">
        <f>BU44</f>
        <v>3.4786350000000006</v>
      </c>
      <c r="K44" s="119">
        <f>J44</f>
        <v>3.4786350000000006</v>
      </c>
      <c r="L44" s="122"/>
      <c r="M44" s="130"/>
      <c r="N44" s="129"/>
      <c r="O44" s="129"/>
      <c r="P44" s="128"/>
      <c r="Q44" s="128"/>
      <c r="R44" s="127"/>
      <c r="S44" s="127"/>
      <c r="T44" s="126"/>
      <c r="U44" s="125"/>
      <c r="V44" s="125"/>
      <c r="W44" s="124">
        <v>0.64663500000000007</v>
      </c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>
        <v>2.8320000000000003</v>
      </c>
      <c r="AW44" s="309"/>
      <c r="AX44" s="118"/>
      <c r="AY44" s="118"/>
      <c r="AZ44" s="118"/>
      <c r="BA44" s="118"/>
      <c r="BB44" s="118"/>
      <c r="BC44" s="118"/>
      <c r="BD44" s="118"/>
      <c r="BE44" s="118"/>
      <c r="BF44" s="120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22">
        <f>W44+AV44</f>
        <v>3.4786350000000006</v>
      </c>
      <c r="BV44" s="123"/>
      <c r="BW44" s="118"/>
      <c r="BX44" s="118"/>
      <c r="BY44" s="118"/>
      <c r="BZ44" s="118"/>
      <c r="CA44" s="118"/>
      <c r="CB44" s="118"/>
      <c r="CC44" s="118"/>
      <c r="CD44" s="119"/>
      <c r="CE44" s="120"/>
      <c r="CF44" s="118"/>
      <c r="CG44" s="118"/>
      <c r="CH44" s="119"/>
      <c r="CI44" s="118"/>
      <c r="CJ44" s="118"/>
      <c r="CK44" s="118"/>
      <c r="CL44" s="118"/>
      <c r="CM44" s="118"/>
      <c r="CN44" s="118"/>
      <c r="CO44" s="118"/>
      <c r="CP44" s="118"/>
      <c r="CQ44" s="118"/>
      <c r="CR44" s="118"/>
      <c r="CS44" s="117"/>
      <c r="CT44" s="116">
        <v>0</v>
      </c>
      <c r="CU44" s="115">
        <v>2.4</v>
      </c>
      <c r="CV44" s="114">
        <v>2.4</v>
      </c>
      <c r="CW44" s="113">
        <f>CU44+CV44</f>
        <v>4.8</v>
      </c>
      <c r="CX44" s="13"/>
      <c r="CY44" s="9"/>
      <c r="CZ44" s="9"/>
      <c r="DA44" s="9"/>
      <c r="DB44" s="9"/>
      <c r="DC44" s="9"/>
      <c r="DD44" s="9"/>
      <c r="DE44" s="9"/>
      <c r="DF44" s="9"/>
    </row>
    <row r="45" spans="1:110" s="8" customFormat="1" ht="94.5" x14ac:dyDescent="0.25">
      <c r="A45" s="53">
        <f>A44+1</f>
        <v>15</v>
      </c>
      <c r="B45" s="507" t="s">
        <v>292</v>
      </c>
      <c r="C45" s="506"/>
      <c r="D45" s="134" t="s">
        <v>291</v>
      </c>
      <c r="E45" s="132" t="s">
        <v>290</v>
      </c>
      <c r="F45" s="131">
        <f>4*16+4*10+7.5+6.3+3*5.6+1*4</f>
        <v>138.6</v>
      </c>
      <c r="G45" s="131"/>
      <c r="H45" s="131">
        <v>2014</v>
      </c>
      <c r="I45" s="131">
        <v>2016</v>
      </c>
      <c r="J45" s="147">
        <f>CW45*1.18</f>
        <v>36.310209599999993</v>
      </c>
      <c r="K45" s="119">
        <f>J45</f>
        <v>36.310209599999993</v>
      </c>
      <c r="L45" s="122">
        <v>0.35397099999999998</v>
      </c>
      <c r="M45" s="130" t="s">
        <v>289</v>
      </c>
      <c r="N45" s="129">
        <v>107.8</v>
      </c>
      <c r="O45" s="129"/>
      <c r="P45" s="128"/>
      <c r="Q45" s="128"/>
      <c r="R45" s="127"/>
      <c r="S45" s="127"/>
      <c r="T45" s="126" t="s">
        <v>289</v>
      </c>
      <c r="U45" s="125">
        <f>N45+R45</f>
        <v>107.8</v>
      </c>
      <c r="V45" s="125">
        <f>O45+S45</f>
        <v>0</v>
      </c>
      <c r="W45" s="124">
        <v>14.519049589999984</v>
      </c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309"/>
      <c r="AX45" s="118"/>
      <c r="AY45" s="118"/>
      <c r="AZ45" s="118"/>
      <c r="BA45" s="118"/>
      <c r="BB45" s="118"/>
      <c r="BC45" s="118"/>
      <c r="BD45" s="118"/>
      <c r="BE45" s="118"/>
      <c r="BF45" s="120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22">
        <f>W45+AV45</f>
        <v>14.519049589999984</v>
      </c>
      <c r="BV45" s="123"/>
      <c r="BW45" s="118"/>
      <c r="BX45" s="118"/>
      <c r="BY45" s="118"/>
      <c r="BZ45" s="118"/>
      <c r="CA45" s="118"/>
      <c r="CB45" s="118"/>
      <c r="CC45" s="118"/>
      <c r="CD45" s="119"/>
      <c r="CE45" s="120"/>
      <c r="CF45" s="118"/>
      <c r="CG45" s="118"/>
      <c r="CH45" s="119"/>
      <c r="CI45" s="118"/>
      <c r="CJ45" s="118"/>
      <c r="CK45" s="118"/>
      <c r="CL45" s="118"/>
      <c r="CM45" s="118"/>
      <c r="CN45" s="118"/>
      <c r="CO45" s="118"/>
      <c r="CP45" s="118"/>
      <c r="CQ45" s="118"/>
      <c r="CR45" s="118"/>
      <c r="CS45" s="117"/>
      <c r="CT45" s="116">
        <v>0</v>
      </c>
      <c r="CU45" s="115">
        <v>30.771364067796604</v>
      </c>
      <c r="CV45" s="114"/>
      <c r="CW45" s="113">
        <f>CU45+CV45</f>
        <v>30.771364067796604</v>
      </c>
      <c r="CX45" s="13"/>
      <c r="CY45" s="9"/>
      <c r="CZ45" s="9"/>
      <c r="DA45" s="9"/>
      <c r="DB45" s="9"/>
      <c r="DC45" s="9"/>
      <c r="DD45" s="9"/>
      <c r="DE45" s="9"/>
      <c r="DF45" s="9"/>
    </row>
    <row r="46" spans="1:110" s="10" customFormat="1" ht="31.5" x14ac:dyDescent="0.25">
      <c r="A46" s="93" t="s">
        <v>288</v>
      </c>
      <c r="B46" s="367" t="s">
        <v>68</v>
      </c>
      <c r="C46" s="366"/>
      <c r="D46" s="419"/>
      <c r="E46" s="417"/>
      <c r="F46" s="417"/>
      <c r="G46" s="417"/>
      <c r="H46" s="418"/>
      <c r="I46" s="431"/>
      <c r="J46" s="160">
        <f>SUM(J47:J48)</f>
        <v>636.91300000000001</v>
      </c>
      <c r="K46" s="422">
        <f>SUM(K47:K48)</f>
        <v>636.91300000000001</v>
      </c>
      <c r="L46" s="430">
        <f>SUM(L47:L48)</f>
        <v>3.5892210000000002</v>
      </c>
      <c r="M46" s="171"/>
      <c r="N46" s="423"/>
      <c r="O46" s="423"/>
      <c r="P46" s="422"/>
      <c r="Q46" s="422"/>
      <c r="R46" s="429"/>
      <c r="S46" s="429"/>
      <c r="T46" s="430"/>
      <c r="U46" s="484"/>
      <c r="V46" s="484"/>
      <c r="W46" s="413">
        <f>SUM(W47:W48)</f>
        <v>135.90999990719999</v>
      </c>
      <c r="X46" s="114">
        <f>SUM(AF46+AJ46)</f>
        <v>0</v>
      </c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365"/>
      <c r="AL46" s="365"/>
      <c r="AM46" s="365"/>
      <c r="AN46" s="365"/>
      <c r="AO46" s="365"/>
      <c r="AP46" s="365"/>
      <c r="AQ46" s="365"/>
      <c r="AR46" s="365"/>
      <c r="AS46" s="365"/>
      <c r="AT46" s="365"/>
      <c r="AU46" s="365"/>
      <c r="AV46" s="365">
        <f>SUM(AV47:AV48)</f>
        <v>141.34700000000001</v>
      </c>
      <c r="AW46" s="309"/>
      <c r="AX46" s="422"/>
      <c r="AY46" s="422"/>
      <c r="AZ46" s="422"/>
      <c r="BA46" s="422"/>
      <c r="BB46" s="422"/>
      <c r="BC46" s="422"/>
      <c r="BD46" s="422"/>
      <c r="BE46" s="422"/>
      <c r="BF46" s="307"/>
      <c r="BG46" s="422"/>
      <c r="BH46" s="422"/>
      <c r="BI46" s="422"/>
      <c r="BJ46" s="422"/>
      <c r="BK46" s="422"/>
      <c r="BL46" s="422"/>
      <c r="BM46" s="422"/>
      <c r="BN46" s="422"/>
      <c r="BO46" s="422"/>
      <c r="BP46" s="422"/>
      <c r="BQ46" s="422"/>
      <c r="BR46" s="422"/>
      <c r="BS46" s="422"/>
      <c r="BT46" s="422"/>
      <c r="BU46" s="430">
        <f>W46+AV46</f>
        <v>277.2569999072</v>
      </c>
      <c r="BV46" s="423"/>
      <c r="BW46" s="422"/>
      <c r="BX46" s="422"/>
      <c r="BY46" s="422"/>
      <c r="BZ46" s="422"/>
      <c r="CA46" s="422"/>
      <c r="CB46" s="422"/>
      <c r="CC46" s="422"/>
      <c r="CD46" s="119"/>
      <c r="CE46" s="307"/>
      <c r="CF46" s="422"/>
      <c r="CG46" s="422"/>
      <c r="CH46" s="422"/>
      <c r="CI46" s="422"/>
      <c r="CJ46" s="422"/>
      <c r="CK46" s="422"/>
      <c r="CL46" s="422"/>
      <c r="CM46" s="422"/>
      <c r="CN46" s="422"/>
      <c r="CO46" s="422"/>
      <c r="CP46" s="422"/>
      <c r="CQ46" s="422"/>
      <c r="CR46" s="422"/>
      <c r="CS46" s="429"/>
      <c r="CT46" s="428">
        <f>SUM(CT47:CT47)</f>
        <v>0</v>
      </c>
      <c r="CU46" s="413">
        <f>SUM(CU47:CU48)</f>
        <v>124.34138100000001</v>
      </c>
      <c r="CV46" s="365">
        <f>SUM(CV47:CV48)</f>
        <v>133.98197399999998</v>
      </c>
      <c r="CW46" s="412">
        <f>CU46+CV46</f>
        <v>258.32335499999999</v>
      </c>
      <c r="CX46" s="13"/>
      <c r="CY46" s="230"/>
      <c r="CZ46" s="230"/>
      <c r="DA46" s="230"/>
      <c r="DB46" s="230"/>
      <c r="DC46" s="230"/>
      <c r="DD46" s="230"/>
      <c r="DE46" s="230"/>
      <c r="DF46" s="230"/>
    </row>
    <row r="47" spans="1:110" s="8" customFormat="1" ht="31.5" x14ac:dyDescent="0.25">
      <c r="A47" s="53">
        <f>A45+1</f>
        <v>16</v>
      </c>
      <c r="B47" s="136" t="s">
        <v>287</v>
      </c>
      <c r="C47" s="257" t="s">
        <v>286</v>
      </c>
      <c r="D47" s="134" t="s">
        <v>22</v>
      </c>
      <c r="E47" s="132"/>
      <c r="F47" s="132"/>
      <c r="G47" s="132"/>
      <c r="H47" s="421">
        <v>2016</v>
      </c>
      <c r="I47" s="131">
        <v>2020</v>
      </c>
      <c r="J47" s="147">
        <f>636.913-J48</f>
        <v>628.49134000000004</v>
      </c>
      <c r="K47" s="119">
        <f>J47</f>
        <v>628.49134000000004</v>
      </c>
      <c r="L47" s="122">
        <v>3.5892210000000002</v>
      </c>
      <c r="M47" s="130"/>
      <c r="N47" s="123"/>
      <c r="O47" s="123"/>
      <c r="P47" s="119"/>
      <c r="Q47" s="119"/>
      <c r="R47" s="433"/>
      <c r="S47" s="433"/>
      <c r="T47" s="434"/>
      <c r="U47" s="505"/>
      <c r="V47" s="505"/>
      <c r="W47" s="124">
        <v>134.68633990719999</v>
      </c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>
        <v>134.149</v>
      </c>
      <c r="AW47" s="123"/>
      <c r="AX47" s="118"/>
      <c r="AY47" s="118"/>
      <c r="AZ47" s="118"/>
      <c r="BA47" s="118"/>
      <c r="BB47" s="118"/>
      <c r="BC47" s="118"/>
      <c r="BD47" s="118"/>
      <c r="BE47" s="119"/>
      <c r="BF47" s="120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22">
        <f>W47+AV47</f>
        <v>268.83533990720002</v>
      </c>
      <c r="BV47" s="123"/>
      <c r="BW47" s="118"/>
      <c r="BX47" s="118"/>
      <c r="BY47" s="118"/>
      <c r="BZ47" s="118"/>
      <c r="CA47" s="118"/>
      <c r="CB47" s="118"/>
      <c r="CC47" s="118"/>
      <c r="CD47" s="119"/>
      <c r="CE47" s="120"/>
      <c r="CF47" s="118"/>
      <c r="CG47" s="118"/>
      <c r="CH47" s="119"/>
      <c r="CI47" s="118"/>
      <c r="CJ47" s="118"/>
      <c r="CK47" s="118"/>
      <c r="CL47" s="118"/>
      <c r="CM47" s="118"/>
      <c r="CN47" s="118"/>
      <c r="CO47" s="118"/>
      <c r="CP47" s="118"/>
      <c r="CQ47" s="118"/>
      <c r="CR47" s="118"/>
      <c r="CS47" s="117"/>
      <c r="CT47" s="116">
        <v>0</v>
      </c>
      <c r="CU47" s="115">
        <v>123.30438100000001</v>
      </c>
      <c r="CV47" s="114">
        <v>127.88197399999999</v>
      </c>
      <c r="CW47" s="113">
        <f>CU47+CV47</f>
        <v>251.18635499999999</v>
      </c>
      <c r="CX47" s="13"/>
      <c r="CY47" s="9"/>
      <c r="CZ47" s="9"/>
      <c r="DA47" s="9"/>
      <c r="DB47" s="9"/>
      <c r="DC47" s="9"/>
      <c r="DD47" s="9"/>
      <c r="DE47" s="9"/>
      <c r="DF47" s="9"/>
    </row>
    <row r="48" spans="1:110" s="8" customFormat="1" ht="31.5" x14ac:dyDescent="0.25">
      <c r="A48" s="53">
        <f>A47+1</f>
        <v>17</v>
      </c>
      <c r="B48" s="136" t="s">
        <v>285</v>
      </c>
      <c r="C48" s="257" t="s">
        <v>7</v>
      </c>
      <c r="D48" s="134"/>
      <c r="E48" s="132"/>
      <c r="F48" s="132"/>
      <c r="G48" s="132"/>
      <c r="H48" s="421">
        <v>2016</v>
      </c>
      <c r="I48" s="131">
        <v>2017</v>
      </c>
      <c r="J48" s="147">
        <f>BU48</f>
        <v>8.4216599999999993</v>
      </c>
      <c r="K48" s="119">
        <v>8.4216599999999993</v>
      </c>
      <c r="L48" s="122"/>
      <c r="M48" s="130"/>
      <c r="N48" s="123"/>
      <c r="O48" s="123"/>
      <c r="P48" s="119"/>
      <c r="Q48" s="119"/>
      <c r="R48" s="433"/>
      <c r="S48" s="433"/>
      <c r="T48" s="434"/>
      <c r="U48" s="505"/>
      <c r="V48" s="505"/>
      <c r="W48" s="124">
        <v>1.2236599999999997</v>
      </c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>
        <v>7.1980000000000004</v>
      </c>
      <c r="AW48" s="123"/>
      <c r="AX48" s="118"/>
      <c r="AY48" s="118"/>
      <c r="AZ48" s="118"/>
      <c r="BA48" s="118"/>
      <c r="BB48" s="118"/>
      <c r="BC48" s="118"/>
      <c r="BD48" s="118"/>
      <c r="BE48" s="119"/>
      <c r="BF48" s="120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22">
        <f>W48+AV48</f>
        <v>8.4216599999999993</v>
      </c>
      <c r="BV48" s="123"/>
      <c r="BW48" s="118"/>
      <c r="BX48" s="118"/>
      <c r="BY48" s="118"/>
      <c r="BZ48" s="118"/>
      <c r="CA48" s="118"/>
      <c r="CB48" s="118"/>
      <c r="CC48" s="118"/>
      <c r="CD48" s="119"/>
      <c r="CE48" s="120"/>
      <c r="CF48" s="118"/>
      <c r="CG48" s="118"/>
      <c r="CH48" s="119"/>
      <c r="CI48" s="118"/>
      <c r="CJ48" s="118"/>
      <c r="CK48" s="118"/>
      <c r="CL48" s="118"/>
      <c r="CM48" s="118"/>
      <c r="CN48" s="118"/>
      <c r="CO48" s="118"/>
      <c r="CP48" s="118"/>
      <c r="CQ48" s="118"/>
      <c r="CR48" s="118"/>
      <c r="CS48" s="117"/>
      <c r="CT48" s="116"/>
      <c r="CU48" s="115">
        <v>1.0369999999999999</v>
      </c>
      <c r="CV48" s="114">
        <v>6.1</v>
      </c>
      <c r="CW48" s="113">
        <f>CU48+CV48</f>
        <v>7.1369999999999996</v>
      </c>
      <c r="CX48" s="13"/>
      <c r="CY48" s="9"/>
      <c r="CZ48" s="9"/>
      <c r="DA48" s="9"/>
      <c r="DB48" s="9"/>
      <c r="DC48" s="9"/>
      <c r="DD48" s="9"/>
      <c r="DE48" s="9"/>
      <c r="DF48" s="9"/>
    </row>
    <row r="49" spans="1:111" s="10" customFormat="1" ht="15.75" x14ac:dyDescent="0.25">
      <c r="A49" s="93" t="s">
        <v>284</v>
      </c>
      <c r="B49" s="367" t="s">
        <v>283</v>
      </c>
      <c r="C49" s="366"/>
      <c r="D49" s="419"/>
      <c r="E49" s="417"/>
      <c r="F49" s="417"/>
      <c r="G49" s="417"/>
      <c r="H49" s="418"/>
      <c r="I49" s="431"/>
      <c r="J49" s="159">
        <f>J50</f>
        <v>25.664999999999999</v>
      </c>
      <c r="K49" s="364">
        <f>K50</f>
        <v>25.664999999999999</v>
      </c>
      <c r="L49" s="207">
        <f>L50</f>
        <v>0</v>
      </c>
      <c r="M49" s="171"/>
      <c r="N49" s="423"/>
      <c r="O49" s="423"/>
      <c r="P49" s="422"/>
      <c r="Q49" s="422"/>
      <c r="R49" s="429"/>
      <c r="S49" s="429"/>
      <c r="T49" s="430"/>
      <c r="U49" s="484"/>
      <c r="V49" s="484"/>
      <c r="W49" s="501">
        <f>W50</f>
        <v>7.67</v>
      </c>
      <c r="X49" s="114">
        <f>SUM(AF49+AJ49)</f>
        <v>0</v>
      </c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364"/>
      <c r="AL49" s="364"/>
      <c r="AM49" s="364"/>
      <c r="AN49" s="364"/>
      <c r="AO49" s="364"/>
      <c r="AP49" s="364"/>
      <c r="AQ49" s="364"/>
      <c r="AR49" s="364"/>
      <c r="AS49" s="364"/>
      <c r="AT49" s="364"/>
      <c r="AU49" s="364"/>
      <c r="AV49" s="364">
        <f>AV50</f>
        <v>17.994999999999997</v>
      </c>
      <c r="AW49" s="309"/>
      <c r="AX49" s="364"/>
      <c r="AY49" s="364"/>
      <c r="AZ49" s="364"/>
      <c r="BA49" s="364"/>
      <c r="BB49" s="364"/>
      <c r="BC49" s="364"/>
      <c r="BD49" s="364"/>
      <c r="BE49" s="364"/>
      <c r="BF49" s="307"/>
      <c r="BG49" s="364"/>
      <c r="BH49" s="364"/>
      <c r="BI49" s="364"/>
      <c r="BJ49" s="364"/>
      <c r="BK49" s="364"/>
      <c r="BL49" s="364"/>
      <c r="BM49" s="364"/>
      <c r="BN49" s="364"/>
      <c r="BO49" s="364"/>
      <c r="BP49" s="364"/>
      <c r="BQ49" s="364"/>
      <c r="BR49" s="364"/>
      <c r="BS49" s="364"/>
      <c r="BT49" s="364"/>
      <c r="BU49" s="207">
        <f>W49+AV49</f>
        <v>25.664999999999999</v>
      </c>
      <c r="BV49" s="504"/>
      <c r="BW49" s="364"/>
      <c r="BX49" s="364"/>
      <c r="BY49" s="364"/>
      <c r="BZ49" s="364"/>
      <c r="CA49" s="364"/>
      <c r="CB49" s="364"/>
      <c r="CC49" s="364"/>
      <c r="CD49" s="118"/>
      <c r="CE49" s="307"/>
      <c r="CF49" s="364"/>
      <c r="CG49" s="364"/>
      <c r="CH49" s="364"/>
      <c r="CI49" s="364"/>
      <c r="CJ49" s="364"/>
      <c r="CK49" s="364"/>
      <c r="CL49" s="364"/>
      <c r="CM49" s="364"/>
      <c r="CN49" s="364"/>
      <c r="CO49" s="364"/>
      <c r="CP49" s="364"/>
      <c r="CQ49" s="364"/>
      <c r="CR49" s="364"/>
      <c r="CS49" s="503"/>
      <c r="CT49" s="502"/>
      <c r="CU49" s="501">
        <f>CU50</f>
        <v>6.4999999999997797</v>
      </c>
      <c r="CV49" s="364">
        <f>CV50</f>
        <v>15.25</v>
      </c>
      <c r="CW49" s="412">
        <f>CU49+CV49</f>
        <v>21.74999999999978</v>
      </c>
      <c r="CX49" s="13"/>
      <c r="CY49" s="230"/>
      <c r="CZ49" s="230"/>
      <c r="DA49" s="230"/>
      <c r="DB49" s="230"/>
      <c r="DC49" s="230"/>
      <c r="DD49" s="230"/>
      <c r="DE49" s="230"/>
      <c r="DF49" s="230"/>
    </row>
    <row r="50" spans="1:111" s="8" customFormat="1" ht="31.5" x14ac:dyDescent="0.25">
      <c r="A50" s="53">
        <f>A48+1</f>
        <v>18</v>
      </c>
      <c r="B50" s="136" t="s">
        <v>282</v>
      </c>
      <c r="C50" s="410" t="s">
        <v>7</v>
      </c>
      <c r="D50" s="134" t="s">
        <v>4</v>
      </c>
      <c r="E50" s="132"/>
      <c r="F50" s="132"/>
      <c r="G50" s="132"/>
      <c r="H50" s="479">
        <v>2016</v>
      </c>
      <c r="I50" s="148">
        <v>2017</v>
      </c>
      <c r="J50" s="147">
        <f>J51+J52</f>
        <v>25.664999999999999</v>
      </c>
      <c r="K50" s="119">
        <f>K51+K52</f>
        <v>25.664999999999999</v>
      </c>
      <c r="L50" s="122">
        <v>0</v>
      </c>
      <c r="M50" s="270"/>
      <c r="N50" s="121"/>
      <c r="O50" s="121"/>
      <c r="P50" s="114"/>
      <c r="Q50" s="114"/>
      <c r="R50" s="400"/>
      <c r="S50" s="400"/>
      <c r="T50" s="113"/>
      <c r="U50" s="399"/>
      <c r="V50" s="399"/>
      <c r="W50" s="124">
        <f>W51+W52</f>
        <v>7.67</v>
      </c>
      <c r="X50" s="118">
        <f>X51+X52</f>
        <v>0</v>
      </c>
      <c r="Y50" s="118">
        <f>Y51+Y52</f>
        <v>0</v>
      </c>
      <c r="Z50" s="118">
        <f>Z51+Z52</f>
        <v>0</v>
      </c>
      <c r="AA50" s="118">
        <f>AA51+AA52</f>
        <v>0</v>
      </c>
      <c r="AB50" s="118">
        <f>AB51+AB52</f>
        <v>0</v>
      </c>
      <c r="AC50" s="118">
        <f>AC51+AC52</f>
        <v>0</v>
      </c>
      <c r="AD50" s="118">
        <f>AD51+AD52</f>
        <v>0</v>
      </c>
      <c r="AE50" s="118">
        <f>AE51+AE52</f>
        <v>0</v>
      </c>
      <c r="AF50" s="118">
        <f>AF51+AF52</f>
        <v>0</v>
      </c>
      <c r="AG50" s="118">
        <f>AG51+AG52</f>
        <v>0</v>
      </c>
      <c r="AH50" s="118">
        <f>AH51+AH52</f>
        <v>0</v>
      </c>
      <c r="AI50" s="118">
        <f>AI51+AI52</f>
        <v>0</v>
      </c>
      <c r="AJ50" s="118">
        <f>AJ51+AJ52</f>
        <v>0</v>
      </c>
      <c r="AK50" s="118">
        <f>AK51+AK52</f>
        <v>0</v>
      </c>
      <c r="AL50" s="118">
        <f>AL51+AL52</f>
        <v>0</v>
      </c>
      <c r="AM50" s="118">
        <f>AM51+AM52</f>
        <v>0</v>
      </c>
      <c r="AN50" s="118">
        <f>AN51+AN52</f>
        <v>0</v>
      </c>
      <c r="AO50" s="118">
        <f>AO51+AO52</f>
        <v>0</v>
      </c>
      <c r="AP50" s="118">
        <f>AP51+AP52</f>
        <v>0</v>
      </c>
      <c r="AQ50" s="118">
        <f>AQ51+AQ52</f>
        <v>0</v>
      </c>
      <c r="AR50" s="118">
        <f>AR51+AR52</f>
        <v>0</v>
      </c>
      <c r="AS50" s="118">
        <f>AS51+AS52</f>
        <v>0</v>
      </c>
      <c r="AT50" s="118">
        <f>AT51+AT52</f>
        <v>0</v>
      </c>
      <c r="AU50" s="118">
        <f>AU51+AU52</f>
        <v>0</v>
      </c>
      <c r="AV50" s="118">
        <f>AV51+AV52</f>
        <v>17.994999999999997</v>
      </c>
      <c r="AW50" s="123"/>
      <c r="AX50" s="118"/>
      <c r="AY50" s="118"/>
      <c r="AZ50" s="118"/>
      <c r="BA50" s="118"/>
      <c r="BB50" s="118"/>
      <c r="BC50" s="118"/>
      <c r="BD50" s="118"/>
      <c r="BE50" s="119"/>
      <c r="BF50" s="120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  <c r="BR50" s="118"/>
      <c r="BS50" s="118"/>
      <c r="BT50" s="118"/>
      <c r="BU50" s="122">
        <f>W50+AV50</f>
        <v>25.664999999999999</v>
      </c>
      <c r="BV50" s="123"/>
      <c r="BW50" s="118"/>
      <c r="BX50" s="118"/>
      <c r="BY50" s="118"/>
      <c r="BZ50" s="118"/>
      <c r="CA50" s="118"/>
      <c r="CB50" s="118"/>
      <c r="CC50" s="118"/>
      <c r="CD50" s="119"/>
      <c r="CE50" s="120"/>
      <c r="CF50" s="118"/>
      <c r="CG50" s="118"/>
      <c r="CH50" s="119"/>
      <c r="CI50" s="118"/>
      <c r="CJ50" s="118"/>
      <c r="CK50" s="118"/>
      <c r="CL50" s="118"/>
      <c r="CM50" s="118"/>
      <c r="CN50" s="118"/>
      <c r="CO50" s="118"/>
      <c r="CP50" s="118"/>
      <c r="CQ50" s="118"/>
      <c r="CR50" s="118"/>
      <c r="CS50" s="117"/>
      <c r="CT50" s="116">
        <f>CT51+CT52</f>
        <v>0</v>
      </c>
      <c r="CU50" s="115">
        <f>CU51+CU52</f>
        <v>6.4999999999997797</v>
      </c>
      <c r="CV50" s="114">
        <f>CV51+CV52</f>
        <v>15.25</v>
      </c>
      <c r="CW50" s="113">
        <f>CW51+CW52</f>
        <v>21.74999999999978</v>
      </c>
      <c r="CX50" s="13"/>
      <c r="CY50" s="154"/>
      <c r="CZ50" s="9"/>
      <c r="DA50" s="9"/>
      <c r="DB50" s="9"/>
      <c r="DC50" s="9"/>
      <c r="DD50" s="9"/>
      <c r="DE50" s="9"/>
      <c r="DF50" s="9"/>
    </row>
    <row r="51" spans="1:111" s="368" customFormat="1" ht="15.75" x14ac:dyDescent="0.25">
      <c r="A51" s="500" t="s">
        <v>281</v>
      </c>
      <c r="B51" s="499" t="s">
        <v>280</v>
      </c>
      <c r="C51" s="401"/>
      <c r="D51" s="391" t="s">
        <v>4</v>
      </c>
      <c r="E51" s="406"/>
      <c r="F51" s="406"/>
      <c r="G51" s="406"/>
      <c r="H51" s="498">
        <v>2016</v>
      </c>
      <c r="I51" s="497">
        <v>2017</v>
      </c>
      <c r="J51" s="496">
        <f>W51+AV51</f>
        <v>21.594000000000001</v>
      </c>
      <c r="K51" s="377">
        <f>J51</f>
        <v>21.594000000000001</v>
      </c>
      <c r="L51" s="380"/>
      <c r="M51" s="405"/>
      <c r="N51" s="404"/>
      <c r="O51" s="404"/>
      <c r="P51" s="372"/>
      <c r="Q51" s="372"/>
      <c r="R51" s="403"/>
      <c r="S51" s="403"/>
      <c r="T51" s="371"/>
      <c r="U51" s="402"/>
      <c r="V51" s="402"/>
      <c r="W51" s="381">
        <v>7.67</v>
      </c>
      <c r="X51" s="376"/>
      <c r="Y51" s="376"/>
      <c r="Z51" s="376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376"/>
      <c r="AL51" s="376"/>
      <c r="AM51" s="376"/>
      <c r="AN51" s="376"/>
      <c r="AO51" s="376"/>
      <c r="AP51" s="376"/>
      <c r="AQ51" s="376"/>
      <c r="AR51" s="376"/>
      <c r="AS51" s="376"/>
      <c r="AT51" s="376"/>
      <c r="AU51" s="376"/>
      <c r="AV51" s="376">
        <v>13.923999999999999</v>
      </c>
      <c r="AW51" s="379"/>
      <c r="AX51" s="376"/>
      <c r="AY51" s="376"/>
      <c r="AZ51" s="376"/>
      <c r="BA51" s="376"/>
      <c r="BB51" s="376"/>
      <c r="BC51" s="376"/>
      <c r="BD51" s="376"/>
      <c r="BE51" s="377"/>
      <c r="BF51" s="378"/>
      <c r="BG51" s="376"/>
      <c r="BH51" s="376"/>
      <c r="BI51" s="376"/>
      <c r="BJ51" s="376"/>
      <c r="BK51" s="376"/>
      <c r="BL51" s="376"/>
      <c r="BM51" s="376"/>
      <c r="BN51" s="376"/>
      <c r="BO51" s="376"/>
      <c r="BP51" s="376"/>
      <c r="BQ51" s="376"/>
      <c r="BR51" s="376"/>
      <c r="BS51" s="376"/>
      <c r="BT51" s="376"/>
      <c r="BU51" s="380">
        <f>W51+AV51</f>
        <v>21.594000000000001</v>
      </c>
      <c r="BV51" s="379"/>
      <c r="BW51" s="376"/>
      <c r="BX51" s="376"/>
      <c r="BY51" s="376"/>
      <c r="BZ51" s="376"/>
      <c r="CA51" s="376"/>
      <c r="CB51" s="376"/>
      <c r="CC51" s="376"/>
      <c r="CD51" s="377"/>
      <c r="CE51" s="378"/>
      <c r="CF51" s="376"/>
      <c r="CG51" s="376"/>
      <c r="CH51" s="377"/>
      <c r="CI51" s="376"/>
      <c r="CJ51" s="376"/>
      <c r="CK51" s="376"/>
      <c r="CL51" s="376"/>
      <c r="CM51" s="376"/>
      <c r="CN51" s="376"/>
      <c r="CO51" s="376"/>
      <c r="CP51" s="376"/>
      <c r="CQ51" s="376"/>
      <c r="CR51" s="376"/>
      <c r="CS51" s="375"/>
      <c r="CT51" s="374"/>
      <c r="CU51" s="373">
        <v>6.4999999999997797</v>
      </c>
      <c r="CV51" s="372">
        <v>11.8</v>
      </c>
      <c r="CW51" s="380">
        <f>CU51+CV51</f>
        <v>18.29999999999978</v>
      </c>
      <c r="CX51" s="13"/>
      <c r="CY51" s="495"/>
      <c r="CZ51" s="369"/>
      <c r="DA51" s="369"/>
      <c r="DB51" s="369"/>
      <c r="DC51" s="369"/>
      <c r="DD51" s="369"/>
      <c r="DE51" s="369"/>
      <c r="DF51" s="369"/>
    </row>
    <row r="52" spans="1:111" s="368" customFormat="1" ht="15.75" x14ac:dyDescent="0.25">
      <c r="A52" s="409" t="s">
        <v>279</v>
      </c>
      <c r="B52" s="499" t="s">
        <v>278</v>
      </c>
      <c r="C52" s="398"/>
      <c r="D52" s="391"/>
      <c r="E52" s="406"/>
      <c r="F52" s="406"/>
      <c r="G52" s="406"/>
      <c r="H52" s="498">
        <v>2016</v>
      </c>
      <c r="I52" s="497">
        <v>2017</v>
      </c>
      <c r="J52" s="496">
        <f>W52+AV52</f>
        <v>4.0709999999999997</v>
      </c>
      <c r="K52" s="377">
        <f>J52</f>
        <v>4.0709999999999997</v>
      </c>
      <c r="L52" s="380"/>
      <c r="M52" s="405"/>
      <c r="N52" s="404"/>
      <c r="O52" s="404"/>
      <c r="P52" s="372"/>
      <c r="Q52" s="372"/>
      <c r="R52" s="403"/>
      <c r="S52" s="403"/>
      <c r="T52" s="371"/>
      <c r="U52" s="402"/>
      <c r="V52" s="402"/>
      <c r="W52" s="381"/>
      <c r="X52" s="376"/>
      <c r="Y52" s="376"/>
      <c r="Z52" s="376"/>
      <c r="AA52" s="376"/>
      <c r="AB52" s="376"/>
      <c r="AC52" s="376"/>
      <c r="AD52" s="376"/>
      <c r="AE52" s="376"/>
      <c r="AF52" s="376"/>
      <c r="AG52" s="376"/>
      <c r="AH52" s="376"/>
      <c r="AI52" s="376"/>
      <c r="AJ52" s="376"/>
      <c r="AK52" s="376"/>
      <c r="AL52" s="376"/>
      <c r="AM52" s="376"/>
      <c r="AN52" s="376"/>
      <c r="AO52" s="376"/>
      <c r="AP52" s="376"/>
      <c r="AQ52" s="376"/>
      <c r="AR52" s="376"/>
      <c r="AS52" s="376"/>
      <c r="AT52" s="376"/>
      <c r="AU52" s="376"/>
      <c r="AV52" s="376">
        <v>4.0709999999999997</v>
      </c>
      <c r="AW52" s="379"/>
      <c r="AX52" s="376"/>
      <c r="AY52" s="376"/>
      <c r="AZ52" s="376"/>
      <c r="BA52" s="376"/>
      <c r="BB52" s="376"/>
      <c r="BC52" s="376"/>
      <c r="BD52" s="376"/>
      <c r="BE52" s="377"/>
      <c r="BF52" s="378"/>
      <c r="BG52" s="376"/>
      <c r="BH52" s="376"/>
      <c r="BI52" s="376"/>
      <c r="BJ52" s="376"/>
      <c r="BK52" s="376"/>
      <c r="BL52" s="376"/>
      <c r="BM52" s="376"/>
      <c r="BN52" s="376"/>
      <c r="BO52" s="376"/>
      <c r="BP52" s="376"/>
      <c r="BQ52" s="376"/>
      <c r="BR52" s="376"/>
      <c r="BS52" s="376"/>
      <c r="BT52" s="376"/>
      <c r="BU52" s="380">
        <f>W52+AV52</f>
        <v>4.0709999999999997</v>
      </c>
      <c r="BV52" s="379"/>
      <c r="BW52" s="376"/>
      <c r="BX52" s="376"/>
      <c r="BY52" s="376"/>
      <c r="BZ52" s="376"/>
      <c r="CA52" s="376"/>
      <c r="CB52" s="376"/>
      <c r="CC52" s="376"/>
      <c r="CD52" s="377"/>
      <c r="CE52" s="378"/>
      <c r="CF52" s="376"/>
      <c r="CG52" s="376"/>
      <c r="CH52" s="377"/>
      <c r="CI52" s="376"/>
      <c r="CJ52" s="376"/>
      <c r="CK52" s="376"/>
      <c r="CL52" s="376"/>
      <c r="CM52" s="376"/>
      <c r="CN52" s="376"/>
      <c r="CO52" s="376"/>
      <c r="CP52" s="376"/>
      <c r="CQ52" s="376"/>
      <c r="CR52" s="376"/>
      <c r="CS52" s="375"/>
      <c r="CT52" s="374"/>
      <c r="CU52" s="373"/>
      <c r="CV52" s="372">
        <v>3.45</v>
      </c>
      <c r="CW52" s="380">
        <f>CU52+CV52</f>
        <v>3.45</v>
      </c>
      <c r="CX52" s="13"/>
      <c r="CY52" s="495"/>
      <c r="CZ52" s="369"/>
      <c r="DA52" s="369"/>
      <c r="DB52" s="369"/>
      <c r="DC52" s="369"/>
      <c r="DD52" s="369"/>
      <c r="DE52" s="369"/>
      <c r="DF52" s="369"/>
    </row>
    <row r="53" spans="1:111" s="10" customFormat="1" ht="31.5" x14ac:dyDescent="0.25">
      <c r="A53" s="93" t="s">
        <v>277</v>
      </c>
      <c r="B53" s="367" t="s">
        <v>276</v>
      </c>
      <c r="C53" s="366"/>
      <c r="D53" s="419"/>
      <c r="E53" s="417"/>
      <c r="F53" s="417"/>
      <c r="G53" s="417"/>
      <c r="H53" s="491"/>
      <c r="I53" s="173"/>
      <c r="J53" s="79">
        <f>SUM(J54:J55)</f>
        <v>11.45765185</v>
      </c>
      <c r="K53" s="365">
        <f>SUM(K54:K55)</f>
        <v>11.45765185</v>
      </c>
      <c r="L53" s="412">
        <f>SUM(L54:L55)</f>
        <v>0</v>
      </c>
      <c r="M53" s="264"/>
      <c r="N53" s="308"/>
      <c r="O53" s="308"/>
      <c r="P53" s="365"/>
      <c r="Q53" s="365"/>
      <c r="R53" s="415"/>
      <c r="S53" s="415"/>
      <c r="T53" s="412"/>
      <c r="U53" s="416"/>
      <c r="V53" s="416"/>
      <c r="W53" s="413">
        <f>SUM(W54:W55)</f>
        <v>5.9100778499999995</v>
      </c>
      <c r="X53" s="114">
        <f>SUM(AF53+AJ53)</f>
        <v>0</v>
      </c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365"/>
      <c r="AL53" s="365"/>
      <c r="AM53" s="365"/>
      <c r="AN53" s="365"/>
      <c r="AO53" s="365"/>
      <c r="AP53" s="365"/>
      <c r="AQ53" s="365"/>
      <c r="AR53" s="365"/>
      <c r="AS53" s="365"/>
      <c r="AT53" s="365"/>
      <c r="AU53" s="365"/>
      <c r="AV53" s="365">
        <f>SUM(AV54:AV55)</f>
        <v>5.547574</v>
      </c>
      <c r="AW53" s="309"/>
      <c r="AX53" s="365"/>
      <c r="AY53" s="365"/>
      <c r="AZ53" s="365"/>
      <c r="BA53" s="365"/>
      <c r="BB53" s="365"/>
      <c r="BC53" s="365"/>
      <c r="BD53" s="365"/>
      <c r="BE53" s="365"/>
      <c r="BF53" s="307"/>
      <c r="BG53" s="365"/>
      <c r="BH53" s="365"/>
      <c r="BI53" s="365"/>
      <c r="BJ53" s="365"/>
      <c r="BK53" s="365"/>
      <c r="BL53" s="365"/>
      <c r="BM53" s="365"/>
      <c r="BN53" s="365"/>
      <c r="BO53" s="365"/>
      <c r="BP53" s="365"/>
      <c r="BQ53" s="365"/>
      <c r="BR53" s="365"/>
      <c r="BS53" s="365"/>
      <c r="BT53" s="365"/>
      <c r="BU53" s="412">
        <f>W53+AV53</f>
        <v>11.45765185</v>
      </c>
      <c r="BV53" s="308"/>
      <c r="BW53" s="365"/>
      <c r="BX53" s="365"/>
      <c r="BY53" s="365"/>
      <c r="BZ53" s="365"/>
      <c r="CA53" s="365"/>
      <c r="CB53" s="365"/>
      <c r="CC53" s="365"/>
      <c r="CD53" s="114"/>
      <c r="CE53" s="307"/>
      <c r="CF53" s="365"/>
      <c r="CG53" s="365"/>
      <c r="CH53" s="365"/>
      <c r="CI53" s="365"/>
      <c r="CJ53" s="365"/>
      <c r="CK53" s="365"/>
      <c r="CL53" s="365"/>
      <c r="CM53" s="365"/>
      <c r="CN53" s="365"/>
      <c r="CO53" s="365"/>
      <c r="CP53" s="365"/>
      <c r="CQ53" s="365"/>
      <c r="CR53" s="365"/>
      <c r="CS53" s="415"/>
      <c r="CT53" s="414">
        <f>SUM(CT54:CT55)</f>
        <v>4.8979999999999997</v>
      </c>
      <c r="CU53" s="413">
        <f>SUM(CU54:CU55)</f>
        <v>5.3567165932203391</v>
      </c>
      <c r="CV53" s="79">
        <f>SUM(CV54:CV55)</f>
        <v>7.5601470000000006</v>
      </c>
      <c r="CW53" s="412">
        <f>CU53+CV53</f>
        <v>12.91686359322034</v>
      </c>
      <c r="CX53" s="13"/>
      <c r="CY53" s="243"/>
      <c r="CZ53" s="230"/>
      <c r="DA53" s="230"/>
      <c r="DB53" s="230"/>
      <c r="DC53" s="230"/>
      <c r="DD53" s="230"/>
      <c r="DE53" s="230"/>
      <c r="DF53" s="230"/>
    </row>
    <row r="54" spans="1:111" s="8" customFormat="1" ht="23.45" customHeight="1" x14ac:dyDescent="0.25">
      <c r="A54" s="53">
        <f>A50+1</f>
        <v>19</v>
      </c>
      <c r="B54" s="136" t="s">
        <v>275</v>
      </c>
      <c r="C54" s="410" t="s">
        <v>7</v>
      </c>
      <c r="D54" s="134" t="s">
        <v>22</v>
      </c>
      <c r="E54" s="132"/>
      <c r="F54" s="132"/>
      <c r="G54" s="132"/>
      <c r="H54" s="479">
        <v>2016</v>
      </c>
      <c r="I54" s="148">
        <v>2017</v>
      </c>
      <c r="J54" s="147">
        <f>BU54</f>
        <v>3.4380000000000002</v>
      </c>
      <c r="K54" s="119">
        <f>J54</f>
        <v>3.4380000000000002</v>
      </c>
      <c r="L54" s="122"/>
      <c r="M54" s="270"/>
      <c r="N54" s="121"/>
      <c r="O54" s="121"/>
      <c r="P54" s="114"/>
      <c r="Q54" s="114"/>
      <c r="R54" s="400"/>
      <c r="S54" s="400"/>
      <c r="T54" s="113"/>
      <c r="U54" s="399"/>
      <c r="V54" s="399"/>
      <c r="W54" s="124">
        <v>0.28599999999999998</v>
      </c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>
        <v>3.1520000000000001</v>
      </c>
      <c r="AW54" s="123"/>
      <c r="AX54" s="118"/>
      <c r="AY54" s="118"/>
      <c r="AZ54" s="118"/>
      <c r="BA54" s="118"/>
      <c r="BB54" s="118"/>
      <c r="BC54" s="118"/>
      <c r="BD54" s="118"/>
      <c r="BE54" s="119"/>
      <c r="BF54" s="120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22">
        <f>W54+AV54</f>
        <v>3.4380000000000002</v>
      </c>
      <c r="BV54" s="123"/>
      <c r="BW54" s="118"/>
      <c r="BX54" s="118"/>
      <c r="BY54" s="118"/>
      <c r="BZ54" s="118"/>
      <c r="CA54" s="118"/>
      <c r="CB54" s="118"/>
      <c r="CC54" s="118"/>
      <c r="CD54" s="119"/>
      <c r="CE54" s="120"/>
      <c r="CF54" s="118"/>
      <c r="CG54" s="118"/>
      <c r="CH54" s="119"/>
      <c r="CI54" s="118"/>
      <c r="CJ54" s="118"/>
      <c r="CK54" s="118"/>
      <c r="CL54" s="118"/>
      <c r="CM54" s="118"/>
      <c r="CN54" s="118"/>
      <c r="CO54" s="118"/>
      <c r="CP54" s="118"/>
      <c r="CQ54" s="118"/>
      <c r="CR54" s="118"/>
      <c r="CS54" s="117"/>
      <c r="CT54" s="116">
        <v>0</v>
      </c>
      <c r="CU54" s="115">
        <v>1.3952805932203391</v>
      </c>
      <c r="CV54" s="137">
        <v>2.6709999999999998</v>
      </c>
      <c r="CW54" s="113">
        <f>CU54+CV54</f>
        <v>4.0662805932203394</v>
      </c>
      <c r="CX54" s="13"/>
      <c r="CY54" s="154"/>
      <c r="CZ54" s="9"/>
      <c r="DA54" s="9"/>
      <c r="DB54" s="9"/>
      <c r="DC54" s="9"/>
      <c r="DD54" s="9"/>
      <c r="DE54" s="9"/>
      <c r="DF54" s="9"/>
    </row>
    <row r="55" spans="1:111" s="8" customFormat="1" ht="31.5" x14ac:dyDescent="0.25">
      <c r="A55" s="53">
        <f>A54+1</f>
        <v>20</v>
      </c>
      <c r="B55" s="136" t="s">
        <v>274</v>
      </c>
      <c r="C55" s="398"/>
      <c r="D55" s="134" t="s">
        <v>22</v>
      </c>
      <c r="E55" s="132"/>
      <c r="F55" s="132"/>
      <c r="G55" s="132"/>
      <c r="H55" s="479">
        <v>2016</v>
      </c>
      <c r="I55" s="148">
        <v>2017</v>
      </c>
      <c r="J55" s="147">
        <f>BU55</f>
        <v>8.0196518499999989</v>
      </c>
      <c r="K55" s="119">
        <f>J55</f>
        <v>8.0196518499999989</v>
      </c>
      <c r="L55" s="122"/>
      <c r="M55" s="270"/>
      <c r="N55" s="121"/>
      <c r="O55" s="121"/>
      <c r="P55" s="114"/>
      <c r="Q55" s="114"/>
      <c r="R55" s="400"/>
      <c r="S55" s="400"/>
      <c r="T55" s="113"/>
      <c r="U55" s="399"/>
      <c r="V55" s="399"/>
      <c r="W55" s="124">
        <v>5.6240778499999999</v>
      </c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>
        <v>2.3955739999999999</v>
      </c>
      <c r="AW55" s="123"/>
      <c r="AX55" s="118"/>
      <c r="AY55" s="118"/>
      <c r="AZ55" s="118"/>
      <c r="BA55" s="118"/>
      <c r="BB55" s="118"/>
      <c r="BC55" s="118"/>
      <c r="BD55" s="118"/>
      <c r="BE55" s="119"/>
      <c r="BF55" s="120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22">
        <f>W55+AV55</f>
        <v>8.0196518499999989</v>
      </c>
      <c r="BV55" s="123"/>
      <c r="BW55" s="118"/>
      <c r="BX55" s="118"/>
      <c r="BY55" s="118"/>
      <c r="BZ55" s="118"/>
      <c r="CA55" s="118"/>
      <c r="CB55" s="118"/>
      <c r="CC55" s="118"/>
      <c r="CD55" s="119"/>
      <c r="CE55" s="120"/>
      <c r="CF55" s="118"/>
      <c r="CG55" s="118"/>
      <c r="CH55" s="119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7"/>
      <c r="CT55" s="116">
        <f>0.239115+4.898-0.239115</f>
        <v>4.8979999999999997</v>
      </c>
      <c r="CU55" s="115">
        <v>3.9614359999999995</v>
      </c>
      <c r="CV55" s="137">
        <v>4.8891470000000004</v>
      </c>
      <c r="CW55" s="113">
        <f>CU55+CV55</f>
        <v>8.8505830000000003</v>
      </c>
      <c r="CX55" s="13"/>
      <c r="CY55" s="494"/>
      <c r="CZ55" s="494"/>
      <c r="DA55" s="494"/>
      <c r="DB55" s="494"/>
      <c r="DC55" s="494"/>
      <c r="DD55" s="494"/>
      <c r="DE55" s="494"/>
      <c r="DF55" s="494"/>
    </row>
    <row r="56" spans="1:111" s="10" customFormat="1" ht="15.75" x14ac:dyDescent="0.25">
      <c r="A56" s="93" t="s">
        <v>273</v>
      </c>
      <c r="B56" s="367" t="s">
        <v>272</v>
      </c>
      <c r="C56" s="366"/>
      <c r="D56" s="419"/>
      <c r="E56" s="417"/>
      <c r="F56" s="417"/>
      <c r="G56" s="417"/>
      <c r="H56" s="491"/>
      <c r="I56" s="173"/>
      <c r="J56" s="79">
        <f>SUM(J57:J59)</f>
        <v>23.455807000000028</v>
      </c>
      <c r="K56" s="365">
        <f>SUM(K57:K59)</f>
        <v>23.455807000000028</v>
      </c>
      <c r="L56" s="412">
        <f>SUM(L57:L59)</f>
        <v>0</v>
      </c>
      <c r="M56" s="264"/>
      <c r="N56" s="308"/>
      <c r="O56" s="308"/>
      <c r="P56" s="365"/>
      <c r="Q56" s="365"/>
      <c r="R56" s="415"/>
      <c r="S56" s="415"/>
      <c r="T56" s="412"/>
      <c r="U56" s="416"/>
      <c r="V56" s="416"/>
      <c r="W56" s="413">
        <f>SUM(W57:W59)</f>
        <v>12.977807000000029</v>
      </c>
      <c r="X56" s="114">
        <f>SUM(AF56+AJ56)</f>
        <v>0</v>
      </c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365"/>
      <c r="AL56" s="365"/>
      <c r="AM56" s="365"/>
      <c r="AN56" s="365"/>
      <c r="AO56" s="365"/>
      <c r="AP56" s="365"/>
      <c r="AQ56" s="365"/>
      <c r="AR56" s="365"/>
      <c r="AS56" s="365"/>
      <c r="AT56" s="365"/>
      <c r="AU56" s="365"/>
      <c r="AV56" s="365">
        <f>SUM(AV57:AV59)</f>
        <v>10.478</v>
      </c>
      <c r="AW56" s="309"/>
      <c r="AX56" s="365"/>
      <c r="AY56" s="365"/>
      <c r="AZ56" s="365"/>
      <c r="BA56" s="365"/>
      <c r="BB56" s="365"/>
      <c r="BC56" s="365"/>
      <c r="BD56" s="365"/>
      <c r="BE56" s="365"/>
      <c r="BF56" s="307"/>
      <c r="BG56" s="365"/>
      <c r="BH56" s="365"/>
      <c r="BI56" s="365"/>
      <c r="BJ56" s="365"/>
      <c r="BK56" s="365"/>
      <c r="BL56" s="365"/>
      <c r="BM56" s="365"/>
      <c r="BN56" s="365"/>
      <c r="BO56" s="365"/>
      <c r="BP56" s="365"/>
      <c r="BQ56" s="365"/>
      <c r="BR56" s="365"/>
      <c r="BS56" s="365"/>
      <c r="BT56" s="365"/>
      <c r="BU56" s="412">
        <f>W56+AV56</f>
        <v>23.455807000000028</v>
      </c>
      <c r="BV56" s="308"/>
      <c r="BW56" s="365"/>
      <c r="BX56" s="365"/>
      <c r="BY56" s="365"/>
      <c r="BZ56" s="365"/>
      <c r="CA56" s="365"/>
      <c r="CB56" s="365"/>
      <c r="CC56" s="365"/>
      <c r="CD56" s="114"/>
      <c r="CE56" s="307"/>
      <c r="CF56" s="365"/>
      <c r="CG56" s="365"/>
      <c r="CH56" s="119"/>
      <c r="CI56" s="365"/>
      <c r="CJ56" s="365"/>
      <c r="CK56" s="365"/>
      <c r="CL56" s="365"/>
      <c r="CM56" s="365"/>
      <c r="CN56" s="365"/>
      <c r="CO56" s="365"/>
      <c r="CP56" s="365"/>
      <c r="CQ56" s="365"/>
      <c r="CR56" s="365"/>
      <c r="CS56" s="415"/>
      <c r="CT56" s="414">
        <f>SUM(CT57:CT59)</f>
        <v>0</v>
      </c>
      <c r="CU56" s="413">
        <f>SUM(CU57:CU59)</f>
        <v>11.04865</v>
      </c>
      <c r="CV56" s="79">
        <f>SUM(CV57:CV59)</f>
        <v>8.879999999999999</v>
      </c>
      <c r="CW56" s="412">
        <f>CU56+CV56</f>
        <v>19.928649999999998</v>
      </c>
      <c r="CX56" s="68"/>
      <c r="CY56" s="492"/>
      <c r="CZ56" s="493"/>
      <c r="DA56" s="492"/>
      <c r="DB56" s="492"/>
      <c r="DC56" s="492"/>
      <c r="DD56" s="492"/>
      <c r="DE56" s="492"/>
      <c r="DF56" s="492"/>
    </row>
    <row r="57" spans="1:111" s="8" customFormat="1" ht="57" customHeight="1" x14ac:dyDescent="0.25">
      <c r="A57" s="53">
        <f>A55+1</f>
        <v>21</v>
      </c>
      <c r="B57" s="136" t="s">
        <v>271</v>
      </c>
      <c r="C57" s="410" t="s">
        <v>7</v>
      </c>
      <c r="D57" s="134" t="s">
        <v>22</v>
      </c>
      <c r="E57" s="132"/>
      <c r="F57" s="132"/>
      <c r="G57" s="132"/>
      <c r="H57" s="479">
        <v>2016</v>
      </c>
      <c r="I57" s="148">
        <v>2017</v>
      </c>
      <c r="J57" s="147">
        <f>BU57</f>
        <v>18.40800000000003</v>
      </c>
      <c r="K57" s="119">
        <f>J57</f>
        <v>18.40800000000003</v>
      </c>
      <c r="L57" s="122"/>
      <c r="M57" s="270"/>
      <c r="N57" s="121"/>
      <c r="O57" s="121"/>
      <c r="P57" s="114"/>
      <c r="Q57" s="114"/>
      <c r="R57" s="400"/>
      <c r="S57" s="400"/>
      <c r="T57" s="113"/>
      <c r="U57" s="399"/>
      <c r="V57" s="399"/>
      <c r="W57" s="124">
        <v>10.620000000000029</v>
      </c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>
        <v>7.7880000000000003</v>
      </c>
      <c r="AW57" s="123"/>
      <c r="AX57" s="118"/>
      <c r="AY57" s="118"/>
      <c r="AZ57" s="118"/>
      <c r="BA57" s="118"/>
      <c r="BB57" s="118"/>
      <c r="BC57" s="118"/>
      <c r="BD57" s="118"/>
      <c r="BE57" s="119"/>
      <c r="BF57" s="120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22">
        <f>W57+AV57</f>
        <v>18.40800000000003</v>
      </c>
      <c r="BV57" s="123"/>
      <c r="BW57" s="118"/>
      <c r="BX57" s="118"/>
      <c r="BY57" s="118"/>
      <c r="BZ57" s="118"/>
      <c r="CA57" s="118"/>
      <c r="CB57" s="118"/>
      <c r="CC57" s="118"/>
      <c r="CD57" s="119"/>
      <c r="CE57" s="120"/>
      <c r="CF57" s="118"/>
      <c r="CG57" s="118"/>
      <c r="CH57" s="119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117"/>
      <c r="CT57" s="116">
        <v>0</v>
      </c>
      <c r="CU57" s="115">
        <v>9</v>
      </c>
      <c r="CV57" s="114">
        <v>6.6</v>
      </c>
      <c r="CW57" s="113">
        <f>CU57+CV57</f>
        <v>15.6</v>
      </c>
      <c r="CX57" s="13"/>
      <c r="CY57" s="490"/>
      <c r="CZ57" s="489"/>
      <c r="DA57" s="490"/>
      <c r="DB57" s="490"/>
      <c r="DC57" s="490"/>
      <c r="DD57" s="490"/>
      <c r="DE57" s="489"/>
      <c r="DF57" s="489"/>
      <c r="DG57" s="487"/>
    </row>
    <row r="58" spans="1:111" s="8" customFormat="1" ht="47.25" x14ac:dyDescent="0.25">
      <c r="A58" s="53">
        <f>A57+1</f>
        <v>22</v>
      </c>
      <c r="B58" s="136" t="s">
        <v>270</v>
      </c>
      <c r="C58" s="401"/>
      <c r="D58" s="134" t="s">
        <v>22</v>
      </c>
      <c r="E58" s="132"/>
      <c r="F58" s="132"/>
      <c r="G58" s="132"/>
      <c r="H58" s="479">
        <v>2016</v>
      </c>
      <c r="I58" s="148">
        <v>2017</v>
      </c>
      <c r="J58" s="147">
        <f>BU58</f>
        <v>2.8538069999999998</v>
      </c>
      <c r="K58" s="119">
        <f>J58</f>
        <v>2.8538069999999998</v>
      </c>
      <c r="L58" s="122"/>
      <c r="M58" s="270"/>
      <c r="N58" s="121"/>
      <c r="O58" s="121"/>
      <c r="P58" s="114"/>
      <c r="Q58" s="114"/>
      <c r="R58" s="400"/>
      <c r="S58" s="400"/>
      <c r="T58" s="113"/>
      <c r="U58" s="399"/>
      <c r="V58" s="399"/>
      <c r="W58" s="124">
        <v>1.1548069999999999</v>
      </c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>
        <v>1.6990000000000001</v>
      </c>
      <c r="AW58" s="123"/>
      <c r="AX58" s="118"/>
      <c r="AY58" s="118"/>
      <c r="AZ58" s="118"/>
      <c r="BA58" s="118"/>
      <c r="BB58" s="118"/>
      <c r="BC58" s="118"/>
      <c r="BD58" s="118"/>
      <c r="BE58" s="119"/>
      <c r="BF58" s="120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22">
        <f>W58+AV58</f>
        <v>2.8538069999999998</v>
      </c>
      <c r="BV58" s="123"/>
      <c r="BW58" s="118"/>
      <c r="BX58" s="118"/>
      <c r="BY58" s="118"/>
      <c r="BZ58" s="118"/>
      <c r="CA58" s="118"/>
      <c r="CB58" s="118"/>
      <c r="CC58" s="118"/>
      <c r="CD58" s="119"/>
      <c r="CE58" s="120"/>
      <c r="CF58" s="118"/>
      <c r="CG58" s="118"/>
      <c r="CH58" s="119"/>
      <c r="CI58" s="118"/>
      <c r="CJ58" s="118"/>
      <c r="CK58" s="118"/>
      <c r="CL58" s="118"/>
      <c r="CM58" s="118"/>
      <c r="CN58" s="118"/>
      <c r="CO58" s="118"/>
      <c r="CP58" s="118"/>
      <c r="CQ58" s="118"/>
      <c r="CR58" s="118"/>
      <c r="CS58" s="117"/>
      <c r="CT58" s="116">
        <v>0</v>
      </c>
      <c r="CU58" s="115">
        <v>1.0286500000000001</v>
      </c>
      <c r="CV58" s="114">
        <v>1.44</v>
      </c>
      <c r="CW58" s="113">
        <f>CU58+CV58</f>
        <v>2.4686500000000002</v>
      </c>
      <c r="CX58" s="13"/>
      <c r="CY58" s="490"/>
      <c r="CZ58" s="489"/>
      <c r="DA58" s="490"/>
      <c r="DB58" s="490"/>
      <c r="DC58" s="490"/>
      <c r="DD58" s="490"/>
      <c r="DE58" s="489"/>
      <c r="DF58" s="489"/>
      <c r="DG58" s="487"/>
    </row>
    <row r="59" spans="1:111" s="8" customFormat="1" ht="31.5" x14ac:dyDescent="0.25">
      <c r="A59" s="53">
        <f>A58+1</f>
        <v>23</v>
      </c>
      <c r="B59" s="136" t="s">
        <v>269</v>
      </c>
      <c r="C59" s="398"/>
      <c r="D59" s="134" t="s">
        <v>22</v>
      </c>
      <c r="E59" s="132"/>
      <c r="F59" s="132"/>
      <c r="G59" s="132"/>
      <c r="H59" s="479">
        <v>2016</v>
      </c>
      <c r="I59" s="148">
        <v>2017</v>
      </c>
      <c r="J59" s="147">
        <f>BU59</f>
        <v>2.194</v>
      </c>
      <c r="K59" s="119">
        <f>J59</f>
        <v>2.194</v>
      </c>
      <c r="L59" s="122"/>
      <c r="M59" s="270"/>
      <c r="N59" s="121"/>
      <c r="O59" s="121"/>
      <c r="P59" s="114"/>
      <c r="Q59" s="114"/>
      <c r="R59" s="400"/>
      <c r="S59" s="400"/>
      <c r="T59" s="113"/>
      <c r="U59" s="399"/>
      <c r="V59" s="399"/>
      <c r="W59" s="124">
        <v>1.2030000000000001</v>
      </c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>
        <v>0.99099999999999999</v>
      </c>
      <c r="AW59" s="123"/>
      <c r="AX59" s="118"/>
      <c r="AY59" s="118"/>
      <c r="AZ59" s="118"/>
      <c r="BA59" s="118"/>
      <c r="BB59" s="118"/>
      <c r="BC59" s="118"/>
      <c r="BD59" s="118"/>
      <c r="BE59" s="119"/>
      <c r="BF59" s="120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22">
        <f>W59+AV59</f>
        <v>2.194</v>
      </c>
      <c r="BV59" s="123"/>
      <c r="BW59" s="118"/>
      <c r="BX59" s="118"/>
      <c r="BY59" s="118"/>
      <c r="BZ59" s="118"/>
      <c r="CA59" s="118"/>
      <c r="CB59" s="118"/>
      <c r="CC59" s="118"/>
      <c r="CD59" s="119"/>
      <c r="CE59" s="120"/>
      <c r="CF59" s="118"/>
      <c r="CG59" s="118"/>
      <c r="CH59" s="119"/>
      <c r="CI59" s="118"/>
      <c r="CJ59" s="118"/>
      <c r="CK59" s="118"/>
      <c r="CL59" s="118"/>
      <c r="CM59" s="118"/>
      <c r="CN59" s="118"/>
      <c r="CO59" s="118"/>
      <c r="CP59" s="118"/>
      <c r="CQ59" s="118"/>
      <c r="CR59" s="118"/>
      <c r="CS59" s="117"/>
      <c r="CT59" s="116">
        <f>L59/1.18</f>
        <v>0</v>
      </c>
      <c r="CU59" s="115">
        <v>1.02</v>
      </c>
      <c r="CV59" s="114">
        <v>0.84</v>
      </c>
      <c r="CW59" s="113">
        <f>CU59+CV59</f>
        <v>1.8599999999999999</v>
      </c>
      <c r="CX59" s="13"/>
      <c r="CY59" s="490"/>
      <c r="CZ59" s="489"/>
      <c r="DA59" s="490"/>
      <c r="DB59" s="490"/>
      <c r="DC59" s="490"/>
      <c r="DD59" s="490"/>
      <c r="DE59" s="489"/>
      <c r="DF59" s="489"/>
      <c r="DG59" s="487"/>
    </row>
    <row r="60" spans="1:111" s="10" customFormat="1" ht="31.5" x14ac:dyDescent="0.25">
      <c r="A60" s="93" t="s">
        <v>268</v>
      </c>
      <c r="B60" s="367" t="s">
        <v>267</v>
      </c>
      <c r="C60" s="366"/>
      <c r="D60" s="419"/>
      <c r="E60" s="417"/>
      <c r="F60" s="417"/>
      <c r="G60" s="417"/>
      <c r="H60" s="491"/>
      <c r="I60" s="173"/>
      <c r="J60" s="79"/>
      <c r="K60" s="365"/>
      <c r="L60" s="412"/>
      <c r="M60" s="264"/>
      <c r="N60" s="308"/>
      <c r="O60" s="308"/>
      <c r="P60" s="365"/>
      <c r="Q60" s="365"/>
      <c r="R60" s="415"/>
      <c r="S60" s="415"/>
      <c r="T60" s="412"/>
      <c r="U60" s="416"/>
      <c r="V60" s="416"/>
      <c r="W60" s="413"/>
      <c r="X60" s="114">
        <f>SUM(AF60+AJ60)</f>
        <v>0</v>
      </c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365"/>
      <c r="AL60" s="365"/>
      <c r="AM60" s="365"/>
      <c r="AN60" s="365"/>
      <c r="AO60" s="365"/>
      <c r="AP60" s="365"/>
      <c r="AQ60" s="365"/>
      <c r="AR60" s="365"/>
      <c r="AS60" s="365"/>
      <c r="AT60" s="365"/>
      <c r="AU60" s="365"/>
      <c r="AV60" s="365"/>
      <c r="AW60" s="309"/>
      <c r="AX60" s="365"/>
      <c r="AY60" s="365"/>
      <c r="AZ60" s="365"/>
      <c r="BA60" s="365"/>
      <c r="BB60" s="365"/>
      <c r="BC60" s="365"/>
      <c r="BD60" s="365"/>
      <c r="BE60" s="365"/>
      <c r="BF60" s="307"/>
      <c r="BG60" s="365"/>
      <c r="BH60" s="365"/>
      <c r="BI60" s="365"/>
      <c r="BJ60" s="365"/>
      <c r="BK60" s="365"/>
      <c r="BL60" s="365"/>
      <c r="BM60" s="365"/>
      <c r="BN60" s="365"/>
      <c r="BO60" s="365"/>
      <c r="BP60" s="365"/>
      <c r="BQ60" s="365"/>
      <c r="BR60" s="365"/>
      <c r="BS60" s="365"/>
      <c r="BT60" s="365"/>
      <c r="BU60" s="412">
        <f>W60+AV60</f>
        <v>0</v>
      </c>
      <c r="BV60" s="308"/>
      <c r="BW60" s="365"/>
      <c r="BX60" s="365"/>
      <c r="BY60" s="365"/>
      <c r="BZ60" s="365"/>
      <c r="CA60" s="365"/>
      <c r="CB60" s="365"/>
      <c r="CC60" s="365"/>
      <c r="CD60" s="114"/>
      <c r="CE60" s="307"/>
      <c r="CF60" s="365"/>
      <c r="CG60" s="365"/>
      <c r="CH60" s="365"/>
      <c r="CI60" s="365"/>
      <c r="CJ60" s="365"/>
      <c r="CK60" s="365"/>
      <c r="CL60" s="365"/>
      <c r="CM60" s="365"/>
      <c r="CN60" s="365"/>
      <c r="CO60" s="365"/>
      <c r="CP60" s="365"/>
      <c r="CQ60" s="365"/>
      <c r="CR60" s="365"/>
      <c r="CS60" s="415"/>
      <c r="CT60" s="414"/>
      <c r="CU60" s="413"/>
      <c r="CV60" s="365"/>
      <c r="CW60" s="412">
        <f>CU60+CV60</f>
        <v>0</v>
      </c>
      <c r="CX60" s="68"/>
      <c r="CY60" s="490"/>
      <c r="CZ60" s="489"/>
      <c r="DA60" s="490"/>
      <c r="DB60" s="489"/>
      <c r="DC60" s="490"/>
      <c r="DD60" s="489"/>
      <c r="DE60" s="489"/>
      <c r="DF60" s="488"/>
      <c r="DG60" s="487"/>
    </row>
    <row r="61" spans="1:111" s="10" customFormat="1" ht="31.5" x14ac:dyDescent="0.25">
      <c r="A61" s="93" t="s">
        <v>266</v>
      </c>
      <c r="B61" s="367" t="s">
        <v>64</v>
      </c>
      <c r="C61" s="366"/>
      <c r="D61" s="419"/>
      <c r="E61" s="417" t="s">
        <v>265</v>
      </c>
      <c r="F61" s="365">
        <f>F62+F115</f>
        <v>5.25</v>
      </c>
      <c r="G61" s="365">
        <f>G62+G115</f>
        <v>72.5</v>
      </c>
      <c r="H61" s="418"/>
      <c r="I61" s="417"/>
      <c r="J61" s="365">
        <f>J62+J115</f>
        <v>181.05842774528105</v>
      </c>
      <c r="K61" s="365">
        <f>K62+K115</f>
        <v>181.05842774528105</v>
      </c>
      <c r="L61" s="365">
        <f>L62+L115</f>
        <v>57.385741000000003</v>
      </c>
      <c r="M61" s="264"/>
      <c r="N61" s="308"/>
      <c r="O61" s="308"/>
      <c r="P61" s="365"/>
      <c r="Q61" s="365"/>
      <c r="R61" s="415"/>
      <c r="S61" s="415"/>
      <c r="T61" s="412"/>
      <c r="U61" s="415"/>
      <c r="V61" s="415"/>
      <c r="W61" s="365">
        <f>W62+W115</f>
        <v>65.105686745281048</v>
      </c>
      <c r="X61" s="365">
        <f>X62+X115</f>
        <v>0</v>
      </c>
      <c r="Y61" s="365">
        <f>Y62+Y115</f>
        <v>0</v>
      </c>
      <c r="Z61" s="365">
        <f>Z62+Z115</f>
        <v>0</v>
      </c>
      <c r="AA61" s="365">
        <f>AA62+AA115</f>
        <v>0</v>
      </c>
      <c r="AB61" s="365">
        <f>AB62+AB115</f>
        <v>0</v>
      </c>
      <c r="AC61" s="365">
        <f>AC62+AC115</f>
        <v>0</v>
      </c>
      <c r="AD61" s="365">
        <f>AD62+AD115</f>
        <v>0</v>
      </c>
      <c r="AE61" s="365">
        <f>AE62+AE115</f>
        <v>0</v>
      </c>
      <c r="AF61" s="365">
        <f>AF62+AF115</f>
        <v>0</v>
      </c>
      <c r="AG61" s="365">
        <f>AG62+AG115</f>
        <v>0</v>
      </c>
      <c r="AH61" s="365">
        <f>AH62+AH115</f>
        <v>0</v>
      </c>
      <c r="AI61" s="365">
        <f>AI62+AI115</f>
        <v>0</v>
      </c>
      <c r="AJ61" s="365">
        <f>AJ62+AJ115</f>
        <v>0</v>
      </c>
      <c r="AK61" s="365">
        <f>AK62+AK115</f>
        <v>0</v>
      </c>
      <c r="AL61" s="365">
        <f>AL62+AL115</f>
        <v>0</v>
      </c>
      <c r="AM61" s="365">
        <f>AM62+AM115</f>
        <v>0</v>
      </c>
      <c r="AN61" s="365">
        <f>AN62+AN115</f>
        <v>0</v>
      </c>
      <c r="AO61" s="365">
        <f>AO62+AO115</f>
        <v>0</v>
      </c>
      <c r="AP61" s="365">
        <f>AP62+AP115</f>
        <v>0</v>
      </c>
      <c r="AQ61" s="365">
        <f>AQ62+AQ115</f>
        <v>0</v>
      </c>
      <c r="AR61" s="365">
        <f>AR62+AR115</f>
        <v>0</v>
      </c>
      <c r="AS61" s="365">
        <f>AS62+AS115</f>
        <v>0</v>
      </c>
      <c r="AT61" s="365">
        <f>AT62+AT115</f>
        <v>0</v>
      </c>
      <c r="AU61" s="365">
        <f>AU62+AU115</f>
        <v>0</v>
      </c>
      <c r="AV61" s="365">
        <f>AV62+AV115</f>
        <v>58.567</v>
      </c>
      <c r="AW61" s="365"/>
      <c r="AX61" s="365"/>
      <c r="AY61" s="365"/>
      <c r="AZ61" s="365"/>
      <c r="BA61" s="365"/>
      <c r="BB61" s="365"/>
      <c r="BC61" s="365"/>
      <c r="BD61" s="365"/>
      <c r="BE61" s="365"/>
      <c r="BF61" s="365"/>
      <c r="BG61" s="365"/>
      <c r="BH61" s="365"/>
      <c r="BI61" s="365"/>
      <c r="BJ61" s="365"/>
      <c r="BK61" s="365"/>
      <c r="BL61" s="365"/>
      <c r="BM61" s="365"/>
      <c r="BN61" s="365"/>
      <c r="BO61" s="365"/>
      <c r="BP61" s="365"/>
      <c r="BQ61" s="365"/>
      <c r="BR61" s="365"/>
      <c r="BS61" s="365"/>
      <c r="BT61" s="365"/>
      <c r="BU61" s="365">
        <f>W61+AV61</f>
        <v>123.67268674528106</v>
      </c>
      <c r="BV61" s="365"/>
      <c r="BW61" s="365"/>
      <c r="BX61" s="365"/>
      <c r="BY61" s="365"/>
      <c r="BZ61" s="365"/>
      <c r="CA61" s="365"/>
      <c r="CB61" s="365"/>
      <c r="CC61" s="365"/>
      <c r="CD61" s="365"/>
      <c r="CE61" s="365"/>
      <c r="CF61" s="365"/>
      <c r="CG61" s="365"/>
      <c r="CH61" s="365"/>
      <c r="CI61" s="365"/>
      <c r="CJ61" s="365"/>
      <c r="CK61" s="365"/>
      <c r="CL61" s="365"/>
      <c r="CM61" s="365"/>
      <c r="CN61" s="365"/>
      <c r="CO61" s="365"/>
      <c r="CP61" s="365"/>
      <c r="CQ61" s="365"/>
      <c r="CR61" s="365"/>
      <c r="CS61" s="415"/>
      <c r="CT61" s="414">
        <f>CT62+CT115</f>
        <v>36.829450000000001</v>
      </c>
      <c r="CU61" s="413">
        <f>CU62+CU115</f>
        <v>52.272358000000004</v>
      </c>
      <c r="CV61" s="365">
        <f>CV62+CV115</f>
        <v>49.632960732203387</v>
      </c>
      <c r="CW61" s="412">
        <f>CU61+CV61</f>
        <v>101.9053187322034</v>
      </c>
      <c r="CX61" s="13"/>
      <c r="CY61" s="486"/>
      <c r="CZ61" s="486"/>
      <c r="DA61" s="486"/>
      <c r="DB61" s="486"/>
      <c r="DC61" s="486"/>
      <c r="DD61" s="486"/>
      <c r="DE61" s="486"/>
      <c r="DF61" s="486"/>
    </row>
    <row r="62" spans="1:111" s="10" customFormat="1" ht="31.5" x14ac:dyDescent="0.25">
      <c r="A62" s="93"/>
      <c r="B62" s="367" t="s">
        <v>63</v>
      </c>
      <c r="C62" s="366"/>
      <c r="D62" s="419"/>
      <c r="E62" s="417" t="str">
        <f>E63</f>
        <v>5,250 МВА / 72,5 км</v>
      </c>
      <c r="F62" s="422">
        <f>F63</f>
        <v>5.25</v>
      </c>
      <c r="G62" s="422">
        <f>G63</f>
        <v>72.5</v>
      </c>
      <c r="H62" s="418"/>
      <c r="I62" s="431"/>
      <c r="J62" s="422">
        <f>J63</f>
        <v>151.97057610528105</v>
      </c>
      <c r="K62" s="422">
        <f>K63</f>
        <v>151.97057610528105</v>
      </c>
      <c r="L62" s="430">
        <f>L63</f>
        <v>54.653143</v>
      </c>
      <c r="M62" s="264"/>
      <c r="N62" s="485"/>
      <c r="O62" s="485"/>
      <c r="P62" s="365"/>
      <c r="Q62" s="365"/>
      <c r="R62" s="429"/>
      <c r="S62" s="429"/>
      <c r="T62" s="430"/>
      <c r="U62" s="484"/>
      <c r="V62" s="484"/>
      <c r="W62" s="413">
        <f>W63</f>
        <v>52.322433105281057</v>
      </c>
      <c r="X62" s="365">
        <f>SUM(AG62+AJ62)</f>
        <v>0</v>
      </c>
      <c r="Y62" s="365"/>
      <c r="Z62" s="365"/>
      <c r="AA62" s="365"/>
      <c r="AB62" s="365"/>
      <c r="AC62" s="365"/>
      <c r="AD62" s="365"/>
      <c r="AE62" s="365"/>
      <c r="AF62" s="365"/>
      <c r="AG62" s="365"/>
      <c r="AH62" s="365"/>
      <c r="AI62" s="365"/>
      <c r="AJ62" s="365"/>
      <c r="AK62" s="365"/>
      <c r="AL62" s="365"/>
      <c r="AM62" s="365"/>
      <c r="AN62" s="365"/>
      <c r="AO62" s="365"/>
      <c r="AP62" s="365"/>
      <c r="AQ62" s="365"/>
      <c r="AR62" s="365"/>
      <c r="AS62" s="365"/>
      <c r="AT62" s="365"/>
      <c r="AU62" s="365"/>
      <c r="AV62" s="365">
        <f>AV63</f>
        <v>44.994999999999997</v>
      </c>
      <c r="AW62" s="423"/>
      <c r="AX62" s="422"/>
      <c r="AY62" s="422"/>
      <c r="AZ62" s="422"/>
      <c r="BA62" s="422"/>
      <c r="BB62" s="422"/>
      <c r="BC62" s="422"/>
      <c r="BD62" s="422"/>
      <c r="BE62" s="422"/>
      <c r="BF62" s="422"/>
      <c r="BG62" s="422"/>
      <c r="BH62" s="422"/>
      <c r="BI62" s="422"/>
      <c r="BJ62" s="422"/>
      <c r="BK62" s="422"/>
      <c r="BL62" s="422"/>
      <c r="BM62" s="422"/>
      <c r="BN62" s="422"/>
      <c r="BO62" s="422"/>
      <c r="BP62" s="422"/>
      <c r="BQ62" s="422"/>
      <c r="BR62" s="422"/>
      <c r="BS62" s="422"/>
      <c r="BT62" s="422"/>
      <c r="BU62" s="430">
        <f>W62+AV62</f>
        <v>97.317433105281054</v>
      </c>
      <c r="BV62" s="423"/>
      <c r="BW62" s="422"/>
      <c r="BX62" s="422"/>
      <c r="BY62" s="422"/>
      <c r="BZ62" s="422"/>
      <c r="CA62" s="422"/>
      <c r="CB62" s="422"/>
      <c r="CC62" s="422"/>
      <c r="CD62" s="422"/>
      <c r="CE62" s="422"/>
      <c r="CF62" s="422"/>
      <c r="CG62" s="422"/>
      <c r="CH62" s="422"/>
      <c r="CI62" s="422"/>
      <c r="CJ62" s="422"/>
      <c r="CK62" s="422"/>
      <c r="CL62" s="422"/>
      <c r="CM62" s="422"/>
      <c r="CN62" s="422"/>
      <c r="CO62" s="422"/>
      <c r="CP62" s="422"/>
      <c r="CQ62" s="422"/>
      <c r="CR62" s="422"/>
      <c r="CS62" s="429"/>
      <c r="CT62" s="428">
        <f>CT63</f>
        <v>34.426236000000003</v>
      </c>
      <c r="CU62" s="413">
        <f>CU63</f>
        <v>40.022709000000006</v>
      </c>
      <c r="CV62" s="365">
        <f>CV63</f>
        <v>38.131265732203389</v>
      </c>
      <c r="CW62" s="412">
        <f>CU62+CV62</f>
        <v>78.153974732203395</v>
      </c>
      <c r="CX62" s="13"/>
      <c r="CY62" s="230"/>
      <c r="CZ62" s="230"/>
      <c r="DA62" s="230"/>
      <c r="DB62" s="230"/>
      <c r="DC62" s="230"/>
      <c r="DD62" s="230"/>
      <c r="DE62" s="230"/>
      <c r="DF62" s="230"/>
    </row>
    <row r="63" spans="1:111" s="10" customFormat="1" ht="31.5" x14ac:dyDescent="0.25">
      <c r="A63" s="93"/>
      <c r="B63" s="483" t="s">
        <v>60</v>
      </c>
      <c r="C63" s="482"/>
      <c r="D63" s="419"/>
      <c r="E63" s="417" t="s">
        <v>264</v>
      </c>
      <c r="F63" s="422">
        <f>F64</f>
        <v>5.25</v>
      </c>
      <c r="G63" s="422">
        <f>G64</f>
        <v>72.5</v>
      </c>
      <c r="H63" s="418"/>
      <c r="I63" s="431"/>
      <c r="J63" s="422">
        <f>J64</f>
        <v>151.97057610528105</v>
      </c>
      <c r="K63" s="422">
        <f>K64</f>
        <v>151.97057610528105</v>
      </c>
      <c r="L63" s="430">
        <f>L64</f>
        <v>54.653143</v>
      </c>
      <c r="M63" s="171"/>
      <c r="N63" s="170"/>
      <c r="O63" s="170"/>
      <c r="P63" s="169"/>
      <c r="Q63" s="169"/>
      <c r="R63" s="168"/>
      <c r="S63" s="168"/>
      <c r="T63" s="167"/>
      <c r="U63" s="166"/>
      <c r="V63" s="166"/>
      <c r="W63" s="413">
        <f>W64</f>
        <v>52.322433105281057</v>
      </c>
      <c r="X63" s="365">
        <f>X64</f>
        <v>0</v>
      </c>
      <c r="Y63" s="365">
        <f>Y64</f>
        <v>0</v>
      </c>
      <c r="Z63" s="365">
        <f>Z64</f>
        <v>0</v>
      </c>
      <c r="AA63" s="365">
        <f>AA64</f>
        <v>0</v>
      </c>
      <c r="AB63" s="365">
        <f>AB64</f>
        <v>0</v>
      </c>
      <c r="AC63" s="365">
        <f>AC64</f>
        <v>0</v>
      </c>
      <c r="AD63" s="365">
        <f>AD64</f>
        <v>0</v>
      </c>
      <c r="AE63" s="365">
        <f>AE64</f>
        <v>0</v>
      </c>
      <c r="AF63" s="365">
        <f>AF64</f>
        <v>0</v>
      </c>
      <c r="AG63" s="365">
        <f>AG64</f>
        <v>0</v>
      </c>
      <c r="AH63" s="365">
        <f>AH64</f>
        <v>0</v>
      </c>
      <c r="AI63" s="365">
        <f>AI64</f>
        <v>0</v>
      </c>
      <c r="AJ63" s="365">
        <f>AJ64</f>
        <v>0</v>
      </c>
      <c r="AK63" s="365">
        <f>AK64</f>
        <v>0</v>
      </c>
      <c r="AL63" s="365">
        <f>AL64</f>
        <v>0</v>
      </c>
      <c r="AM63" s="365">
        <f>AM64</f>
        <v>0</v>
      </c>
      <c r="AN63" s="365">
        <f>AN64</f>
        <v>0</v>
      </c>
      <c r="AO63" s="365">
        <f>AO64</f>
        <v>0</v>
      </c>
      <c r="AP63" s="365">
        <f>AP64</f>
        <v>0</v>
      </c>
      <c r="AQ63" s="365">
        <f>AQ64</f>
        <v>0</v>
      </c>
      <c r="AR63" s="365">
        <f>AR64</f>
        <v>0</v>
      </c>
      <c r="AS63" s="365">
        <f>AS64</f>
        <v>0</v>
      </c>
      <c r="AT63" s="365">
        <f>AT64</f>
        <v>0</v>
      </c>
      <c r="AU63" s="365">
        <f>AU64</f>
        <v>0</v>
      </c>
      <c r="AV63" s="365">
        <f>AV64</f>
        <v>44.994999999999997</v>
      </c>
      <c r="AW63" s="423"/>
      <c r="AX63" s="422"/>
      <c r="AY63" s="422"/>
      <c r="AZ63" s="422"/>
      <c r="BA63" s="422"/>
      <c r="BB63" s="422"/>
      <c r="BC63" s="422"/>
      <c r="BD63" s="422"/>
      <c r="BE63" s="422"/>
      <c r="BF63" s="422"/>
      <c r="BG63" s="422"/>
      <c r="BH63" s="422"/>
      <c r="BI63" s="422"/>
      <c r="BJ63" s="422"/>
      <c r="BK63" s="422"/>
      <c r="BL63" s="422"/>
      <c r="BM63" s="422"/>
      <c r="BN63" s="422"/>
      <c r="BO63" s="422"/>
      <c r="BP63" s="422"/>
      <c r="BQ63" s="422"/>
      <c r="BR63" s="422"/>
      <c r="BS63" s="422"/>
      <c r="BT63" s="422"/>
      <c r="BU63" s="430">
        <f>W63+AV63</f>
        <v>97.317433105281054</v>
      </c>
      <c r="BV63" s="423"/>
      <c r="BW63" s="422"/>
      <c r="BX63" s="422"/>
      <c r="BY63" s="422"/>
      <c r="BZ63" s="422"/>
      <c r="CA63" s="422"/>
      <c r="CB63" s="422"/>
      <c r="CC63" s="422"/>
      <c r="CD63" s="422"/>
      <c r="CE63" s="119"/>
      <c r="CF63" s="422"/>
      <c r="CG63" s="422"/>
      <c r="CH63" s="422"/>
      <c r="CI63" s="422"/>
      <c r="CJ63" s="422"/>
      <c r="CK63" s="422"/>
      <c r="CL63" s="422"/>
      <c r="CM63" s="422"/>
      <c r="CN63" s="422"/>
      <c r="CO63" s="422"/>
      <c r="CP63" s="422"/>
      <c r="CQ63" s="422"/>
      <c r="CR63" s="422"/>
      <c r="CS63" s="429"/>
      <c r="CT63" s="428">
        <f>CT64</f>
        <v>34.426236000000003</v>
      </c>
      <c r="CU63" s="413">
        <f>CU64</f>
        <v>40.022709000000006</v>
      </c>
      <c r="CV63" s="365">
        <f>CV64</f>
        <v>38.131265732203389</v>
      </c>
      <c r="CW63" s="412">
        <f>CU63+CV63</f>
        <v>78.153974732203395</v>
      </c>
      <c r="CX63" s="13"/>
      <c r="CY63" s="230"/>
      <c r="CZ63" s="230"/>
      <c r="DA63" s="230"/>
      <c r="DB63" s="230"/>
      <c r="DC63" s="230"/>
      <c r="DD63" s="230"/>
      <c r="DE63" s="230"/>
      <c r="DF63" s="230"/>
    </row>
    <row r="64" spans="1:111" s="10" customFormat="1" ht="31.5" x14ac:dyDescent="0.25">
      <c r="A64" s="93"/>
      <c r="B64" s="483" t="s">
        <v>263</v>
      </c>
      <c r="C64" s="482"/>
      <c r="D64" s="419"/>
      <c r="E64" s="417" t="s">
        <v>261</v>
      </c>
      <c r="F64" s="422">
        <f>F65</f>
        <v>5.25</v>
      </c>
      <c r="G64" s="422">
        <f>G65</f>
        <v>72.5</v>
      </c>
      <c r="H64" s="418"/>
      <c r="I64" s="431"/>
      <c r="J64" s="422">
        <f>J65</f>
        <v>151.97057610528105</v>
      </c>
      <c r="K64" s="422">
        <f>K65</f>
        <v>151.97057610528105</v>
      </c>
      <c r="L64" s="430">
        <f>L65</f>
        <v>54.653143</v>
      </c>
      <c r="M64" s="171"/>
      <c r="N64" s="170"/>
      <c r="O64" s="170"/>
      <c r="P64" s="169"/>
      <c r="Q64" s="169"/>
      <c r="R64" s="168"/>
      <c r="S64" s="168"/>
      <c r="T64" s="167"/>
      <c r="U64" s="166"/>
      <c r="V64" s="166"/>
      <c r="W64" s="413">
        <f>W65</f>
        <v>52.322433105281057</v>
      </c>
      <c r="X64" s="365"/>
      <c r="Y64" s="365"/>
      <c r="Z64" s="365"/>
      <c r="AA64" s="365"/>
      <c r="AB64" s="365"/>
      <c r="AC64" s="365"/>
      <c r="AD64" s="365"/>
      <c r="AE64" s="365"/>
      <c r="AF64" s="365"/>
      <c r="AG64" s="365"/>
      <c r="AH64" s="365"/>
      <c r="AI64" s="365"/>
      <c r="AJ64" s="365"/>
      <c r="AK64" s="365"/>
      <c r="AL64" s="365"/>
      <c r="AM64" s="365"/>
      <c r="AN64" s="365"/>
      <c r="AO64" s="365"/>
      <c r="AP64" s="365"/>
      <c r="AQ64" s="365"/>
      <c r="AR64" s="365"/>
      <c r="AS64" s="365"/>
      <c r="AT64" s="365"/>
      <c r="AU64" s="365"/>
      <c r="AV64" s="365">
        <f>AV65</f>
        <v>44.994999999999997</v>
      </c>
      <c r="AW64" s="423"/>
      <c r="AX64" s="422"/>
      <c r="AY64" s="422"/>
      <c r="AZ64" s="422"/>
      <c r="BA64" s="422"/>
      <c r="BB64" s="422"/>
      <c r="BC64" s="422"/>
      <c r="BD64" s="422"/>
      <c r="BE64" s="422"/>
      <c r="BF64" s="422"/>
      <c r="BG64" s="422"/>
      <c r="BH64" s="422"/>
      <c r="BI64" s="422"/>
      <c r="BJ64" s="422"/>
      <c r="BK64" s="422"/>
      <c r="BL64" s="422"/>
      <c r="BM64" s="422"/>
      <c r="BN64" s="422"/>
      <c r="BO64" s="422"/>
      <c r="BP64" s="422"/>
      <c r="BQ64" s="422"/>
      <c r="BR64" s="422"/>
      <c r="BS64" s="422"/>
      <c r="BT64" s="422"/>
      <c r="BU64" s="437">
        <f>W64+AV64</f>
        <v>97.317433105281054</v>
      </c>
      <c r="BV64" s="423"/>
      <c r="BW64" s="422"/>
      <c r="BX64" s="422"/>
      <c r="BY64" s="422"/>
      <c r="BZ64" s="422"/>
      <c r="CA64" s="422"/>
      <c r="CB64" s="422"/>
      <c r="CC64" s="422"/>
      <c r="CD64" s="422"/>
      <c r="CE64" s="119"/>
      <c r="CF64" s="422"/>
      <c r="CG64" s="422"/>
      <c r="CH64" s="422"/>
      <c r="CI64" s="422"/>
      <c r="CJ64" s="422"/>
      <c r="CK64" s="422"/>
      <c r="CL64" s="422"/>
      <c r="CM64" s="422"/>
      <c r="CN64" s="422"/>
      <c r="CO64" s="422"/>
      <c r="CP64" s="422"/>
      <c r="CQ64" s="422"/>
      <c r="CR64" s="422"/>
      <c r="CS64" s="429"/>
      <c r="CT64" s="428">
        <f>CT65</f>
        <v>34.426236000000003</v>
      </c>
      <c r="CU64" s="413">
        <f>CU65</f>
        <v>40.022709000000006</v>
      </c>
      <c r="CV64" s="365">
        <f>CV65</f>
        <v>38.131265732203389</v>
      </c>
      <c r="CW64" s="412">
        <f>CU64+CV64</f>
        <v>78.153974732203395</v>
      </c>
      <c r="CX64" s="13"/>
      <c r="CY64" s="230"/>
      <c r="CZ64" s="230"/>
      <c r="DA64" s="230"/>
      <c r="DB64" s="230"/>
      <c r="DC64" s="230"/>
      <c r="DD64" s="230"/>
      <c r="DE64" s="230"/>
      <c r="DF64" s="230"/>
    </row>
    <row r="65" spans="1:110" s="153" customFormat="1" ht="31.5" collapsed="1" x14ac:dyDescent="0.25">
      <c r="A65" s="53">
        <f>A59+1</f>
        <v>24</v>
      </c>
      <c r="B65" s="481" t="s">
        <v>262</v>
      </c>
      <c r="C65" s="480" t="s">
        <v>7</v>
      </c>
      <c r="D65" s="53" t="s">
        <v>22</v>
      </c>
      <c r="E65" s="149" t="s">
        <v>261</v>
      </c>
      <c r="F65" s="149">
        <v>5.25</v>
      </c>
      <c r="G65" s="149">
        <v>72.5</v>
      </c>
      <c r="H65" s="479">
        <v>2015</v>
      </c>
      <c r="I65" s="148">
        <v>2017</v>
      </c>
      <c r="J65" s="147">
        <f>BU65+L65</f>
        <v>151.97057610528105</v>
      </c>
      <c r="K65" s="147">
        <f>J65</f>
        <v>151.97057610528105</v>
      </c>
      <c r="L65" s="146">
        <f>48.653143+6</f>
        <v>54.653143</v>
      </c>
      <c r="M65" s="478"/>
      <c r="N65" s="477"/>
      <c r="O65" s="477"/>
      <c r="P65" s="302"/>
      <c r="Q65" s="302"/>
      <c r="R65" s="189"/>
      <c r="S65" s="189"/>
      <c r="T65" s="188"/>
      <c r="U65" s="187"/>
      <c r="V65" s="187"/>
      <c r="W65" s="182">
        <v>52.322433105281057</v>
      </c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>
        <v>44.994999999999997</v>
      </c>
      <c r="AW65" s="181"/>
      <c r="AX65" s="144"/>
      <c r="AY65" s="144"/>
      <c r="AZ65" s="144"/>
      <c r="BA65" s="144"/>
      <c r="BB65" s="144"/>
      <c r="BC65" s="144"/>
      <c r="BD65" s="144"/>
      <c r="BE65" s="147"/>
      <c r="BF65" s="180"/>
      <c r="BG65" s="144"/>
      <c r="BH65" s="144"/>
      <c r="BI65" s="144"/>
      <c r="BJ65" s="144"/>
      <c r="BK65" s="144"/>
      <c r="BL65" s="144"/>
      <c r="BM65" s="144"/>
      <c r="BN65" s="144"/>
      <c r="BO65" s="144"/>
      <c r="BP65" s="144"/>
      <c r="BQ65" s="144"/>
      <c r="BR65" s="144"/>
      <c r="BS65" s="144"/>
      <c r="BT65" s="144"/>
      <c r="BU65" s="146">
        <f>W65+AV65</f>
        <v>97.317433105281054</v>
      </c>
      <c r="BV65" s="181"/>
      <c r="BW65" s="144"/>
      <c r="BX65" s="144"/>
      <c r="BY65" s="144"/>
      <c r="BZ65" s="144"/>
      <c r="CA65" s="144"/>
      <c r="CB65" s="144"/>
      <c r="CC65" s="144"/>
      <c r="CD65" s="147"/>
      <c r="CE65" s="180"/>
      <c r="CF65" s="144"/>
      <c r="CG65" s="144"/>
      <c r="CH65" s="147"/>
      <c r="CI65" s="144"/>
      <c r="CJ65" s="144"/>
      <c r="CK65" s="144"/>
      <c r="CL65" s="144"/>
      <c r="CM65" s="144"/>
      <c r="CN65" s="144"/>
      <c r="CO65" s="144"/>
      <c r="CP65" s="144"/>
      <c r="CQ65" s="144"/>
      <c r="CR65" s="144"/>
      <c r="CS65" s="179"/>
      <c r="CT65" s="178">
        <v>34.426236000000003</v>
      </c>
      <c r="CU65" s="138">
        <v>40.022709000000006</v>
      </c>
      <c r="CV65" s="137">
        <v>38.131265732203389</v>
      </c>
      <c r="CW65" s="177">
        <f>CU65+CV65</f>
        <v>78.153974732203395</v>
      </c>
      <c r="CX65" s="13"/>
      <c r="CY65" s="154"/>
      <c r="CZ65" s="154"/>
      <c r="DA65" s="154"/>
      <c r="DB65" s="154"/>
      <c r="DC65" s="154"/>
      <c r="DD65" s="154"/>
      <c r="DE65" s="154"/>
      <c r="DF65" s="154"/>
    </row>
    <row r="66" spans="1:110" s="448" customFormat="1" ht="15.75" hidden="1" outlineLevel="1" x14ac:dyDescent="0.25">
      <c r="A66" s="475"/>
      <c r="B66" s="474" t="s">
        <v>130</v>
      </c>
      <c r="C66" s="473"/>
      <c r="D66" s="472"/>
      <c r="E66" s="471"/>
      <c r="F66" s="469"/>
      <c r="G66" s="471"/>
      <c r="H66" s="470"/>
      <c r="I66" s="469"/>
      <c r="J66" s="457"/>
      <c r="K66" s="457"/>
      <c r="L66" s="468"/>
      <c r="M66" s="467"/>
      <c r="N66" s="465">
        <f>SUM(N67:N76)</f>
        <v>0</v>
      </c>
      <c r="O66" s="465">
        <f>SUM(O67:O76)</f>
        <v>0</v>
      </c>
      <c r="P66" s="466"/>
      <c r="Q66" s="466"/>
      <c r="R66" s="465">
        <f>SUM(R67:R76)</f>
        <v>0</v>
      </c>
      <c r="S66" s="465">
        <f>SUM(S67:S76)</f>
        <v>0</v>
      </c>
      <c r="T66" s="464"/>
      <c r="U66" s="463"/>
      <c r="V66" s="463"/>
      <c r="W66" s="462">
        <f>SUM(W67:W76)</f>
        <v>8.0827999999999989</v>
      </c>
      <c r="X66" s="461">
        <f>SUM(X67:X76)</f>
        <v>0</v>
      </c>
      <c r="Y66" s="461">
        <f>SUM(Y67:Y76)</f>
        <v>0</v>
      </c>
      <c r="Z66" s="461">
        <f>SUM(Z67:Z76)</f>
        <v>0</v>
      </c>
      <c r="AA66" s="461">
        <f>SUM(AA67:AA76)</f>
        <v>0</v>
      </c>
      <c r="AB66" s="461">
        <f>SUM(AB67:AB76)</f>
        <v>0</v>
      </c>
      <c r="AC66" s="461">
        <f>SUM(AC67:AC76)</f>
        <v>0</v>
      </c>
      <c r="AD66" s="461">
        <f>SUM(AD67:AD76)</f>
        <v>0</v>
      </c>
      <c r="AE66" s="461">
        <f>SUM(AE67:AE76)</f>
        <v>0</v>
      </c>
      <c r="AF66" s="461">
        <f>SUM(AF67:AF76)</f>
        <v>0</v>
      </c>
      <c r="AG66" s="461">
        <f>SUM(AG67:AG76)</f>
        <v>0</v>
      </c>
      <c r="AH66" s="461">
        <f>SUM(AH67:AH76)</f>
        <v>0</v>
      </c>
      <c r="AI66" s="461">
        <f>SUM(AI67:AI76)</f>
        <v>0</v>
      </c>
      <c r="AJ66" s="461">
        <f>SUM(AJ67:AJ76)</f>
        <v>0</v>
      </c>
      <c r="AK66" s="461">
        <f>SUM(AK67:AK76)</f>
        <v>0</v>
      </c>
      <c r="AL66" s="461">
        <f>SUM(AL67:AL76)</f>
        <v>0</v>
      </c>
      <c r="AM66" s="461">
        <f>SUM(AM67:AM76)</f>
        <v>0</v>
      </c>
      <c r="AN66" s="461">
        <f>SUM(AN67:AN76)</f>
        <v>0</v>
      </c>
      <c r="AO66" s="461">
        <f>SUM(AO67:AO76)</f>
        <v>0</v>
      </c>
      <c r="AP66" s="461">
        <f>SUM(AP67:AP76)</f>
        <v>0</v>
      </c>
      <c r="AQ66" s="461">
        <f>SUM(AQ67:AQ76)</f>
        <v>0</v>
      </c>
      <c r="AR66" s="461">
        <f>SUM(AR67:AR76)</f>
        <v>0</v>
      </c>
      <c r="AS66" s="461">
        <f>SUM(AS67:AS76)</f>
        <v>0</v>
      </c>
      <c r="AT66" s="461">
        <f>SUM(AT67:AT76)</f>
        <v>0</v>
      </c>
      <c r="AU66" s="461">
        <f>SUM(AU67:AU76)</f>
        <v>0</v>
      </c>
      <c r="AV66" s="461">
        <f>SUM(AV67:AV76)</f>
        <v>6.9482035287851147</v>
      </c>
      <c r="AW66" s="459">
        <f>SUM(AW67:AW76)</f>
        <v>0</v>
      </c>
      <c r="AX66" s="461">
        <f>SUM(AX67:AX76)</f>
        <v>0</v>
      </c>
      <c r="AY66" s="461">
        <f>SUM(AY67:AY76)</f>
        <v>0</v>
      </c>
      <c r="AZ66" s="461">
        <f>SUM(AZ67:AZ76)</f>
        <v>0</v>
      </c>
      <c r="BA66" s="461">
        <f>SUM(BA67:BA76)</f>
        <v>0</v>
      </c>
      <c r="BB66" s="461">
        <f>SUM(BB67:BB76)</f>
        <v>0</v>
      </c>
      <c r="BC66" s="461">
        <f>SUM(BC67:BC76)</f>
        <v>0</v>
      </c>
      <c r="BD66" s="461">
        <f>SUM(BD67:BD76)</f>
        <v>0</v>
      </c>
      <c r="BE66" s="457">
        <f>SUM(BE67:BE76)</f>
        <v>0</v>
      </c>
      <c r="BF66" s="458">
        <f>SUM(BF67:BF76)</f>
        <v>0</v>
      </c>
      <c r="BG66" s="461">
        <f>SUM(BG67:BG76)</f>
        <v>0</v>
      </c>
      <c r="BH66" s="461">
        <f>SUM(BH67:BH76)</f>
        <v>0</v>
      </c>
      <c r="BI66" s="461">
        <f>SUM(BI67:BI76)</f>
        <v>0</v>
      </c>
      <c r="BJ66" s="461">
        <f>SUM(BJ67:BJ76)</f>
        <v>0</v>
      </c>
      <c r="BK66" s="461">
        <f>SUM(BK67:BK76)</f>
        <v>0</v>
      </c>
      <c r="BL66" s="461">
        <f>SUM(BL67:BL76)</f>
        <v>0</v>
      </c>
      <c r="BM66" s="461">
        <f>SUM(BM67:BM76)</f>
        <v>0</v>
      </c>
      <c r="BN66" s="461">
        <f>SUM(BN67:BN76)</f>
        <v>0</v>
      </c>
      <c r="BO66" s="461">
        <f>SUM(BO67:BO76)</f>
        <v>0</v>
      </c>
      <c r="BP66" s="461">
        <f>SUM(BP67:BP76)</f>
        <v>0</v>
      </c>
      <c r="BQ66" s="461">
        <f>SUM(BQ67:BQ76)</f>
        <v>0</v>
      </c>
      <c r="BR66" s="461">
        <f>SUM(BR67:BR76)</f>
        <v>0</v>
      </c>
      <c r="BS66" s="461">
        <f>SUM(BS67:BS76)</f>
        <v>0</v>
      </c>
      <c r="BT66" s="461">
        <f>SUM(BT67:BT76)</f>
        <v>0</v>
      </c>
      <c r="BU66" s="460">
        <f>SUM(W66:AV66)</f>
        <v>15.031003528785114</v>
      </c>
      <c r="BV66" s="459"/>
      <c r="BW66" s="456"/>
      <c r="BX66" s="456"/>
      <c r="BY66" s="456"/>
      <c r="BZ66" s="456"/>
      <c r="CA66" s="456"/>
      <c r="CB66" s="456"/>
      <c r="CC66" s="456"/>
      <c r="CD66" s="457"/>
      <c r="CE66" s="458"/>
      <c r="CF66" s="456"/>
      <c r="CG66" s="456"/>
      <c r="CH66" s="457"/>
      <c r="CI66" s="456"/>
      <c r="CJ66" s="456"/>
      <c r="CK66" s="456"/>
      <c r="CL66" s="456"/>
      <c r="CM66" s="456"/>
      <c r="CN66" s="456"/>
      <c r="CO66" s="456"/>
      <c r="CP66" s="456"/>
      <c r="CQ66" s="456"/>
      <c r="CR66" s="456"/>
      <c r="CS66" s="455"/>
      <c r="CT66" s="454"/>
      <c r="CU66" s="453">
        <f>SUM(CU67:CU76)</f>
        <v>6.1827090000000062</v>
      </c>
      <c r="CV66" s="452">
        <f>SUM(CV67:CV76)</f>
        <v>5.887873552802378</v>
      </c>
      <c r="CW66" s="451">
        <f>CU66+CV66</f>
        <v>12.070582552802385</v>
      </c>
      <c r="CX66" s="450"/>
      <c r="CY66" s="449"/>
      <c r="CZ66" s="449"/>
      <c r="DA66" s="449"/>
      <c r="DB66" s="449"/>
      <c r="DC66" s="449"/>
      <c r="DD66" s="449"/>
      <c r="DE66" s="449"/>
      <c r="DF66" s="449"/>
    </row>
    <row r="67" spans="1:110" s="8" customFormat="1" ht="15.75" hidden="1" outlineLevel="1" x14ac:dyDescent="0.25">
      <c r="A67" s="53"/>
      <c r="B67" s="446" t="s">
        <v>129</v>
      </c>
      <c r="C67" s="445"/>
      <c r="D67" s="134"/>
      <c r="E67" s="132"/>
      <c r="F67" s="131"/>
      <c r="G67" s="132"/>
      <c r="H67" s="421"/>
      <c r="I67" s="131"/>
      <c r="J67" s="119"/>
      <c r="K67" s="119"/>
      <c r="L67" s="444"/>
      <c r="M67" s="130"/>
      <c r="N67" s="129"/>
      <c r="O67" s="129"/>
      <c r="P67" s="128"/>
      <c r="Q67" s="128"/>
      <c r="R67" s="127"/>
      <c r="S67" s="127"/>
      <c r="T67" s="126"/>
      <c r="U67" s="125"/>
      <c r="V67" s="125"/>
      <c r="W67" s="124">
        <v>5.3640042247109686E-2</v>
      </c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>
        <v>4.2970062282868926E-2</v>
      </c>
      <c r="AW67" s="123"/>
      <c r="AX67" s="118"/>
      <c r="AY67" s="118"/>
      <c r="AZ67" s="118"/>
      <c r="BA67" s="118"/>
      <c r="BB67" s="118"/>
      <c r="BC67" s="118"/>
      <c r="BD67" s="118"/>
      <c r="BE67" s="119"/>
      <c r="BF67" s="120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443">
        <f>SUM(W67:AV67)</f>
        <v>9.6610104529978619E-2</v>
      </c>
      <c r="BV67" s="123"/>
      <c r="BW67" s="442"/>
      <c r="BX67" s="442"/>
      <c r="BY67" s="442"/>
      <c r="BZ67" s="442"/>
      <c r="CA67" s="442"/>
      <c r="CB67" s="442"/>
      <c r="CC67" s="442"/>
      <c r="CD67" s="119"/>
      <c r="CE67" s="120"/>
      <c r="CF67" s="442"/>
      <c r="CG67" s="442"/>
      <c r="CH67" s="119"/>
      <c r="CI67" s="442"/>
      <c r="CJ67" s="442"/>
      <c r="CK67" s="442"/>
      <c r="CL67" s="442"/>
      <c r="CM67" s="442"/>
      <c r="CN67" s="442"/>
      <c r="CO67" s="442"/>
      <c r="CP67" s="442"/>
      <c r="CQ67" s="442"/>
      <c r="CR67" s="442"/>
      <c r="CS67" s="441"/>
      <c r="CT67" s="440"/>
      <c r="CU67" s="439">
        <v>4.1030431528874346E-2</v>
      </c>
      <c r="CV67" s="438">
        <v>3.641530701938045E-2</v>
      </c>
      <c r="CW67" s="113">
        <f>CU67+CV67</f>
        <v>7.7445738548254789E-2</v>
      </c>
      <c r="CX67" s="476"/>
      <c r="CY67" s="9"/>
      <c r="CZ67" s="9"/>
      <c r="DA67" s="9"/>
      <c r="DB67" s="9"/>
      <c r="DC67" s="9"/>
      <c r="DD67" s="9"/>
      <c r="DE67" s="9"/>
      <c r="DF67" s="9"/>
    </row>
    <row r="68" spans="1:110" s="8" customFormat="1" ht="15.75" hidden="1" outlineLevel="1" x14ac:dyDescent="0.25">
      <c r="A68" s="53"/>
      <c r="B68" s="446" t="s">
        <v>128</v>
      </c>
      <c r="C68" s="445"/>
      <c r="D68" s="134"/>
      <c r="E68" s="132"/>
      <c r="F68" s="131"/>
      <c r="G68" s="132"/>
      <c r="H68" s="421"/>
      <c r="I68" s="131"/>
      <c r="J68" s="119"/>
      <c r="K68" s="119"/>
      <c r="L68" s="444"/>
      <c r="M68" s="130"/>
      <c r="N68" s="129"/>
      <c r="O68" s="129"/>
      <c r="P68" s="128"/>
      <c r="Q68" s="128"/>
      <c r="R68" s="127"/>
      <c r="S68" s="127"/>
      <c r="T68" s="126"/>
      <c r="U68" s="125"/>
      <c r="V68" s="125"/>
      <c r="W68" s="124">
        <v>2.2502648947473034</v>
      </c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>
        <v>1.9356405392074096</v>
      </c>
      <c r="AW68" s="123"/>
      <c r="AX68" s="118"/>
      <c r="AY68" s="118"/>
      <c r="AZ68" s="118"/>
      <c r="BA68" s="118"/>
      <c r="BB68" s="118"/>
      <c r="BC68" s="118"/>
      <c r="BD68" s="118"/>
      <c r="BE68" s="119"/>
      <c r="BF68" s="120"/>
      <c r="BG68" s="118"/>
      <c r="BH68" s="118"/>
      <c r="BI68" s="118"/>
      <c r="BJ68" s="118"/>
      <c r="BK68" s="118"/>
      <c r="BL68" s="118"/>
      <c r="BM68" s="118"/>
      <c r="BN68" s="118"/>
      <c r="BO68" s="118"/>
      <c r="BP68" s="118"/>
      <c r="BQ68" s="118"/>
      <c r="BR68" s="118"/>
      <c r="BS68" s="118"/>
      <c r="BT68" s="118"/>
      <c r="BU68" s="443">
        <f>SUM(W68:AV68)</f>
        <v>4.185905433954713</v>
      </c>
      <c r="BV68" s="123"/>
      <c r="BW68" s="442"/>
      <c r="BX68" s="442"/>
      <c r="BY68" s="442"/>
      <c r="BZ68" s="442"/>
      <c r="CA68" s="442"/>
      <c r="CB68" s="442"/>
      <c r="CC68" s="442"/>
      <c r="CD68" s="119"/>
      <c r="CE68" s="120"/>
      <c r="CF68" s="442"/>
      <c r="CG68" s="442"/>
      <c r="CH68" s="119"/>
      <c r="CI68" s="442"/>
      <c r="CJ68" s="442"/>
      <c r="CK68" s="442"/>
      <c r="CL68" s="442"/>
      <c r="CM68" s="442"/>
      <c r="CN68" s="442"/>
      <c r="CO68" s="442"/>
      <c r="CP68" s="442"/>
      <c r="CQ68" s="442"/>
      <c r="CR68" s="442"/>
      <c r="CS68" s="441"/>
      <c r="CT68" s="440"/>
      <c r="CU68" s="439">
        <v>1.7212764162342526</v>
      </c>
      <c r="CV68" s="438">
        <v>1.63993881587212</v>
      </c>
      <c r="CW68" s="113">
        <f>CU68+CV68</f>
        <v>3.3612152321063729</v>
      </c>
      <c r="CX68" s="13"/>
      <c r="CY68" s="9"/>
      <c r="CZ68" s="9"/>
      <c r="DA68" s="9"/>
      <c r="DB68" s="9"/>
      <c r="DC68" s="9"/>
      <c r="DD68" s="9"/>
      <c r="DE68" s="9"/>
      <c r="DF68" s="9"/>
    </row>
    <row r="69" spans="1:110" s="8" customFormat="1" ht="15.75" hidden="1" outlineLevel="1" x14ac:dyDescent="0.25">
      <c r="A69" s="53"/>
      <c r="B69" s="446" t="s">
        <v>127</v>
      </c>
      <c r="C69" s="445"/>
      <c r="D69" s="134"/>
      <c r="E69" s="132"/>
      <c r="F69" s="131"/>
      <c r="G69" s="132"/>
      <c r="H69" s="421"/>
      <c r="I69" s="131"/>
      <c r="J69" s="119"/>
      <c r="K69" s="119"/>
      <c r="L69" s="444"/>
      <c r="M69" s="130"/>
      <c r="N69" s="129"/>
      <c r="O69" s="129"/>
      <c r="P69" s="128"/>
      <c r="Q69" s="128"/>
      <c r="R69" s="127"/>
      <c r="S69" s="127"/>
      <c r="T69" s="126"/>
      <c r="U69" s="125"/>
      <c r="V69" s="125"/>
      <c r="W69" s="124">
        <v>4.9967770885146708E-2</v>
      </c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>
        <v>4.2970062282868926E-2</v>
      </c>
      <c r="AW69" s="123"/>
      <c r="AX69" s="118"/>
      <c r="AY69" s="118"/>
      <c r="AZ69" s="118"/>
      <c r="BA69" s="118"/>
      <c r="BB69" s="118"/>
      <c r="BC69" s="118"/>
      <c r="BD69" s="118"/>
      <c r="BE69" s="119"/>
      <c r="BF69" s="120"/>
      <c r="BG69" s="118"/>
      <c r="BH69" s="118"/>
      <c r="BI69" s="118"/>
      <c r="BJ69" s="118"/>
      <c r="BK69" s="118"/>
      <c r="BL69" s="118"/>
      <c r="BM69" s="118"/>
      <c r="BN69" s="118"/>
      <c r="BO69" s="118"/>
      <c r="BP69" s="118"/>
      <c r="BQ69" s="118"/>
      <c r="BR69" s="118"/>
      <c r="BS69" s="118"/>
      <c r="BT69" s="118"/>
      <c r="BU69" s="443">
        <f>SUM(W69:AV69)</f>
        <v>9.2937833168015627E-2</v>
      </c>
      <c r="BV69" s="123"/>
      <c r="BW69" s="442"/>
      <c r="BX69" s="442"/>
      <c r="BY69" s="442"/>
      <c r="BZ69" s="442"/>
      <c r="CA69" s="442"/>
      <c r="CB69" s="442"/>
      <c r="CC69" s="442"/>
      <c r="CD69" s="119"/>
      <c r="CE69" s="120"/>
      <c r="CF69" s="442"/>
      <c r="CG69" s="442"/>
      <c r="CH69" s="119"/>
      <c r="CI69" s="442"/>
      <c r="CJ69" s="442"/>
      <c r="CK69" s="442"/>
      <c r="CL69" s="442"/>
      <c r="CM69" s="442"/>
      <c r="CN69" s="442"/>
      <c r="CO69" s="442"/>
      <c r="CP69" s="442"/>
      <c r="CQ69" s="442"/>
      <c r="CR69" s="442"/>
      <c r="CS69" s="441"/>
      <c r="CT69" s="440"/>
      <c r="CU69" s="439">
        <v>3.8221431528868068E-2</v>
      </c>
      <c r="CV69" s="438">
        <v>3.641530701938045E-2</v>
      </c>
      <c r="CW69" s="113">
        <f>CU69+CV69</f>
        <v>7.463673854824851E-2</v>
      </c>
      <c r="CX69" s="13"/>
      <c r="CY69" s="9"/>
      <c r="CZ69" s="9"/>
      <c r="DA69" s="9"/>
      <c r="DB69" s="9"/>
      <c r="DC69" s="9"/>
      <c r="DD69" s="9"/>
      <c r="DE69" s="9"/>
      <c r="DF69" s="9"/>
    </row>
    <row r="70" spans="1:110" s="8" customFormat="1" ht="15.75" hidden="1" outlineLevel="1" x14ac:dyDescent="0.25">
      <c r="A70" s="53"/>
      <c r="B70" s="446" t="s">
        <v>126</v>
      </c>
      <c r="C70" s="445"/>
      <c r="D70" s="134"/>
      <c r="E70" s="132"/>
      <c r="F70" s="131"/>
      <c r="G70" s="132"/>
      <c r="H70" s="421"/>
      <c r="I70" s="131"/>
      <c r="J70" s="119"/>
      <c r="K70" s="119"/>
      <c r="L70" s="444"/>
      <c r="M70" s="130"/>
      <c r="N70" s="129"/>
      <c r="O70" s="129"/>
      <c r="P70" s="128"/>
      <c r="Q70" s="128"/>
      <c r="R70" s="127"/>
      <c r="S70" s="127"/>
      <c r="T70" s="126"/>
      <c r="U70" s="125"/>
      <c r="V70" s="125"/>
      <c r="W70" s="124">
        <v>0.24983885442573359</v>
      </c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>
        <v>0.21485031141434469</v>
      </c>
      <c r="AW70" s="123"/>
      <c r="AX70" s="118"/>
      <c r="AY70" s="118"/>
      <c r="AZ70" s="118"/>
      <c r="BA70" s="118"/>
      <c r="BB70" s="118"/>
      <c r="BC70" s="118"/>
      <c r="BD70" s="118"/>
      <c r="BE70" s="119"/>
      <c r="BF70" s="120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8"/>
      <c r="BU70" s="443">
        <f>SUM(W70:AV70)</f>
        <v>0.46468916584007824</v>
      </c>
      <c r="BV70" s="123"/>
      <c r="BW70" s="442"/>
      <c r="BX70" s="442"/>
      <c r="BY70" s="442"/>
      <c r="BZ70" s="442"/>
      <c r="CA70" s="442"/>
      <c r="CB70" s="442"/>
      <c r="CC70" s="442"/>
      <c r="CD70" s="119"/>
      <c r="CE70" s="120"/>
      <c r="CF70" s="442"/>
      <c r="CG70" s="442"/>
      <c r="CH70" s="119"/>
      <c r="CI70" s="442"/>
      <c r="CJ70" s="442"/>
      <c r="CK70" s="442"/>
      <c r="CL70" s="442"/>
      <c r="CM70" s="442"/>
      <c r="CN70" s="442"/>
      <c r="CO70" s="442"/>
      <c r="CP70" s="442"/>
      <c r="CQ70" s="442"/>
      <c r="CR70" s="442"/>
      <c r="CS70" s="441"/>
      <c r="CT70" s="440"/>
      <c r="CU70" s="439">
        <v>0.19110715764434036</v>
      </c>
      <c r="CV70" s="438">
        <v>0.18207653509690228</v>
      </c>
      <c r="CW70" s="113">
        <f>CU70+CV70</f>
        <v>0.37318369274124263</v>
      </c>
      <c r="CX70" s="13"/>
      <c r="CY70" s="9"/>
      <c r="CZ70" s="9"/>
      <c r="DA70" s="9"/>
      <c r="DB70" s="9"/>
      <c r="DC70" s="9"/>
      <c r="DD70" s="9"/>
      <c r="DE70" s="9"/>
      <c r="DF70" s="9"/>
    </row>
    <row r="71" spans="1:110" s="8" customFormat="1" ht="15.75" hidden="1" outlineLevel="1" x14ac:dyDescent="0.25">
      <c r="A71" s="53"/>
      <c r="B71" s="446" t="s">
        <v>125</v>
      </c>
      <c r="C71" s="445"/>
      <c r="D71" s="134"/>
      <c r="E71" s="132"/>
      <c r="F71" s="131"/>
      <c r="G71" s="132"/>
      <c r="H71" s="421"/>
      <c r="I71" s="131"/>
      <c r="J71" s="119"/>
      <c r="K71" s="119"/>
      <c r="L71" s="444"/>
      <c r="M71" s="130"/>
      <c r="N71" s="129"/>
      <c r="O71" s="129"/>
      <c r="P71" s="128"/>
      <c r="Q71" s="128"/>
      <c r="R71" s="127"/>
      <c r="S71" s="127"/>
      <c r="T71" s="126"/>
      <c r="U71" s="125"/>
      <c r="V71" s="125"/>
      <c r="W71" s="124">
        <v>0.2998066253108802</v>
      </c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>
        <v>0.25782037369721356</v>
      </c>
      <c r="AW71" s="123"/>
      <c r="AX71" s="118"/>
      <c r="AY71" s="118"/>
      <c r="AZ71" s="118"/>
      <c r="BA71" s="118"/>
      <c r="BB71" s="118"/>
      <c r="BC71" s="118"/>
      <c r="BD71" s="118"/>
      <c r="BE71" s="119"/>
      <c r="BF71" s="120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443">
        <f>SUM(W71:AV71)</f>
        <v>0.55762699900809376</v>
      </c>
      <c r="BV71" s="123"/>
      <c r="BW71" s="442"/>
      <c r="BX71" s="442"/>
      <c r="BY71" s="442"/>
      <c r="BZ71" s="442"/>
      <c r="CA71" s="442"/>
      <c r="CB71" s="442"/>
      <c r="CC71" s="442"/>
      <c r="CD71" s="119"/>
      <c r="CE71" s="120"/>
      <c r="CF71" s="442"/>
      <c r="CG71" s="442"/>
      <c r="CH71" s="119"/>
      <c r="CI71" s="442"/>
      <c r="CJ71" s="442"/>
      <c r="CK71" s="442"/>
      <c r="CL71" s="442"/>
      <c r="CM71" s="442"/>
      <c r="CN71" s="442"/>
      <c r="CO71" s="442"/>
      <c r="CP71" s="442"/>
      <c r="CQ71" s="442"/>
      <c r="CR71" s="442"/>
      <c r="CS71" s="441"/>
      <c r="CT71" s="440"/>
      <c r="CU71" s="439">
        <v>0.22932858917320836</v>
      </c>
      <c r="CV71" s="438">
        <v>0.21849184211628267</v>
      </c>
      <c r="CW71" s="113">
        <f>CU71+CV71</f>
        <v>0.44782043128949101</v>
      </c>
      <c r="CX71" s="13"/>
      <c r="CY71" s="9"/>
      <c r="CZ71" s="9"/>
      <c r="DA71" s="9"/>
      <c r="DB71" s="9"/>
      <c r="DC71" s="9"/>
      <c r="DD71" s="9"/>
      <c r="DE71" s="9"/>
      <c r="DF71" s="9"/>
    </row>
    <row r="72" spans="1:110" s="8" customFormat="1" ht="15.75" hidden="1" outlineLevel="1" x14ac:dyDescent="0.25">
      <c r="A72" s="53"/>
      <c r="B72" s="446" t="s">
        <v>124</v>
      </c>
      <c r="C72" s="445"/>
      <c r="D72" s="134"/>
      <c r="E72" s="132"/>
      <c r="F72" s="131"/>
      <c r="G72" s="132"/>
      <c r="H72" s="421"/>
      <c r="I72" s="131"/>
      <c r="J72" s="119"/>
      <c r="K72" s="119"/>
      <c r="L72" s="444"/>
      <c r="M72" s="130"/>
      <c r="N72" s="129"/>
      <c r="O72" s="129"/>
      <c r="P72" s="128"/>
      <c r="Q72" s="128"/>
      <c r="R72" s="127"/>
      <c r="S72" s="127"/>
      <c r="T72" s="126"/>
      <c r="U72" s="125"/>
      <c r="V72" s="125"/>
      <c r="W72" s="124">
        <v>0.1499033126554401</v>
      </c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>
        <v>0.12891018684860678</v>
      </c>
      <c r="AW72" s="123"/>
      <c r="AX72" s="118"/>
      <c r="AY72" s="118"/>
      <c r="AZ72" s="118"/>
      <c r="BA72" s="118"/>
      <c r="BB72" s="118"/>
      <c r="BC72" s="118"/>
      <c r="BD72" s="118"/>
      <c r="BE72" s="119"/>
      <c r="BF72" s="120"/>
      <c r="BG72" s="118"/>
      <c r="BH72" s="118"/>
      <c r="BI72" s="118"/>
      <c r="BJ72" s="118"/>
      <c r="BK72" s="118"/>
      <c r="BL72" s="118"/>
      <c r="BM72" s="118"/>
      <c r="BN72" s="118"/>
      <c r="BO72" s="118"/>
      <c r="BP72" s="118"/>
      <c r="BQ72" s="118"/>
      <c r="BR72" s="118"/>
      <c r="BS72" s="118"/>
      <c r="BT72" s="118"/>
      <c r="BU72" s="443">
        <f>SUM(W72:AV72)</f>
        <v>0.27881349950404688</v>
      </c>
      <c r="BV72" s="123"/>
      <c r="BW72" s="442"/>
      <c r="BX72" s="442"/>
      <c r="BY72" s="442"/>
      <c r="BZ72" s="442"/>
      <c r="CA72" s="442"/>
      <c r="CB72" s="442"/>
      <c r="CC72" s="442"/>
      <c r="CD72" s="119"/>
      <c r="CE72" s="120"/>
      <c r="CF72" s="442"/>
      <c r="CG72" s="442"/>
      <c r="CH72" s="119"/>
      <c r="CI72" s="442"/>
      <c r="CJ72" s="442"/>
      <c r="CK72" s="442"/>
      <c r="CL72" s="442"/>
      <c r="CM72" s="442"/>
      <c r="CN72" s="442"/>
      <c r="CO72" s="442"/>
      <c r="CP72" s="442"/>
      <c r="CQ72" s="442"/>
      <c r="CR72" s="442"/>
      <c r="CS72" s="441"/>
      <c r="CT72" s="440"/>
      <c r="CU72" s="439">
        <v>0.11466429458660418</v>
      </c>
      <c r="CV72" s="438">
        <v>0.10924592105814133</v>
      </c>
      <c r="CW72" s="113">
        <f>CU72+CV72</f>
        <v>0.2239102156447455</v>
      </c>
      <c r="CX72" s="13"/>
      <c r="CY72" s="9"/>
      <c r="CZ72" s="9"/>
      <c r="DA72" s="9"/>
      <c r="DB72" s="9"/>
      <c r="DC72" s="9"/>
      <c r="DD72" s="9"/>
      <c r="DE72" s="9"/>
      <c r="DF72" s="9"/>
    </row>
    <row r="73" spans="1:110" s="8" customFormat="1" ht="15.75" hidden="1" outlineLevel="1" x14ac:dyDescent="0.25">
      <c r="A73" s="53"/>
      <c r="B73" s="446" t="s">
        <v>123</v>
      </c>
      <c r="C73" s="445"/>
      <c r="D73" s="134"/>
      <c r="E73" s="132"/>
      <c r="F73" s="131"/>
      <c r="G73" s="132"/>
      <c r="H73" s="421"/>
      <c r="I73" s="131"/>
      <c r="J73" s="119"/>
      <c r="K73" s="119"/>
      <c r="L73" s="444"/>
      <c r="M73" s="130"/>
      <c r="N73" s="129"/>
      <c r="O73" s="129"/>
      <c r="P73" s="128"/>
      <c r="Q73" s="128"/>
      <c r="R73" s="127"/>
      <c r="S73" s="127"/>
      <c r="T73" s="126"/>
      <c r="U73" s="125"/>
      <c r="V73" s="125"/>
      <c r="W73" s="124">
        <v>1.4990331265543961</v>
      </c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>
        <v>1.2891018684860636</v>
      </c>
      <c r="AW73" s="123"/>
      <c r="AX73" s="118"/>
      <c r="AY73" s="118"/>
      <c r="AZ73" s="118"/>
      <c r="BA73" s="118"/>
      <c r="BB73" s="118"/>
      <c r="BC73" s="118"/>
      <c r="BD73" s="118"/>
      <c r="BE73" s="119"/>
      <c r="BF73" s="120"/>
      <c r="BG73" s="118"/>
      <c r="BH73" s="118"/>
      <c r="BI73" s="118"/>
      <c r="BJ73" s="118"/>
      <c r="BK73" s="118"/>
      <c r="BL73" s="118"/>
      <c r="BM73" s="118"/>
      <c r="BN73" s="118"/>
      <c r="BO73" s="118"/>
      <c r="BP73" s="118"/>
      <c r="BQ73" s="118"/>
      <c r="BR73" s="118"/>
      <c r="BS73" s="118"/>
      <c r="BT73" s="118"/>
      <c r="BU73" s="443">
        <f>SUM(W73:AV73)</f>
        <v>2.7881349950404597</v>
      </c>
      <c r="BV73" s="123"/>
      <c r="BW73" s="442"/>
      <c r="BX73" s="442"/>
      <c r="BY73" s="442"/>
      <c r="BZ73" s="442"/>
      <c r="CA73" s="442"/>
      <c r="CB73" s="442"/>
      <c r="CC73" s="442"/>
      <c r="CD73" s="119"/>
      <c r="CE73" s="120"/>
      <c r="CF73" s="442"/>
      <c r="CG73" s="442"/>
      <c r="CH73" s="119"/>
      <c r="CI73" s="442"/>
      <c r="CJ73" s="442"/>
      <c r="CK73" s="442"/>
      <c r="CL73" s="442"/>
      <c r="CM73" s="442"/>
      <c r="CN73" s="442"/>
      <c r="CO73" s="442"/>
      <c r="CP73" s="442"/>
      <c r="CQ73" s="442"/>
      <c r="CR73" s="442"/>
      <c r="CS73" s="441"/>
      <c r="CT73" s="440"/>
      <c r="CU73" s="439">
        <v>1.1466429458660381</v>
      </c>
      <c r="CV73" s="438">
        <v>1.0924592105814099</v>
      </c>
      <c r="CW73" s="113">
        <f>CU73+CV73</f>
        <v>2.2391021564474478</v>
      </c>
      <c r="CX73" s="13"/>
      <c r="CY73" s="9"/>
      <c r="CZ73" s="9"/>
      <c r="DA73" s="9"/>
      <c r="DB73" s="9"/>
      <c r="DC73" s="9"/>
      <c r="DD73" s="9"/>
      <c r="DE73" s="9"/>
      <c r="DF73" s="9"/>
    </row>
    <row r="74" spans="1:110" s="8" customFormat="1" ht="15.75" hidden="1" outlineLevel="1" x14ac:dyDescent="0.25">
      <c r="A74" s="53"/>
      <c r="B74" s="446" t="s">
        <v>122</v>
      </c>
      <c r="C74" s="445"/>
      <c r="D74" s="134"/>
      <c r="E74" s="132"/>
      <c r="F74" s="131"/>
      <c r="G74" s="132"/>
      <c r="H74" s="421"/>
      <c r="I74" s="131"/>
      <c r="J74" s="119"/>
      <c r="K74" s="119"/>
      <c r="L74" s="444"/>
      <c r="M74" s="130"/>
      <c r="N74" s="129"/>
      <c r="O74" s="129"/>
      <c r="P74" s="128"/>
      <c r="Q74" s="128"/>
      <c r="R74" s="127"/>
      <c r="S74" s="127"/>
      <c r="T74" s="126"/>
      <c r="U74" s="125"/>
      <c r="V74" s="125"/>
      <c r="W74" s="124">
        <v>4.9967770885146708E-2</v>
      </c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>
        <v>4.2970062282868926E-2</v>
      </c>
      <c r="AW74" s="123"/>
      <c r="AX74" s="118"/>
      <c r="AY74" s="118"/>
      <c r="AZ74" s="118"/>
      <c r="BA74" s="118"/>
      <c r="BB74" s="118"/>
      <c r="BC74" s="118"/>
      <c r="BD74" s="118"/>
      <c r="BE74" s="119"/>
      <c r="BF74" s="120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443">
        <f>SUM(W74:AV74)</f>
        <v>9.2937833168015627E-2</v>
      </c>
      <c r="BV74" s="123"/>
      <c r="BW74" s="442"/>
      <c r="BX74" s="442"/>
      <c r="BY74" s="442"/>
      <c r="BZ74" s="442"/>
      <c r="CA74" s="442"/>
      <c r="CB74" s="442"/>
      <c r="CC74" s="442"/>
      <c r="CD74" s="119"/>
      <c r="CE74" s="120"/>
      <c r="CF74" s="442"/>
      <c r="CG74" s="442"/>
      <c r="CH74" s="119"/>
      <c r="CI74" s="442"/>
      <c r="CJ74" s="442"/>
      <c r="CK74" s="442"/>
      <c r="CL74" s="442"/>
      <c r="CM74" s="442"/>
      <c r="CN74" s="442"/>
      <c r="CO74" s="442"/>
      <c r="CP74" s="442"/>
      <c r="CQ74" s="442"/>
      <c r="CR74" s="442"/>
      <c r="CS74" s="441"/>
      <c r="CT74" s="440"/>
      <c r="CU74" s="439">
        <v>3.8221431528868068E-2</v>
      </c>
      <c r="CV74" s="438">
        <v>3.641530701938045E-2</v>
      </c>
      <c r="CW74" s="113">
        <f>CU74+CV74</f>
        <v>7.463673854824851E-2</v>
      </c>
      <c r="CX74" s="13"/>
      <c r="CY74" s="9"/>
      <c r="CZ74" s="9"/>
      <c r="DA74" s="9"/>
      <c r="DB74" s="9"/>
      <c r="DC74" s="9"/>
      <c r="DD74" s="9"/>
      <c r="DE74" s="9"/>
      <c r="DF74" s="9"/>
    </row>
    <row r="75" spans="1:110" s="8" customFormat="1" ht="15.75" hidden="1" outlineLevel="1" x14ac:dyDescent="0.25">
      <c r="A75" s="53"/>
      <c r="B75" s="446" t="s">
        <v>121</v>
      </c>
      <c r="C75" s="445"/>
      <c r="D75" s="134"/>
      <c r="E75" s="132"/>
      <c r="F75" s="131"/>
      <c r="G75" s="132"/>
      <c r="H75" s="421"/>
      <c r="I75" s="131"/>
      <c r="J75" s="119"/>
      <c r="K75" s="119"/>
      <c r="L75" s="444"/>
      <c r="M75" s="130"/>
      <c r="N75" s="129"/>
      <c r="O75" s="129"/>
      <c r="P75" s="128"/>
      <c r="Q75" s="128"/>
      <c r="R75" s="127"/>
      <c r="S75" s="127"/>
      <c r="T75" s="126"/>
      <c r="U75" s="125"/>
      <c r="V75" s="125"/>
      <c r="W75" s="124">
        <v>4.9967770885146708E-2</v>
      </c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>
        <v>4.2970062282868926E-2</v>
      </c>
      <c r="AW75" s="123"/>
      <c r="AX75" s="118"/>
      <c r="AY75" s="118"/>
      <c r="AZ75" s="118"/>
      <c r="BA75" s="118"/>
      <c r="BB75" s="118"/>
      <c r="BC75" s="118"/>
      <c r="BD75" s="118"/>
      <c r="BE75" s="119"/>
      <c r="BF75" s="120"/>
      <c r="BG75" s="118"/>
      <c r="BH75" s="118"/>
      <c r="BI75" s="118"/>
      <c r="BJ75" s="118"/>
      <c r="BK75" s="118"/>
      <c r="BL75" s="118"/>
      <c r="BM75" s="118"/>
      <c r="BN75" s="118"/>
      <c r="BO75" s="118"/>
      <c r="BP75" s="118"/>
      <c r="BQ75" s="118"/>
      <c r="BR75" s="118"/>
      <c r="BS75" s="118"/>
      <c r="BT75" s="118"/>
      <c r="BU75" s="443">
        <f>SUM(W75:AV75)</f>
        <v>9.2937833168015627E-2</v>
      </c>
      <c r="BV75" s="123"/>
      <c r="BW75" s="442"/>
      <c r="BX75" s="442"/>
      <c r="BY75" s="442"/>
      <c r="BZ75" s="442"/>
      <c r="CA75" s="442"/>
      <c r="CB75" s="442"/>
      <c r="CC75" s="442"/>
      <c r="CD75" s="119"/>
      <c r="CE75" s="120"/>
      <c r="CF75" s="442"/>
      <c r="CG75" s="442"/>
      <c r="CH75" s="119"/>
      <c r="CI75" s="442"/>
      <c r="CJ75" s="442"/>
      <c r="CK75" s="442"/>
      <c r="CL75" s="442"/>
      <c r="CM75" s="442"/>
      <c r="CN75" s="442"/>
      <c r="CO75" s="442"/>
      <c r="CP75" s="442"/>
      <c r="CQ75" s="442"/>
      <c r="CR75" s="442"/>
      <c r="CS75" s="441"/>
      <c r="CT75" s="440"/>
      <c r="CU75" s="439">
        <v>3.8221431528868068E-2</v>
      </c>
      <c r="CV75" s="438">
        <v>3.641530701938045E-2</v>
      </c>
      <c r="CW75" s="113">
        <f>CU75+CV75</f>
        <v>7.463673854824851E-2</v>
      </c>
      <c r="CX75" s="13"/>
      <c r="CY75" s="9"/>
      <c r="CZ75" s="9"/>
      <c r="DA75" s="9"/>
      <c r="DB75" s="9"/>
      <c r="DC75" s="9"/>
      <c r="DD75" s="9"/>
      <c r="DE75" s="9"/>
      <c r="DF75" s="9"/>
    </row>
    <row r="76" spans="1:110" s="8" customFormat="1" ht="15" hidden="1" customHeight="1" outlineLevel="1" x14ac:dyDescent="0.25">
      <c r="A76" s="53"/>
      <c r="B76" s="446" t="s">
        <v>120</v>
      </c>
      <c r="C76" s="445"/>
      <c r="D76" s="134"/>
      <c r="E76" s="132"/>
      <c r="F76" s="131"/>
      <c r="G76" s="132"/>
      <c r="H76" s="421"/>
      <c r="I76" s="131"/>
      <c r="J76" s="119"/>
      <c r="K76" s="119"/>
      <c r="L76" s="444"/>
      <c r="M76" s="130"/>
      <c r="N76" s="129"/>
      <c r="O76" s="129"/>
      <c r="P76" s="128"/>
      <c r="Q76" s="128"/>
      <c r="R76" s="127"/>
      <c r="S76" s="127"/>
      <c r="T76" s="126"/>
      <c r="U76" s="125"/>
      <c r="V76" s="125"/>
      <c r="W76" s="124">
        <v>3.430409831403697</v>
      </c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>
        <v>2.9499999999999997</v>
      </c>
      <c r="AW76" s="123"/>
      <c r="AX76" s="118"/>
      <c r="AY76" s="118"/>
      <c r="AZ76" s="118"/>
      <c r="BA76" s="118"/>
      <c r="BB76" s="118"/>
      <c r="BC76" s="118"/>
      <c r="BD76" s="118"/>
      <c r="BE76" s="119"/>
      <c r="BF76" s="120"/>
      <c r="BG76" s="118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443">
        <f>SUM(W76:AV76)</f>
        <v>6.3804098314036963</v>
      </c>
      <c r="BV76" s="123"/>
      <c r="BW76" s="442"/>
      <c r="BX76" s="442"/>
      <c r="BY76" s="442"/>
      <c r="BZ76" s="442"/>
      <c r="CA76" s="442"/>
      <c r="CB76" s="442"/>
      <c r="CC76" s="442"/>
      <c r="CD76" s="119"/>
      <c r="CE76" s="120"/>
      <c r="CF76" s="442"/>
      <c r="CG76" s="442"/>
      <c r="CH76" s="119"/>
      <c r="CI76" s="442"/>
      <c r="CJ76" s="442"/>
      <c r="CK76" s="442"/>
      <c r="CL76" s="442"/>
      <c r="CM76" s="442"/>
      <c r="CN76" s="442"/>
      <c r="CO76" s="442"/>
      <c r="CP76" s="442"/>
      <c r="CQ76" s="442"/>
      <c r="CR76" s="442"/>
      <c r="CS76" s="441"/>
      <c r="CT76" s="440"/>
      <c r="CU76" s="439">
        <v>2.6239948703800837</v>
      </c>
      <c r="CV76" s="114">
        <v>2.5</v>
      </c>
      <c r="CW76" s="113">
        <f>CU76+CV76</f>
        <v>5.1239948703800842</v>
      </c>
      <c r="CX76" s="13"/>
      <c r="CY76" s="9"/>
      <c r="CZ76" s="9"/>
      <c r="DA76" s="9"/>
      <c r="DB76" s="9"/>
      <c r="DC76" s="9"/>
      <c r="DD76" s="9"/>
      <c r="DE76" s="9"/>
      <c r="DF76" s="9"/>
    </row>
    <row r="77" spans="1:110" s="448" customFormat="1" ht="15.75" hidden="1" outlineLevel="1" x14ac:dyDescent="0.25">
      <c r="A77" s="475"/>
      <c r="B77" s="474" t="s">
        <v>119</v>
      </c>
      <c r="C77" s="473"/>
      <c r="D77" s="472"/>
      <c r="E77" s="471"/>
      <c r="F77" s="469"/>
      <c r="G77" s="471"/>
      <c r="H77" s="470"/>
      <c r="I77" s="469"/>
      <c r="J77" s="457"/>
      <c r="K77" s="457"/>
      <c r="L77" s="468"/>
      <c r="M77" s="467"/>
      <c r="N77" s="465">
        <f>SUM(N78:N103)</f>
        <v>0</v>
      </c>
      <c r="O77" s="465">
        <f>SUM(O78:O103)</f>
        <v>0</v>
      </c>
      <c r="P77" s="466"/>
      <c r="Q77" s="466"/>
      <c r="R77" s="465">
        <f>SUM(R78:R103)</f>
        <v>0</v>
      </c>
      <c r="S77" s="465">
        <f>SUM(S78:S103)</f>
        <v>0</v>
      </c>
      <c r="T77" s="464"/>
      <c r="U77" s="463"/>
      <c r="V77" s="463"/>
      <c r="W77" s="462">
        <f>SUM(W78:W103)</f>
        <v>37.649999999999991</v>
      </c>
      <c r="X77" s="461">
        <f>SUM(X78:X103)</f>
        <v>0</v>
      </c>
      <c r="Y77" s="461">
        <f>SUM(Y78:Y103)</f>
        <v>0</v>
      </c>
      <c r="Z77" s="461">
        <f>SUM(Z78:Z103)</f>
        <v>0</v>
      </c>
      <c r="AA77" s="461">
        <f>SUM(AA78:AA103)</f>
        <v>0</v>
      </c>
      <c r="AB77" s="461">
        <f>SUM(AB78:AB103)</f>
        <v>0</v>
      </c>
      <c r="AC77" s="461">
        <f>SUM(AC78:AC103)</f>
        <v>0</v>
      </c>
      <c r="AD77" s="461">
        <f>SUM(AD78:AD103)</f>
        <v>0</v>
      </c>
      <c r="AE77" s="461">
        <f>SUM(AE78:AE103)</f>
        <v>0</v>
      </c>
      <c r="AF77" s="461">
        <f>SUM(AF78:AF103)</f>
        <v>0</v>
      </c>
      <c r="AG77" s="461">
        <f>SUM(AG78:AG103)</f>
        <v>0</v>
      </c>
      <c r="AH77" s="461">
        <f>SUM(AH78:AH103)</f>
        <v>0</v>
      </c>
      <c r="AI77" s="461">
        <f>SUM(AI78:AI103)</f>
        <v>0</v>
      </c>
      <c r="AJ77" s="461">
        <f>SUM(AJ78:AJ103)</f>
        <v>0</v>
      </c>
      <c r="AK77" s="461">
        <f>SUM(AK78:AK103)</f>
        <v>0</v>
      </c>
      <c r="AL77" s="461">
        <f>SUM(AL78:AL103)</f>
        <v>0</v>
      </c>
      <c r="AM77" s="461">
        <f>SUM(AM78:AM103)</f>
        <v>0</v>
      </c>
      <c r="AN77" s="461">
        <f>SUM(AN78:AN103)</f>
        <v>0</v>
      </c>
      <c r="AO77" s="461">
        <f>SUM(AO78:AO103)</f>
        <v>0</v>
      </c>
      <c r="AP77" s="461">
        <f>SUM(AP78:AP103)</f>
        <v>0</v>
      </c>
      <c r="AQ77" s="461">
        <f>SUM(AQ78:AQ103)</f>
        <v>0</v>
      </c>
      <c r="AR77" s="461">
        <f>SUM(AR78:AR103)</f>
        <v>0</v>
      </c>
      <c r="AS77" s="461">
        <f>SUM(AS78:AS103)</f>
        <v>0</v>
      </c>
      <c r="AT77" s="461">
        <f>SUM(AT78:AT103)</f>
        <v>0</v>
      </c>
      <c r="AU77" s="461">
        <f>SUM(AU78:AU103)</f>
        <v>0</v>
      </c>
      <c r="AV77" s="461">
        <f>SUM(AV78:AV103)</f>
        <v>32.380992206187848</v>
      </c>
      <c r="AW77" s="459"/>
      <c r="AX77" s="461"/>
      <c r="AY77" s="461"/>
      <c r="AZ77" s="461"/>
      <c r="BA77" s="461"/>
      <c r="BB77" s="461"/>
      <c r="BC77" s="461"/>
      <c r="BD77" s="461"/>
      <c r="BE77" s="457"/>
      <c r="BF77" s="458"/>
      <c r="BG77" s="461"/>
      <c r="BH77" s="461"/>
      <c r="BI77" s="461"/>
      <c r="BJ77" s="461"/>
      <c r="BK77" s="461"/>
      <c r="BL77" s="461"/>
      <c r="BM77" s="461"/>
      <c r="BN77" s="461"/>
      <c r="BO77" s="461"/>
      <c r="BP77" s="461"/>
      <c r="BQ77" s="461"/>
      <c r="BR77" s="461"/>
      <c r="BS77" s="461"/>
      <c r="BT77" s="461"/>
      <c r="BU77" s="460">
        <f>SUM(W77:AV77)</f>
        <v>70.030992206187847</v>
      </c>
      <c r="BV77" s="459"/>
      <c r="BW77" s="456"/>
      <c r="BX77" s="456"/>
      <c r="BY77" s="456"/>
      <c r="BZ77" s="456"/>
      <c r="CA77" s="456"/>
      <c r="CB77" s="456"/>
      <c r="CC77" s="456"/>
      <c r="CD77" s="457"/>
      <c r="CE77" s="458"/>
      <c r="CF77" s="456"/>
      <c r="CG77" s="456"/>
      <c r="CH77" s="457"/>
      <c r="CI77" s="456"/>
      <c r="CJ77" s="456"/>
      <c r="CK77" s="456"/>
      <c r="CL77" s="456"/>
      <c r="CM77" s="456"/>
      <c r="CN77" s="456"/>
      <c r="CO77" s="456"/>
      <c r="CP77" s="456"/>
      <c r="CQ77" s="456"/>
      <c r="CR77" s="456"/>
      <c r="CS77" s="455"/>
      <c r="CT77" s="454"/>
      <c r="CU77" s="453">
        <f>SUM(CU78:CU103)</f>
        <v>28.8</v>
      </c>
      <c r="CV77" s="452">
        <f>SUM(CV78:CV103)</f>
        <v>27.441518818803264</v>
      </c>
      <c r="CW77" s="451">
        <f>CU77+CV77</f>
        <v>56.241518818803264</v>
      </c>
      <c r="CX77" s="450"/>
      <c r="CY77" s="449"/>
      <c r="CZ77" s="449"/>
      <c r="DA77" s="449"/>
      <c r="DB77" s="449"/>
      <c r="DC77" s="449"/>
      <c r="DD77" s="449"/>
      <c r="DE77" s="449"/>
      <c r="DF77" s="449"/>
    </row>
    <row r="78" spans="1:110" s="8" customFormat="1" ht="15.75" hidden="1" outlineLevel="1" x14ac:dyDescent="0.25">
      <c r="A78" s="53"/>
      <c r="B78" s="446" t="s">
        <v>118</v>
      </c>
      <c r="C78" s="445"/>
      <c r="D78" s="134"/>
      <c r="E78" s="132"/>
      <c r="F78" s="131"/>
      <c r="G78" s="132"/>
      <c r="H78" s="421"/>
      <c r="I78" s="131"/>
      <c r="J78" s="119"/>
      <c r="K78" s="119"/>
      <c r="L78" s="444"/>
      <c r="M78" s="130"/>
      <c r="N78" s="129"/>
      <c r="O78" s="129"/>
      <c r="P78" s="128"/>
      <c r="Q78" s="128"/>
      <c r="R78" s="127"/>
      <c r="S78" s="127"/>
      <c r="T78" s="126"/>
      <c r="U78" s="125"/>
      <c r="V78" s="125"/>
      <c r="W78" s="124">
        <v>0.64950749039528011</v>
      </c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>
        <v>0.55861080967729604</v>
      </c>
      <c r="AW78" s="123"/>
      <c r="AX78" s="118"/>
      <c r="AY78" s="118"/>
      <c r="AZ78" s="118"/>
      <c r="BA78" s="118"/>
      <c r="BB78" s="118"/>
      <c r="BC78" s="118"/>
      <c r="BD78" s="118"/>
      <c r="BE78" s="119"/>
      <c r="BF78" s="120"/>
      <c r="BG78" s="118"/>
      <c r="BH78" s="118"/>
      <c r="BI78" s="118"/>
      <c r="BJ78" s="118"/>
      <c r="BK78" s="118"/>
      <c r="BL78" s="118"/>
      <c r="BM78" s="118"/>
      <c r="BN78" s="118"/>
      <c r="BO78" s="118"/>
      <c r="BP78" s="118"/>
      <c r="BQ78" s="118"/>
      <c r="BR78" s="118"/>
      <c r="BS78" s="118"/>
      <c r="BT78" s="118"/>
      <c r="BU78" s="443">
        <f>SUM(W78:AV78)</f>
        <v>1.2081183000725761</v>
      </c>
      <c r="BV78" s="123"/>
      <c r="BW78" s="442"/>
      <c r="BX78" s="442"/>
      <c r="BY78" s="442"/>
      <c r="BZ78" s="442"/>
      <c r="CA78" s="442"/>
      <c r="CB78" s="442"/>
      <c r="CC78" s="442"/>
      <c r="CD78" s="119"/>
      <c r="CE78" s="120"/>
      <c r="CF78" s="442"/>
      <c r="CG78" s="442"/>
      <c r="CH78" s="119"/>
      <c r="CI78" s="442"/>
      <c r="CJ78" s="442"/>
      <c r="CK78" s="442"/>
      <c r="CL78" s="442"/>
      <c r="CM78" s="442"/>
      <c r="CN78" s="442"/>
      <c r="CO78" s="442"/>
      <c r="CP78" s="442"/>
      <c r="CQ78" s="442"/>
      <c r="CR78" s="442"/>
      <c r="CS78" s="441"/>
      <c r="CT78" s="440"/>
      <c r="CU78" s="439">
        <v>0.49683441496372027</v>
      </c>
      <c r="CV78" s="438">
        <v>0.47339899125194584</v>
      </c>
      <c r="CW78" s="113">
        <f>CU78+CV78</f>
        <v>0.97023340621566612</v>
      </c>
      <c r="CX78" s="13"/>
      <c r="CY78" s="9"/>
      <c r="CZ78" s="9"/>
      <c r="DA78" s="9"/>
      <c r="DB78" s="9"/>
      <c r="DC78" s="9"/>
      <c r="DD78" s="9"/>
      <c r="DE78" s="9"/>
      <c r="DF78" s="9"/>
    </row>
    <row r="79" spans="1:110" s="112" customFormat="1" ht="15.75" hidden="1" outlineLevel="1" x14ac:dyDescent="0.25">
      <c r="A79" s="53"/>
      <c r="B79" s="446" t="s">
        <v>117</v>
      </c>
      <c r="C79" s="445"/>
      <c r="D79" s="134"/>
      <c r="E79" s="132"/>
      <c r="F79" s="131"/>
      <c r="G79" s="132"/>
      <c r="H79" s="421"/>
      <c r="I79" s="131"/>
      <c r="J79" s="119"/>
      <c r="K79" s="119"/>
      <c r="L79" s="444"/>
      <c r="M79" s="130"/>
      <c r="N79" s="129"/>
      <c r="O79" s="129"/>
      <c r="P79" s="128"/>
      <c r="Q79" s="128"/>
      <c r="R79" s="127"/>
      <c r="S79" s="127"/>
      <c r="T79" s="126"/>
      <c r="U79" s="125"/>
      <c r="V79" s="125"/>
      <c r="W79" s="124">
        <v>1.325945584184288</v>
      </c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>
        <v>1.1403833632749172</v>
      </c>
      <c r="AW79" s="123"/>
      <c r="AX79" s="118"/>
      <c r="AY79" s="118"/>
      <c r="AZ79" s="118"/>
      <c r="BA79" s="118"/>
      <c r="BB79" s="118"/>
      <c r="BC79" s="118"/>
      <c r="BD79" s="118"/>
      <c r="BE79" s="119"/>
      <c r="BF79" s="120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443">
        <f>SUM(W79:AV79)</f>
        <v>2.4663289474592052</v>
      </c>
      <c r="BV79" s="123"/>
      <c r="BW79" s="442"/>
      <c r="BX79" s="442"/>
      <c r="BY79" s="442"/>
      <c r="BZ79" s="442"/>
      <c r="CA79" s="442"/>
      <c r="CB79" s="442"/>
      <c r="CC79" s="442"/>
      <c r="CD79" s="119"/>
      <c r="CE79" s="120"/>
      <c r="CF79" s="442"/>
      <c r="CG79" s="442"/>
      <c r="CH79" s="119"/>
      <c r="CI79" s="442"/>
      <c r="CJ79" s="442"/>
      <c r="CK79" s="442"/>
      <c r="CL79" s="442"/>
      <c r="CM79" s="442"/>
      <c r="CN79" s="442"/>
      <c r="CO79" s="442"/>
      <c r="CP79" s="442"/>
      <c r="CQ79" s="442"/>
      <c r="CR79" s="442"/>
      <c r="CS79" s="441"/>
      <c r="CT79" s="440"/>
      <c r="CU79" s="439">
        <v>1.0142691321250332</v>
      </c>
      <c r="CV79" s="438">
        <v>0.96642657904653995</v>
      </c>
      <c r="CW79" s="113">
        <f>CU79+CV79</f>
        <v>1.9806957111715731</v>
      </c>
      <c r="CX79" s="427"/>
      <c r="CY79" s="426"/>
      <c r="CZ79" s="426"/>
      <c r="DA79" s="426"/>
      <c r="DB79" s="426"/>
      <c r="DC79" s="426"/>
      <c r="DD79" s="426"/>
      <c r="DE79" s="426"/>
      <c r="DF79" s="426"/>
    </row>
    <row r="80" spans="1:110" s="8" customFormat="1" ht="15.75" hidden="1" outlineLevel="1" x14ac:dyDescent="0.25">
      <c r="A80" s="53"/>
      <c r="B80" s="446" t="s">
        <v>116</v>
      </c>
      <c r="C80" s="445"/>
      <c r="D80" s="134"/>
      <c r="E80" s="132"/>
      <c r="F80" s="131"/>
      <c r="G80" s="132"/>
      <c r="H80" s="421"/>
      <c r="I80" s="131"/>
      <c r="J80" s="119"/>
      <c r="K80" s="119"/>
      <c r="L80" s="444"/>
      <c r="M80" s="130"/>
      <c r="N80" s="129"/>
      <c r="O80" s="129"/>
      <c r="P80" s="128"/>
      <c r="Q80" s="128"/>
      <c r="R80" s="127"/>
      <c r="S80" s="127"/>
      <c r="T80" s="126"/>
      <c r="U80" s="125"/>
      <c r="V80" s="125"/>
      <c r="W80" s="124">
        <v>1.0492044075616063</v>
      </c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>
        <v>0.90237130794024734</v>
      </c>
      <c r="AW80" s="123"/>
      <c r="AX80" s="118"/>
      <c r="AY80" s="118"/>
      <c r="AZ80" s="118"/>
      <c r="BA80" s="118"/>
      <c r="BB80" s="118"/>
      <c r="BC80" s="118"/>
      <c r="BD80" s="118"/>
      <c r="BE80" s="119"/>
      <c r="BF80" s="120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443">
        <f>SUM(W80:AV80)</f>
        <v>1.9515757155018536</v>
      </c>
      <c r="BV80" s="123"/>
      <c r="BW80" s="442"/>
      <c r="BX80" s="442"/>
      <c r="BY80" s="442"/>
      <c r="BZ80" s="442"/>
      <c r="CA80" s="442"/>
      <c r="CB80" s="442"/>
      <c r="CC80" s="442"/>
      <c r="CD80" s="119"/>
      <c r="CE80" s="120"/>
      <c r="CF80" s="442"/>
      <c r="CG80" s="442"/>
      <c r="CH80" s="119"/>
      <c r="CI80" s="442"/>
      <c r="CJ80" s="442"/>
      <c r="CK80" s="442"/>
      <c r="CL80" s="442"/>
      <c r="CM80" s="442"/>
      <c r="CN80" s="442"/>
      <c r="CO80" s="442"/>
      <c r="CP80" s="442"/>
      <c r="CQ80" s="442"/>
      <c r="CR80" s="442"/>
      <c r="CS80" s="441"/>
      <c r="CT80" s="440"/>
      <c r="CU80" s="439">
        <v>0.8025786703260096</v>
      </c>
      <c r="CV80" s="438">
        <v>0.76472144740698933</v>
      </c>
      <c r="CW80" s="113">
        <f>CU80+CV80</f>
        <v>1.5673001177329988</v>
      </c>
      <c r="CX80" s="13"/>
      <c r="CY80" s="9"/>
      <c r="CZ80" s="9"/>
      <c r="DA80" s="9"/>
      <c r="DB80" s="9"/>
      <c r="DC80" s="9"/>
      <c r="DD80" s="9"/>
      <c r="DE80" s="9"/>
      <c r="DF80" s="9"/>
    </row>
    <row r="81" spans="1:110" s="8" customFormat="1" ht="15.75" hidden="1" outlineLevel="1" x14ac:dyDescent="0.25">
      <c r="A81" s="53"/>
      <c r="B81" s="446" t="s">
        <v>115</v>
      </c>
      <c r="C81" s="445"/>
      <c r="D81" s="134"/>
      <c r="E81" s="132"/>
      <c r="F81" s="131"/>
      <c r="G81" s="132"/>
      <c r="H81" s="421"/>
      <c r="I81" s="131"/>
      <c r="J81" s="119"/>
      <c r="K81" s="119"/>
      <c r="L81" s="444"/>
      <c r="M81" s="130"/>
      <c r="N81" s="129"/>
      <c r="O81" s="129"/>
      <c r="P81" s="128"/>
      <c r="Q81" s="128"/>
      <c r="R81" s="127"/>
      <c r="S81" s="127"/>
      <c r="T81" s="126"/>
      <c r="U81" s="125"/>
      <c r="V81" s="125"/>
      <c r="W81" s="124">
        <v>0.69946960504107081</v>
      </c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>
        <v>0.60158087196016485</v>
      </c>
      <c r="AW81" s="123"/>
      <c r="AX81" s="118"/>
      <c r="AY81" s="118"/>
      <c r="AZ81" s="118"/>
      <c r="BA81" s="118"/>
      <c r="BB81" s="118"/>
      <c r="BC81" s="118"/>
      <c r="BD81" s="118"/>
      <c r="BE81" s="119"/>
      <c r="BF81" s="120"/>
      <c r="BG81" s="118"/>
      <c r="BH81" s="118"/>
      <c r="BI81" s="118"/>
      <c r="BJ81" s="118"/>
      <c r="BK81" s="118"/>
      <c r="BL81" s="118"/>
      <c r="BM81" s="118"/>
      <c r="BN81" s="118"/>
      <c r="BO81" s="118"/>
      <c r="BP81" s="118"/>
      <c r="BQ81" s="118"/>
      <c r="BR81" s="118"/>
      <c r="BS81" s="118"/>
      <c r="BT81" s="118"/>
      <c r="BU81" s="443">
        <f>SUM(W81:AV81)</f>
        <v>1.3010504770012357</v>
      </c>
      <c r="BV81" s="123"/>
      <c r="BW81" s="442"/>
      <c r="BX81" s="442"/>
      <c r="BY81" s="442"/>
      <c r="BZ81" s="442"/>
      <c r="CA81" s="442"/>
      <c r="CB81" s="442"/>
      <c r="CC81" s="442"/>
      <c r="CD81" s="119"/>
      <c r="CE81" s="120"/>
      <c r="CF81" s="442"/>
      <c r="CG81" s="442"/>
      <c r="CH81" s="119"/>
      <c r="CI81" s="442"/>
      <c r="CJ81" s="442"/>
      <c r="CK81" s="442"/>
      <c r="CL81" s="442"/>
      <c r="CM81" s="442"/>
      <c r="CN81" s="442"/>
      <c r="CO81" s="442"/>
      <c r="CP81" s="442"/>
      <c r="CQ81" s="442"/>
      <c r="CR81" s="442"/>
      <c r="CS81" s="441"/>
      <c r="CT81" s="440"/>
      <c r="CU81" s="439">
        <v>0.53505244688400633</v>
      </c>
      <c r="CV81" s="438">
        <v>0.50981429827132618</v>
      </c>
      <c r="CW81" s="113">
        <f>CU81+CV81</f>
        <v>1.0448667451553324</v>
      </c>
      <c r="CX81" s="13"/>
      <c r="CY81" s="9"/>
      <c r="CZ81" s="9"/>
      <c r="DA81" s="9"/>
      <c r="DB81" s="9"/>
      <c r="DC81" s="9"/>
      <c r="DD81" s="9"/>
      <c r="DE81" s="9"/>
      <c r="DF81" s="9"/>
    </row>
    <row r="82" spans="1:110" s="8" customFormat="1" ht="15.75" hidden="1" outlineLevel="1" x14ac:dyDescent="0.25">
      <c r="A82" s="53"/>
      <c r="B82" s="446" t="s">
        <v>114</v>
      </c>
      <c r="C82" s="445"/>
      <c r="D82" s="134"/>
      <c r="E82" s="132"/>
      <c r="F82" s="131"/>
      <c r="G82" s="132"/>
      <c r="H82" s="421"/>
      <c r="I82" s="131"/>
      <c r="J82" s="119"/>
      <c r="K82" s="119"/>
      <c r="L82" s="444"/>
      <c r="M82" s="130"/>
      <c r="N82" s="129"/>
      <c r="O82" s="129"/>
      <c r="P82" s="128"/>
      <c r="Q82" s="128"/>
      <c r="R82" s="127"/>
      <c r="S82" s="127"/>
      <c r="T82" s="126"/>
      <c r="U82" s="125"/>
      <c r="V82" s="125"/>
      <c r="W82" s="124">
        <v>0.5995453757494893</v>
      </c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>
        <v>0.51564074739442711</v>
      </c>
      <c r="AW82" s="123"/>
      <c r="AX82" s="118"/>
      <c r="AY82" s="118"/>
      <c r="AZ82" s="118"/>
      <c r="BA82" s="118"/>
      <c r="BB82" s="118"/>
      <c r="BC82" s="118"/>
      <c r="BD82" s="118"/>
      <c r="BE82" s="119"/>
      <c r="BF82" s="120"/>
      <c r="BG82" s="118"/>
      <c r="BH82" s="118"/>
      <c r="BI82" s="118"/>
      <c r="BJ82" s="118"/>
      <c r="BK82" s="118"/>
      <c r="BL82" s="118"/>
      <c r="BM82" s="118"/>
      <c r="BN82" s="118"/>
      <c r="BO82" s="118"/>
      <c r="BP82" s="118"/>
      <c r="BQ82" s="118"/>
      <c r="BR82" s="118"/>
      <c r="BS82" s="118"/>
      <c r="BT82" s="118"/>
      <c r="BU82" s="443">
        <f>SUM(W82:AV82)</f>
        <v>1.1151861231439164</v>
      </c>
      <c r="BV82" s="123"/>
      <c r="BW82" s="442"/>
      <c r="BX82" s="442"/>
      <c r="BY82" s="442"/>
      <c r="BZ82" s="442"/>
      <c r="CA82" s="442"/>
      <c r="CB82" s="442"/>
      <c r="CC82" s="442"/>
      <c r="CD82" s="119"/>
      <c r="CE82" s="120"/>
      <c r="CF82" s="442"/>
      <c r="CG82" s="442"/>
      <c r="CH82" s="119"/>
      <c r="CI82" s="442"/>
      <c r="CJ82" s="442"/>
      <c r="CK82" s="442"/>
      <c r="CL82" s="442"/>
      <c r="CM82" s="442"/>
      <c r="CN82" s="442"/>
      <c r="CO82" s="442"/>
      <c r="CP82" s="442"/>
      <c r="CQ82" s="442"/>
      <c r="CR82" s="442"/>
      <c r="CS82" s="441"/>
      <c r="CT82" s="440"/>
      <c r="CU82" s="439">
        <v>0.45861638304343405</v>
      </c>
      <c r="CV82" s="438">
        <v>0.43698368423256534</v>
      </c>
      <c r="CW82" s="113">
        <f>CU82+CV82</f>
        <v>0.89560006727599939</v>
      </c>
      <c r="CX82" s="13"/>
      <c r="CY82" s="9"/>
      <c r="CZ82" s="9"/>
      <c r="DA82" s="9"/>
      <c r="DB82" s="9"/>
      <c r="DC82" s="9"/>
      <c r="DD82" s="9"/>
      <c r="DE82" s="9"/>
      <c r="DF82" s="9"/>
    </row>
    <row r="83" spans="1:110" s="8" customFormat="1" ht="15.75" hidden="1" outlineLevel="1" x14ac:dyDescent="0.25">
      <c r="A83" s="53"/>
      <c r="B83" s="446" t="s">
        <v>113</v>
      </c>
      <c r="C83" s="445"/>
      <c r="D83" s="134"/>
      <c r="E83" s="132"/>
      <c r="F83" s="131"/>
      <c r="G83" s="132"/>
      <c r="H83" s="421"/>
      <c r="I83" s="131"/>
      <c r="J83" s="119"/>
      <c r="K83" s="119"/>
      <c r="L83" s="444"/>
      <c r="M83" s="130"/>
      <c r="N83" s="129"/>
      <c r="O83" s="129"/>
      <c r="P83" s="128"/>
      <c r="Q83" s="128"/>
      <c r="R83" s="127"/>
      <c r="S83" s="127"/>
      <c r="T83" s="126"/>
      <c r="U83" s="125"/>
      <c r="V83" s="125"/>
      <c r="W83" s="124">
        <v>1.1491286368531879</v>
      </c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>
        <v>0.98831143250598519</v>
      </c>
      <c r="AW83" s="123"/>
      <c r="AX83" s="118"/>
      <c r="AY83" s="118"/>
      <c r="AZ83" s="118"/>
      <c r="BA83" s="118"/>
      <c r="BB83" s="118"/>
      <c r="BC83" s="118"/>
      <c r="BD83" s="118"/>
      <c r="BE83" s="119"/>
      <c r="BF83" s="120"/>
      <c r="BG83" s="118"/>
      <c r="BH83" s="118"/>
      <c r="BI83" s="118"/>
      <c r="BJ83" s="118"/>
      <c r="BK83" s="118"/>
      <c r="BL83" s="118"/>
      <c r="BM83" s="118"/>
      <c r="BN83" s="118"/>
      <c r="BO83" s="118"/>
      <c r="BP83" s="118"/>
      <c r="BQ83" s="118"/>
      <c r="BR83" s="118"/>
      <c r="BS83" s="118"/>
      <c r="BT83" s="118"/>
      <c r="BU83" s="443">
        <f>SUM(W83:AV83)</f>
        <v>2.1374400693591733</v>
      </c>
      <c r="BV83" s="123"/>
      <c r="BW83" s="442"/>
      <c r="BX83" s="442"/>
      <c r="BY83" s="442"/>
      <c r="BZ83" s="442"/>
      <c r="CA83" s="442"/>
      <c r="CB83" s="442"/>
      <c r="CC83" s="442"/>
      <c r="CD83" s="119"/>
      <c r="CE83" s="120"/>
      <c r="CF83" s="442"/>
      <c r="CG83" s="442"/>
      <c r="CH83" s="119"/>
      <c r="CI83" s="442"/>
      <c r="CJ83" s="442"/>
      <c r="CK83" s="442"/>
      <c r="CL83" s="442"/>
      <c r="CM83" s="442"/>
      <c r="CN83" s="442"/>
      <c r="CO83" s="442"/>
      <c r="CP83" s="442"/>
      <c r="CQ83" s="442"/>
      <c r="CR83" s="442"/>
      <c r="CS83" s="441"/>
      <c r="CT83" s="440"/>
      <c r="CU83" s="439">
        <v>0.87901473416658193</v>
      </c>
      <c r="CV83" s="438">
        <v>0.83755206144575023</v>
      </c>
      <c r="CW83" s="113">
        <f>CU83+CV83</f>
        <v>1.7165667956123323</v>
      </c>
      <c r="CX83" s="13"/>
      <c r="CY83" s="9"/>
      <c r="CZ83" s="9"/>
      <c r="DA83" s="9"/>
      <c r="DB83" s="9"/>
      <c r="DC83" s="9"/>
      <c r="DD83" s="9"/>
      <c r="DE83" s="9"/>
      <c r="DF83" s="9"/>
    </row>
    <row r="84" spans="1:110" s="8" customFormat="1" ht="15.75" hidden="1" outlineLevel="1" x14ac:dyDescent="0.25">
      <c r="A84" s="53"/>
      <c r="B84" s="446" t="s">
        <v>112</v>
      </c>
      <c r="C84" s="445"/>
      <c r="D84" s="134"/>
      <c r="E84" s="132"/>
      <c r="F84" s="131"/>
      <c r="G84" s="132"/>
      <c r="H84" s="421"/>
      <c r="I84" s="131"/>
      <c r="J84" s="119"/>
      <c r="K84" s="119"/>
      <c r="L84" s="444"/>
      <c r="M84" s="130"/>
      <c r="N84" s="129"/>
      <c r="O84" s="129"/>
      <c r="P84" s="128"/>
      <c r="Q84" s="128"/>
      <c r="R84" s="127"/>
      <c r="S84" s="127"/>
      <c r="T84" s="126"/>
      <c r="U84" s="125"/>
      <c r="V84" s="125"/>
      <c r="W84" s="124">
        <v>0.44965903181211697</v>
      </c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>
        <v>0.38673056054582028</v>
      </c>
      <c r="AW84" s="123"/>
      <c r="AX84" s="118"/>
      <c r="AY84" s="118"/>
      <c r="AZ84" s="118"/>
      <c r="BA84" s="118"/>
      <c r="BB84" s="118"/>
      <c r="BC84" s="118"/>
      <c r="BD84" s="118"/>
      <c r="BE84" s="119"/>
      <c r="BF84" s="120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443">
        <f>SUM(W84:AV84)</f>
        <v>0.83638959235793719</v>
      </c>
      <c r="BV84" s="123"/>
      <c r="BW84" s="442"/>
      <c r="BX84" s="442"/>
      <c r="BY84" s="442"/>
      <c r="BZ84" s="442"/>
      <c r="CA84" s="442"/>
      <c r="CB84" s="442"/>
      <c r="CC84" s="442"/>
      <c r="CD84" s="119"/>
      <c r="CE84" s="120"/>
      <c r="CF84" s="442"/>
      <c r="CG84" s="442"/>
      <c r="CH84" s="119"/>
      <c r="CI84" s="442"/>
      <c r="CJ84" s="442"/>
      <c r="CK84" s="442"/>
      <c r="CL84" s="442"/>
      <c r="CM84" s="442"/>
      <c r="CN84" s="442"/>
      <c r="CO84" s="442"/>
      <c r="CP84" s="442"/>
      <c r="CQ84" s="442"/>
      <c r="CR84" s="442"/>
      <c r="CS84" s="441"/>
      <c r="CT84" s="440"/>
      <c r="CU84" s="439">
        <v>0.34396228728257555</v>
      </c>
      <c r="CV84" s="438">
        <v>0.32773776317442399</v>
      </c>
      <c r="CW84" s="113">
        <f>CU84+CV84</f>
        <v>0.67170005045699954</v>
      </c>
      <c r="CX84" s="13"/>
      <c r="CY84" s="9"/>
      <c r="CZ84" s="9"/>
      <c r="DA84" s="9"/>
      <c r="DB84" s="9"/>
      <c r="DC84" s="9"/>
      <c r="DD84" s="9"/>
      <c r="DE84" s="9"/>
      <c r="DF84" s="9"/>
    </row>
    <row r="85" spans="1:110" s="8" customFormat="1" ht="15.75" hidden="1" outlineLevel="1" x14ac:dyDescent="0.25">
      <c r="A85" s="53"/>
      <c r="B85" s="446" t="s">
        <v>111</v>
      </c>
      <c r="C85" s="445"/>
      <c r="D85" s="134"/>
      <c r="E85" s="132"/>
      <c r="F85" s="131"/>
      <c r="G85" s="132"/>
      <c r="H85" s="421"/>
      <c r="I85" s="131"/>
      <c r="J85" s="119"/>
      <c r="K85" s="119"/>
      <c r="L85" s="444"/>
      <c r="M85" s="130"/>
      <c r="N85" s="129"/>
      <c r="O85" s="129"/>
      <c r="P85" s="128"/>
      <c r="Q85" s="128"/>
      <c r="R85" s="127"/>
      <c r="S85" s="127"/>
      <c r="T85" s="126"/>
      <c r="U85" s="125"/>
      <c r="V85" s="125"/>
      <c r="W85" s="124">
        <v>0.94928017827002487</v>
      </c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>
        <v>0.81643118337450959</v>
      </c>
      <c r="AW85" s="123"/>
      <c r="AX85" s="118"/>
      <c r="AY85" s="118"/>
      <c r="AZ85" s="118"/>
      <c r="BA85" s="118"/>
      <c r="BB85" s="118"/>
      <c r="BC85" s="118"/>
      <c r="BD85" s="118"/>
      <c r="BE85" s="119"/>
      <c r="BF85" s="120"/>
      <c r="BG85" s="118"/>
      <c r="BH85" s="118"/>
      <c r="BI85" s="118"/>
      <c r="BJ85" s="118"/>
      <c r="BK85" s="118"/>
      <c r="BL85" s="118"/>
      <c r="BM85" s="118"/>
      <c r="BN85" s="118"/>
      <c r="BO85" s="118"/>
      <c r="BP85" s="118"/>
      <c r="BQ85" s="118"/>
      <c r="BR85" s="118"/>
      <c r="BS85" s="118"/>
      <c r="BT85" s="118"/>
      <c r="BU85" s="443">
        <f>SUM(W85:AV85)</f>
        <v>1.7657113616445343</v>
      </c>
      <c r="BV85" s="123"/>
      <c r="BW85" s="442"/>
      <c r="BX85" s="442"/>
      <c r="BY85" s="442"/>
      <c r="BZ85" s="442"/>
      <c r="CA85" s="442"/>
      <c r="CB85" s="442"/>
      <c r="CC85" s="442"/>
      <c r="CD85" s="119"/>
      <c r="CE85" s="120"/>
      <c r="CF85" s="442"/>
      <c r="CG85" s="442"/>
      <c r="CH85" s="119"/>
      <c r="CI85" s="442"/>
      <c r="CJ85" s="442"/>
      <c r="CK85" s="442"/>
      <c r="CL85" s="442"/>
      <c r="CM85" s="442"/>
      <c r="CN85" s="442"/>
      <c r="CO85" s="442"/>
      <c r="CP85" s="442"/>
      <c r="CQ85" s="442"/>
      <c r="CR85" s="442"/>
      <c r="CS85" s="441"/>
      <c r="CT85" s="440"/>
      <c r="CU85" s="439">
        <v>0.72614260648543738</v>
      </c>
      <c r="CV85" s="438">
        <v>0.69189083336822854</v>
      </c>
      <c r="CW85" s="113">
        <f>CU85+CV85</f>
        <v>1.4180334398536658</v>
      </c>
      <c r="CX85" s="13"/>
      <c r="CY85" s="9"/>
      <c r="CZ85" s="9"/>
      <c r="DA85" s="9"/>
      <c r="DB85" s="9"/>
      <c r="DC85" s="9"/>
      <c r="DD85" s="9"/>
      <c r="DE85" s="9"/>
      <c r="DF85" s="9"/>
    </row>
    <row r="86" spans="1:110" s="8" customFormat="1" ht="15.75" hidden="1" outlineLevel="1" x14ac:dyDescent="0.25">
      <c r="A86" s="53"/>
      <c r="B86" s="446" t="s">
        <v>110</v>
      </c>
      <c r="C86" s="445"/>
      <c r="D86" s="134"/>
      <c r="E86" s="132"/>
      <c r="F86" s="131"/>
      <c r="G86" s="132"/>
      <c r="H86" s="421"/>
      <c r="I86" s="131"/>
      <c r="J86" s="119"/>
      <c r="K86" s="119"/>
      <c r="L86" s="444"/>
      <c r="M86" s="130"/>
      <c r="N86" s="129"/>
      <c r="O86" s="129"/>
      <c r="P86" s="128"/>
      <c r="Q86" s="128"/>
      <c r="R86" s="127"/>
      <c r="S86" s="127"/>
      <c r="T86" s="126"/>
      <c r="U86" s="125"/>
      <c r="V86" s="125"/>
      <c r="W86" s="124">
        <v>1.5488255540195139</v>
      </c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>
        <v>1.3320719307689366</v>
      </c>
      <c r="AW86" s="123"/>
      <c r="AX86" s="118"/>
      <c r="AY86" s="118"/>
      <c r="AZ86" s="118"/>
      <c r="BA86" s="118"/>
      <c r="BB86" s="118"/>
      <c r="BC86" s="118"/>
      <c r="BD86" s="118"/>
      <c r="BE86" s="119"/>
      <c r="BF86" s="120"/>
      <c r="BG86" s="118"/>
      <c r="BH86" s="118"/>
      <c r="BI86" s="118"/>
      <c r="BJ86" s="118"/>
      <c r="BK86" s="118"/>
      <c r="BL86" s="118"/>
      <c r="BM86" s="118"/>
      <c r="BN86" s="118"/>
      <c r="BO86" s="118"/>
      <c r="BP86" s="118"/>
      <c r="BQ86" s="118"/>
      <c r="BR86" s="118"/>
      <c r="BS86" s="118"/>
      <c r="BT86" s="118"/>
      <c r="BU86" s="443">
        <f>SUM(W86:AV86)</f>
        <v>2.8808974847884503</v>
      </c>
      <c r="BV86" s="123"/>
      <c r="BW86" s="442"/>
      <c r="BX86" s="442"/>
      <c r="BY86" s="442"/>
      <c r="BZ86" s="442"/>
      <c r="CA86" s="442"/>
      <c r="CB86" s="442"/>
      <c r="CC86" s="442"/>
      <c r="CD86" s="119"/>
      <c r="CE86" s="120"/>
      <c r="CF86" s="442"/>
      <c r="CG86" s="442"/>
      <c r="CH86" s="119"/>
      <c r="CI86" s="442"/>
      <c r="CJ86" s="442"/>
      <c r="CK86" s="442"/>
      <c r="CL86" s="442"/>
      <c r="CM86" s="442"/>
      <c r="CN86" s="442"/>
      <c r="CO86" s="442"/>
      <c r="CP86" s="442"/>
      <c r="CQ86" s="442"/>
      <c r="CR86" s="442"/>
      <c r="CS86" s="441"/>
      <c r="CT86" s="440"/>
      <c r="CU86" s="439">
        <v>1.1847589895288713</v>
      </c>
      <c r="CV86" s="438">
        <v>1.1288745176007937</v>
      </c>
      <c r="CW86" s="113">
        <f>CU86+CV86</f>
        <v>2.3136335071296648</v>
      </c>
      <c r="CX86" s="13"/>
      <c r="CY86" s="9"/>
      <c r="CZ86" s="9"/>
      <c r="DA86" s="9"/>
      <c r="DB86" s="9"/>
      <c r="DC86" s="9"/>
      <c r="DD86" s="9"/>
      <c r="DE86" s="9"/>
      <c r="DF86" s="9"/>
    </row>
    <row r="87" spans="1:110" s="8" customFormat="1" ht="15.75" hidden="1" outlineLevel="1" x14ac:dyDescent="0.25">
      <c r="A87" s="53"/>
      <c r="B87" s="446" t="s">
        <v>109</v>
      </c>
      <c r="C87" s="445"/>
      <c r="D87" s="134"/>
      <c r="E87" s="132"/>
      <c r="F87" s="131"/>
      <c r="G87" s="132"/>
      <c r="H87" s="421"/>
      <c r="I87" s="131"/>
      <c r="J87" s="119"/>
      <c r="K87" s="119"/>
      <c r="L87" s="444"/>
      <c r="M87" s="130"/>
      <c r="N87" s="129"/>
      <c r="O87" s="129"/>
      <c r="P87" s="128"/>
      <c r="Q87" s="128"/>
      <c r="R87" s="127"/>
      <c r="S87" s="127"/>
      <c r="T87" s="126"/>
      <c r="U87" s="125"/>
      <c r="V87" s="125"/>
      <c r="W87" s="124">
        <v>2.1568951972482933</v>
      </c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>
        <v>1.855043999247304</v>
      </c>
      <c r="AW87" s="123"/>
      <c r="AX87" s="118"/>
      <c r="AY87" s="118"/>
      <c r="AZ87" s="118"/>
      <c r="BA87" s="118"/>
      <c r="BB87" s="118"/>
      <c r="BC87" s="118"/>
      <c r="BD87" s="118"/>
      <c r="BE87" s="119"/>
      <c r="BF87" s="120"/>
      <c r="BG87" s="118"/>
      <c r="BH87" s="118"/>
      <c r="BI87" s="118"/>
      <c r="BJ87" s="118"/>
      <c r="BK87" s="118"/>
      <c r="BL87" s="118"/>
      <c r="BM87" s="118"/>
      <c r="BN87" s="118"/>
      <c r="BO87" s="118"/>
      <c r="BP87" s="118"/>
      <c r="BQ87" s="118"/>
      <c r="BR87" s="118"/>
      <c r="BS87" s="118"/>
      <c r="BT87" s="118"/>
      <c r="BU87" s="443">
        <f>SUM(W87:AV87)</f>
        <v>4.0119391964955975</v>
      </c>
      <c r="BV87" s="123"/>
      <c r="BW87" s="442"/>
      <c r="BX87" s="442"/>
      <c r="BY87" s="442"/>
      <c r="BZ87" s="442"/>
      <c r="CA87" s="442"/>
      <c r="CB87" s="442"/>
      <c r="CC87" s="442"/>
      <c r="CD87" s="119"/>
      <c r="CE87" s="120"/>
      <c r="CF87" s="442"/>
      <c r="CG87" s="442"/>
      <c r="CH87" s="119"/>
      <c r="CI87" s="442"/>
      <c r="CJ87" s="442"/>
      <c r="CK87" s="442"/>
      <c r="CL87" s="442"/>
      <c r="CM87" s="442"/>
      <c r="CN87" s="442"/>
      <c r="CO87" s="442"/>
      <c r="CP87" s="442"/>
      <c r="CQ87" s="442"/>
      <c r="CR87" s="442"/>
      <c r="CS87" s="441"/>
      <c r="CT87" s="440"/>
      <c r="CU87" s="439">
        <v>1.6498959277755871</v>
      </c>
      <c r="CV87" s="438">
        <v>1.5720711858028</v>
      </c>
      <c r="CW87" s="113">
        <f>CU87+CV87</f>
        <v>3.2219671135783869</v>
      </c>
      <c r="CX87" s="13"/>
      <c r="CY87" s="9"/>
      <c r="CZ87" s="9"/>
      <c r="DA87" s="9"/>
      <c r="DB87" s="9"/>
      <c r="DC87" s="9"/>
      <c r="DD87" s="9"/>
      <c r="DE87" s="9"/>
      <c r="DF87" s="9"/>
    </row>
    <row r="88" spans="1:110" s="8" customFormat="1" ht="15.75" hidden="1" outlineLevel="1" x14ac:dyDescent="0.25">
      <c r="A88" s="53"/>
      <c r="B88" s="446" t="s">
        <v>108</v>
      </c>
      <c r="C88" s="445"/>
      <c r="D88" s="134"/>
      <c r="E88" s="132"/>
      <c r="F88" s="131"/>
      <c r="G88" s="132"/>
      <c r="H88" s="421"/>
      <c r="I88" s="131"/>
      <c r="J88" s="119"/>
      <c r="K88" s="119"/>
      <c r="L88" s="444"/>
      <c r="M88" s="130"/>
      <c r="N88" s="129"/>
      <c r="O88" s="129"/>
      <c r="P88" s="128"/>
      <c r="Q88" s="128"/>
      <c r="R88" s="127"/>
      <c r="S88" s="127"/>
      <c r="T88" s="126"/>
      <c r="U88" s="125"/>
      <c r="V88" s="125"/>
      <c r="W88" s="124">
        <v>1.5987876686653053</v>
      </c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>
        <v>1.3750419930518056</v>
      </c>
      <c r="AW88" s="123"/>
      <c r="AX88" s="118"/>
      <c r="AY88" s="118"/>
      <c r="AZ88" s="118"/>
      <c r="BA88" s="118"/>
      <c r="BB88" s="118"/>
      <c r="BC88" s="118"/>
      <c r="BD88" s="118"/>
      <c r="BE88" s="119"/>
      <c r="BF88" s="120"/>
      <c r="BG88" s="118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18"/>
      <c r="BT88" s="118"/>
      <c r="BU88" s="443">
        <f>SUM(W88:AV88)</f>
        <v>2.9738296617171107</v>
      </c>
      <c r="BV88" s="123"/>
      <c r="BW88" s="442"/>
      <c r="BX88" s="442"/>
      <c r="BY88" s="442"/>
      <c r="BZ88" s="442"/>
      <c r="CA88" s="442"/>
      <c r="CB88" s="442"/>
      <c r="CC88" s="442"/>
      <c r="CD88" s="119"/>
      <c r="CE88" s="120"/>
      <c r="CF88" s="442"/>
      <c r="CG88" s="442"/>
      <c r="CH88" s="119"/>
      <c r="CI88" s="442"/>
      <c r="CJ88" s="442"/>
      <c r="CK88" s="442"/>
      <c r="CL88" s="442"/>
      <c r="CM88" s="442"/>
      <c r="CN88" s="442"/>
      <c r="CO88" s="442"/>
      <c r="CP88" s="442"/>
      <c r="CQ88" s="442"/>
      <c r="CR88" s="442"/>
      <c r="CS88" s="441"/>
      <c r="CT88" s="440"/>
      <c r="CU88" s="439">
        <v>1.2229770214491578</v>
      </c>
      <c r="CV88" s="438">
        <v>1.1652898246201744</v>
      </c>
      <c r="CW88" s="113">
        <f>CU88+CV88</f>
        <v>2.3882668460693321</v>
      </c>
      <c r="CX88" s="13"/>
      <c r="CY88" s="9"/>
      <c r="CZ88" s="9"/>
      <c r="DA88" s="9"/>
      <c r="DB88" s="9"/>
      <c r="DC88" s="9"/>
      <c r="DD88" s="9"/>
      <c r="DE88" s="9"/>
      <c r="DF88" s="9"/>
    </row>
    <row r="89" spans="1:110" s="8" customFormat="1" ht="15.75" hidden="1" outlineLevel="1" x14ac:dyDescent="0.25">
      <c r="A89" s="53"/>
      <c r="B89" s="446" t="s">
        <v>107</v>
      </c>
      <c r="C89" s="445"/>
      <c r="D89" s="134"/>
      <c r="E89" s="132"/>
      <c r="F89" s="131"/>
      <c r="G89" s="132"/>
      <c r="H89" s="421"/>
      <c r="I89" s="131"/>
      <c r="J89" s="119"/>
      <c r="K89" s="119"/>
      <c r="L89" s="444"/>
      <c r="M89" s="130"/>
      <c r="N89" s="129"/>
      <c r="O89" s="129"/>
      <c r="P89" s="128"/>
      <c r="Q89" s="128"/>
      <c r="R89" s="127"/>
      <c r="S89" s="127"/>
      <c r="T89" s="126"/>
      <c r="U89" s="125"/>
      <c r="V89" s="125"/>
      <c r="W89" s="124">
        <v>1.6487497833110958</v>
      </c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>
        <v>1.4180120553346747</v>
      </c>
      <c r="AW89" s="123"/>
      <c r="AX89" s="118"/>
      <c r="AY89" s="118"/>
      <c r="AZ89" s="118"/>
      <c r="BA89" s="118"/>
      <c r="BB89" s="118"/>
      <c r="BC89" s="118"/>
      <c r="BD89" s="118"/>
      <c r="BE89" s="119"/>
      <c r="BF89" s="120"/>
      <c r="BG89" s="118"/>
      <c r="BH89" s="118"/>
      <c r="BI89" s="118"/>
      <c r="BJ89" s="118"/>
      <c r="BK89" s="118"/>
      <c r="BL89" s="118"/>
      <c r="BM89" s="118"/>
      <c r="BN89" s="118"/>
      <c r="BO89" s="118"/>
      <c r="BP89" s="118"/>
      <c r="BQ89" s="118"/>
      <c r="BR89" s="118"/>
      <c r="BS89" s="118"/>
      <c r="BT89" s="118"/>
      <c r="BU89" s="443">
        <f>SUM(W89:AV89)</f>
        <v>3.0667618386457702</v>
      </c>
      <c r="BV89" s="123"/>
      <c r="BW89" s="442"/>
      <c r="BX89" s="442"/>
      <c r="BY89" s="442"/>
      <c r="BZ89" s="442"/>
      <c r="CA89" s="442"/>
      <c r="CB89" s="442"/>
      <c r="CC89" s="442"/>
      <c r="CD89" s="119"/>
      <c r="CE89" s="120"/>
      <c r="CF89" s="442"/>
      <c r="CG89" s="442"/>
      <c r="CH89" s="119"/>
      <c r="CI89" s="442"/>
      <c r="CJ89" s="442"/>
      <c r="CK89" s="442"/>
      <c r="CL89" s="442"/>
      <c r="CM89" s="442"/>
      <c r="CN89" s="442"/>
      <c r="CO89" s="442"/>
      <c r="CP89" s="442"/>
      <c r="CQ89" s="442"/>
      <c r="CR89" s="442"/>
      <c r="CS89" s="441"/>
      <c r="CT89" s="440"/>
      <c r="CU89" s="439">
        <v>1.2611950533694438</v>
      </c>
      <c r="CV89" s="438">
        <v>1.2017051316395548</v>
      </c>
      <c r="CW89" s="113">
        <f>CU89+CV89</f>
        <v>2.4629001850089987</v>
      </c>
      <c r="CX89" s="13"/>
      <c r="CY89" s="9"/>
      <c r="CZ89" s="9"/>
      <c r="DA89" s="9"/>
      <c r="DB89" s="9"/>
      <c r="DC89" s="9"/>
      <c r="DD89" s="9"/>
      <c r="DE89" s="9"/>
      <c r="DF89" s="9"/>
    </row>
    <row r="90" spans="1:110" s="8" customFormat="1" ht="15.75" hidden="1" outlineLevel="1" x14ac:dyDescent="0.25">
      <c r="A90" s="53"/>
      <c r="B90" s="446" t="s">
        <v>106</v>
      </c>
      <c r="C90" s="445"/>
      <c r="D90" s="134"/>
      <c r="E90" s="132"/>
      <c r="F90" s="131"/>
      <c r="G90" s="132"/>
      <c r="H90" s="421"/>
      <c r="I90" s="131"/>
      <c r="J90" s="119"/>
      <c r="K90" s="119"/>
      <c r="L90" s="444"/>
      <c r="M90" s="130"/>
      <c r="N90" s="129"/>
      <c r="O90" s="129"/>
      <c r="P90" s="128"/>
      <c r="Q90" s="128"/>
      <c r="R90" s="127"/>
      <c r="S90" s="127"/>
      <c r="T90" s="126"/>
      <c r="U90" s="125"/>
      <c r="V90" s="125"/>
      <c r="W90" s="124">
        <v>1.6487497833110958</v>
      </c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>
        <v>1.4180120553346747</v>
      </c>
      <c r="AW90" s="123"/>
      <c r="AX90" s="118"/>
      <c r="AY90" s="118"/>
      <c r="AZ90" s="118"/>
      <c r="BA90" s="118"/>
      <c r="BB90" s="118"/>
      <c r="BC90" s="118"/>
      <c r="BD90" s="118"/>
      <c r="BE90" s="119"/>
      <c r="BF90" s="120"/>
      <c r="BG90" s="118"/>
      <c r="BH90" s="118"/>
      <c r="BI90" s="118"/>
      <c r="BJ90" s="118"/>
      <c r="BK90" s="118"/>
      <c r="BL90" s="118"/>
      <c r="BM90" s="118"/>
      <c r="BN90" s="118"/>
      <c r="BO90" s="118"/>
      <c r="BP90" s="118"/>
      <c r="BQ90" s="118"/>
      <c r="BR90" s="118"/>
      <c r="BS90" s="118"/>
      <c r="BT90" s="118"/>
      <c r="BU90" s="443">
        <f>SUM(W90:AV90)</f>
        <v>3.0667618386457702</v>
      </c>
      <c r="BV90" s="123"/>
      <c r="BW90" s="442"/>
      <c r="BX90" s="442"/>
      <c r="BY90" s="442"/>
      <c r="BZ90" s="442"/>
      <c r="CA90" s="442"/>
      <c r="CB90" s="442"/>
      <c r="CC90" s="442"/>
      <c r="CD90" s="119"/>
      <c r="CE90" s="120"/>
      <c r="CF90" s="442"/>
      <c r="CG90" s="442"/>
      <c r="CH90" s="119"/>
      <c r="CI90" s="442"/>
      <c r="CJ90" s="442"/>
      <c r="CK90" s="442"/>
      <c r="CL90" s="442"/>
      <c r="CM90" s="442"/>
      <c r="CN90" s="442"/>
      <c r="CO90" s="442"/>
      <c r="CP90" s="442"/>
      <c r="CQ90" s="442"/>
      <c r="CR90" s="442"/>
      <c r="CS90" s="441"/>
      <c r="CT90" s="440"/>
      <c r="CU90" s="439">
        <v>1.2611950533694438</v>
      </c>
      <c r="CV90" s="438">
        <v>1.2017051316395548</v>
      </c>
      <c r="CW90" s="113">
        <f>CU90+CV90</f>
        <v>2.4629001850089987</v>
      </c>
      <c r="CX90" s="13"/>
      <c r="CY90" s="9"/>
      <c r="CZ90" s="9"/>
      <c r="DA90" s="9"/>
      <c r="DB90" s="9"/>
      <c r="DC90" s="9"/>
      <c r="DD90" s="9"/>
      <c r="DE90" s="9"/>
      <c r="DF90" s="9"/>
    </row>
    <row r="91" spans="1:110" s="8" customFormat="1" ht="15.75" hidden="1" outlineLevel="1" x14ac:dyDescent="0.25">
      <c r="A91" s="53"/>
      <c r="B91" s="446" t="s">
        <v>105</v>
      </c>
      <c r="C91" s="445"/>
      <c r="D91" s="134"/>
      <c r="E91" s="132"/>
      <c r="F91" s="131"/>
      <c r="G91" s="132"/>
      <c r="H91" s="421"/>
      <c r="I91" s="131"/>
      <c r="J91" s="119"/>
      <c r="K91" s="119"/>
      <c r="L91" s="444"/>
      <c r="M91" s="130"/>
      <c r="N91" s="129"/>
      <c r="O91" s="129"/>
      <c r="P91" s="128"/>
      <c r="Q91" s="128"/>
      <c r="R91" s="127"/>
      <c r="S91" s="127"/>
      <c r="T91" s="126"/>
      <c r="U91" s="125"/>
      <c r="V91" s="125"/>
      <c r="W91" s="124">
        <v>4.6964387767043325</v>
      </c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>
        <v>4.0391858545896788</v>
      </c>
      <c r="AW91" s="123"/>
      <c r="AX91" s="118"/>
      <c r="AY91" s="118"/>
      <c r="AZ91" s="118"/>
      <c r="BA91" s="118"/>
      <c r="BB91" s="118"/>
      <c r="BC91" s="118"/>
      <c r="BD91" s="118"/>
      <c r="BE91" s="119"/>
      <c r="BF91" s="120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443">
        <f>SUM(W91:AV91)</f>
        <v>8.7356246312940122</v>
      </c>
      <c r="BV91" s="123"/>
      <c r="BW91" s="442"/>
      <c r="BX91" s="442"/>
      <c r="BY91" s="442"/>
      <c r="BZ91" s="442"/>
      <c r="CA91" s="442"/>
      <c r="CB91" s="442"/>
      <c r="CC91" s="442"/>
      <c r="CD91" s="119"/>
      <c r="CE91" s="120"/>
      <c r="CF91" s="442"/>
      <c r="CG91" s="442"/>
      <c r="CH91" s="119"/>
      <c r="CI91" s="442"/>
      <c r="CJ91" s="442"/>
      <c r="CK91" s="442"/>
      <c r="CL91" s="442"/>
      <c r="CM91" s="442"/>
      <c r="CN91" s="442"/>
      <c r="CO91" s="442"/>
      <c r="CP91" s="442"/>
      <c r="CQ91" s="442"/>
      <c r="CR91" s="442"/>
      <c r="CS91" s="441"/>
      <c r="CT91" s="440"/>
      <c r="CU91" s="439">
        <v>3.5924950005069003</v>
      </c>
      <c r="CV91" s="438">
        <v>3.4230388598217618</v>
      </c>
      <c r="CW91" s="113">
        <f>CU91+CV91</f>
        <v>7.0155338603286621</v>
      </c>
      <c r="CX91" s="13"/>
      <c r="CY91" s="9"/>
      <c r="CZ91" s="9"/>
      <c r="DA91" s="9"/>
      <c r="DB91" s="9"/>
      <c r="DC91" s="9"/>
      <c r="DD91" s="9"/>
      <c r="DE91" s="9"/>
      <c r="DF91" s="9"/>
    </row>
    <row r="92" spans="1:110" s="8" customFormat="1" ht="15.75" hidden="1" outlineLevel="1" x14ac:dyDescent="0.25">
      <c r="A92" s="53"/>
      <c r="B92" s="446" t="s">
        <v>104</v>
      </c>
      <c r="C92" s="445"/>
      <c r="D92" s="134"/>
      <c r="E92" s="132"/>
      <c r="F92" s="131"/>
      <c r="G92" s="132"/>
      <c r="H92" s="421"/>
      <c r="I92" s="131"/>
      <c r="J92" s="119"/>
      <c r="K92" s="119"/>
      <c r="L92" s="444"/>
      <c r="M92" s="130"/>
      <c r="N92" s="129"/>
      <c r="O92" s="129"/>
      <c r="P92" s="128"/>
      <c r="Q92" s="128"/>
      <c r="R92" s="127"/>
      <c r="S92" s="127"/>
      <c r="T92" s="126"/>
      <c r="U92" s="125"/>
      <c r="V92" s="125"/>
      <c r="W92" s="124">
        <v>3.0976511080390279</v>
      </c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>
        <v>2.6641438615378732</v>
      </c>
      <c r="AW92" s="123"/>
      <c r="AX92" s="118"/>
      <c r="AY92" s="118"/>
      <c r="AZ92" s="118"/>
      <c r="BA92" s="118"/>
      <c r="BB92" s="118"/>
      <c r="BC92" s="118"/>
      <c r="BD92" s="118"/>
      <c r="BE92" s="119"/>
      <c r="BF92" s="120"/>
      <c r="BG92" s="118"/>
      <c r="BH92" s="118"/>
      <c r="BI92" s="118"/>
      <c r="BJ92" s="118"/>
      <c r="BK92" s="118"/>
      <c r="BL92" s="118"/>
      <c r="BM92" s="118"/>
      <c r="BN92" s="118"/>
      <c r="BO92" s="118"/>
      <c r="BP92" s="118"/>
      <c r="BQ92" s="118"/>
      <c r="BR92" s="118"/>
      <c r="BS92" s="118"/>
      <c r="BT92" s="118"/>
      <c r="BU92" s="443">
        <f>SUM(W92:AV92)</f>
        <v>5.7617949695769006</v>
      </c>
      <c r="BV92" s="123"/>
      <c r="BW92" s="442"/>
      <c r="BX92" s="442"/>
      <c r="BY92" s="442"/>
      <c r="BZ92" s="442"/>
      <c r="CA92" s="442"/>
      <c r="CB92" s="442"/>
      <c r="CC92" s="442"/>
      <c r="CD92" s="119"/>
      <c r="CE92" s="120"/>
      <c r="CF92" s="442"/>
      <c r="CG92" s="442"/>
      <c r="CH92" s="119"/>
      <c r="CI92" s="442"/>
      <c r="CJ92" s="442"/>
      <c r="CK92" s="442"/>
      <c r="CL92" s="442"/>
      <c r="CM92" s="442"/>
      <c r="CN92" s="442"/>
      <c r="CO92" s="442"/>
      <c r="CP92" s="442"/>
      <c r="CQ92" s="442"/>
      <c r="CR92" s="442"/>
      <c r="CS92" s="441"/>
      <c r="CT92" s="440"/>
      <c r="CU92" s="439">
        <v>2.3695179790577425</v>
      </c>
      <c r="CV92" s="438">
        <v>2.2577490352015874</v>
      </c>
      <c r="CW92" s="113">
        <f>CU92+CV92</f>
        <v>4.6272670142593295</v>
      </c>
      <c r="CX92" s="13"/>
      <c r="CY92" s="9"/>
      <c r="CZ92" s="9"/>
      <c r="DA92" s="9"/>
      <c r="DB92" s="9"/>
      <c r="DC92" s="9"/>
      <c r="DD92" s="9"/>
      <c r="DE92" s="9"/>
      <c r="DF92" s="9"/>
    </row>
    <row r="93" spans="1:110" s="8" customFormat="1" ht="15.75" hidden="1" outlineLevel="1" x14ac:dyDescent="0.25">
      <c r="A93" s="53"/>
      <c r="B93" s="446" t="s">
        <v>103</v>
      </c>
      <c r="C93" s="445"/>
      <c r="D93" s="134"/>
      <c r="E93" s="132"/>
      <c r="F93" s="131"/>
      <c r="G93" s="132"/>
      <c r="H93" s="421"/>
      <c r="I93" s="131"/>
      <c r="J93" s="119"/>
      <c r="K93" s="119"/>
      <c r="L93" s="444"/>
      <c r="M93" s="130"/>
      <c r="N93" s="129"/>
      <c r="O93" s="129"/>
      <c r="P93" s="128"/>
      <c r="Q93" s="128"/>
      <c r="R93" s="127"/>
      <c r="S93" s="127"/>
      <c r="T93" s="126"/>
      <c r="U93" s="125"/>
      <c r="V93" s="125"/>
      <c r="W93" s="124">
        <v>1.6487497833110958</v>
      </c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>
        <v>1.4180120553346747</v>
      </c>
      <c r="AW93" s="123"/>
      <c r="AX93" s="118"/>
      <c r="AY93" s="118"/>
      <c r="AZ93" s="118"/>
      <c r="BA93" s="118"/>
      <c r="BB93" s="118"/>
      <c r="BC93" s="118"/>
      <c r="BD93" s="118"/>
      <c r="BE93" s="119"/>
      <c r="BF93" s="120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443">
        <f>SUM(W93:AV93)</f>
        <v>3.0667618386457702</v>
      </c>
      <c r="BV93" s="123"/>
      <c r="BW93" s="442"/>
      <c r="BX93" s="442"/>
      <c r="BY93" s="442"/>
      <c r="BZ93" s="442"/>
      <c r="CA93" s="442"/>
      <c r="CB93" s="442"/>
      <c r="CC93" s="442"/>
      <c r="CD93" s="119"/>
      <c r="CE93" s="120"/>
      <c r="CF93" s="442"/>
      <c r="CG93" s="442"/>
      <c r="CH93" s="119"/>
      <c r="CI93" s="442"/>
      <c r="CJ93" s="442"/>
      <c r="CK93" s="442"/>
      <c r="CL93" s="442"/>
      <c r="CM93" s="442"/>
      <c r="CN93" s="442"/>
      <c r="CO93" s="442"/>
      <c r="CP93" s="442"/>
      <c r="CQ93" s="442"/>
      <c r="CR93" s="442"/>
      <c r="CS93" s="441"/>
      <c r="CT93" s="440"/>
      <c r="CU93" s="439">
        <v>1.2611950533694438</v>
      </c>
      <c r="CV93" s="438">
        <v>1.2017051316395548</v>
      </c>
      <c r="CW93" s="113">
        <f>CU93+CV93</f>
        <v>2.4629001850089987</v>
      </c>
      <c r="CX93" s="13"/>
      <c r="CY93" s="9"/>
      <c r="CZ93" s="9"/>
      <c r="DA93" s="9"/>
      <c r="DB93" s="9"/>
      <c r="DC93" s="9"/>
      <c r="DD93" s="9"/>
      <c r="DE93" s="9"/>
      <c r="DF93" s="9"/>
    </row>
    <row r="94" spans="1:110" s="8" customFormat="1" ht="15.75" hidden="1" outlineLevel="1" x14ac:dyDescent="0.25">
      <c r="A94" s="53"/>
      <c r="B94" s="446" t="s">
        <v>102</v>
      </c>
      <c r="C94" s="445"/>
      <c r="D94" s="134"/>
      <c r="E94" s="132"/>
      <c r="F94" s="131"/>
      <c r="G94" s="132"/>
      <c r="H94" s="421"/>
      <c r="I94" s="131"/>
      <c r="J94" s="119"/>
      <c r="K94" s="119"/>
      <c r="L94" s="444"/>
      <c r="M94" s="130"/>
      <c r="N94" s="129"/>
      <c r="O94" s="129"/>
      <c r="P94" s="128"/>
      <c r="Q94" s="128"/>
      <c r="R94" s="127"/>
      <c r="S94" s="127"/>
      <c r="T94" s="126"/>
      <c r="U94" s="125"/>
      <c r="V94" s="125"/>
      <c r="W94" s="124">
        <v>1.2490528661447697</v>
      </c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>
        <v>1.0742515570717233</v>
      </c>
      <c r="AW94" s="123"/>
      <c r="AX94" s="118"/>
      <c r="AY94" s="118"/>
      <c r="AZ94" s="118"/>
      <c r="BA94" s="118"/>
      <c r="BB94" s="118"/>
      <c r="BC94" s="118"/>
      <c r="BD94" s="118"/>
      <c r="BE94" s="119"/>
      <c r="BF94" s="120"/>
      <c r="BG94" s="118"/>
      <c r="BH94" s="118"/>
      <c r="BI94" s="118"/>
      <c r="BJ94" s="118"/>
      <c r="BK94" s="118"/>
      <c r="BL94" s="118"/>
      <c r="BM94" s="118"/>
      <c r="BN94" s="118"/>
      <c r="BO94" s="118"/>
      <c r="BP94" s="118"/>
      <c r="BQ94" s="118"/>
      <c r="BR94" s="118"/>
      <c r="BS94" s="118"/>
      <c r="BT94" s="118"/>
      <c r="BU94" s="443">
        <f>SUM(W94:AV94)</f>
        <v>2.3233044232164932</v>
      </c>
      <c r="BV94" s="123"/>
      <c r="BW94" s="442"/>
      <c r="BX94" s="442"/>
      <c r="BY94" s="442"/>
      <c r="BZ94" s="442"/>
      <c r="CA94" s="442"/>
      <c r="CB94" s="442"/>
      <c r="CC94" s="442"/>
      <c r="CD94" s="119"/>
      <c r="CE94" s="120"/>
      <c r="CF94" s="442"/>
      <c r="CG94" s="442"/>
      <c r="CH94" s="119"/>
      <c r="CI94" s="442"/>
      <c r="CJ94" s="442"/>
      <c r="CK94" s="442"/>
      <c r="CL94" s="442"/>
      <c r="CM94" s="442"/>
      <c r="CN94" s="442"/>
      <c r="CO94" s="442"/>
      <c r="CP94" s="442"/>
      <c r="CQ94" s="442"/>
      <c r="CR94" s="442"/>
      <c r="CS94" s="441"/>
      <c r="CT94" s="440"/>
      <c r="CU94" s="439">
        <v>0.95545079800715449</v>
      </c>
      <c r="CV94" s="438">
        <v>0.91038267548451135</v>
      </c>
      <c r="CW94" s="113">
        <f>CU94+CV94</f>
        <v>1.8658334734916657</v>
      </c>
      <c r="CX94" s="13"/>
      <c r="CY94" s="9"/>
      <c r="CZ94" s="9"/>
      <c r="DA94" s="9"/>
      <c r="DB94" s="9"/>
      <c r="DC94" s="9"/>
      <c r="DD94" s="9"/>
      <c r="DE94" s="9"/>
      <c r="DF94" s="9"/>
    </row>
    <row r="95" spans="1:110" s="8" customFormat="1" ht="15.75" hidden="1" outlineLevel="1" x14ac:dyDescent="0.25">
      <c r="A95" s="53"/>
      <c r="B95" s="446" t="s">
        <v>101</v>
      </c>
      <c r="C95" s="445"/>
      <c r="D95" s="134"/>
      <c r="E95" s="132"/>
      <c r="F95" s="131"/>
      <c r="G95" s="132"/>
      <c r="H95" s="421"/>
      <c r="I95" s="131"/>
      <c r="J95" s="119"/>
      <c r="K95" s="119"/>
      <c r="L95" s="444"/>
      <c r="M95" s="130"/>
      <c r="N95" s="129"/>
      <c r="O95" s="129"/>
      <c r="P95" s="128"/>
      <c r="Q95" s="128"/>
      <c r="R95" s="127"/>
      <c r="S95" s="127"/>
      <c r="T95" s="126"/>
      <c r="U95" s="125"/>
      <c r="V95" s="125"/>
      <c r="W95" s="124">
        <v>0.14988634393737232</v>
      </c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>
        <v>0.12891018684860678</v>
      </c>
      <c r="AW95" s="123"/>
      <c r="AX95" s="118"/>
      <c r="AY95" s="118"/>
      <c r="AZ95" s="118"/>
      <c r="BA95" s="118"/>
      <c r="BB95" s="118"/>
      <c r="BC95" s="118"/>
      <c r="BD95" s="118"/>
      <c r="BE95" s="119"/>
      <c r="BF95" s="120"/>
      <c r="BG95" s="118"/>
      <c r="BH95" s="118"/>
      <c r="BI95" s="118"/>
      <c r="BJ95" s="118"/>
      <c r="BK95" s="118"/>
      <c r="BL95" s="118"/>
      <c r="BM95" s="118"/>
      <c r="BN95" s="118"/>
      <c r="BO95" s="118"/>
      <c r="BP95" s="118"/>
      <c r="BQ95" s="118"/>
      <c r="BR95" s="118"/>
      <c r="BS95" s="118"/>
      <c r="BT95" s="118"/>
      <c r="BU95" s="443">
        <f>SUM(W95:AV95)</f>
        <v>0.2787965307859791</v>
      </c>
      <c r="BV95" s="123"/>
      <c r="BW95" s="442"/>
      <c r="BX95" s="442"/>
      <c r="BY95" s="442"/>
      <c r="BZ95" s="442"/>
      <c r="CA95" s="442"/>
      <c r="CB95" s="442"/>
      <c r="CC95" s="442"/>
      <c r="CD95" s="119"/>
      <c r="CE95" s="120"/>
      <c r="CF95" s="442"/>
      <c r="CG95" s="442"/>
      <c r="CH95" s="119"/>
      <c r="CI95" s="442"/>
      <c r="CJ95" s="442"/>
      <c r="CK95" s="442"/>
      <c r="CL95" s="442"/>
      <c r="CM95" s="442"/>
      <c r="CN95" s="442"/>
      <c r="CO95" s="442"/>
      <c r="CP95" s="442"/>
      <c r="CQ95" s="442"/>
      <c r="CR95" s="442"/>
      <c r="CS95" s="441"/>
      <c r="CT95" s="440"/>
      <c r="CU95" s="439">
        <v>0.11465409576085851</v>
      </c>
      <c r="CV95" s="438">
        <v>0.10924592105814133</v>
      </c>
      <c r="CW95" s="113">
        <f>CU95+CV95</f>
        <v>0.22390001681899985</v>
      </c>
      <c r="CX95" s="13"/>
      <c r="CY95" s="9"/>
      <c r="CZ95" s="9"/>
      <c r="DA95" s="9"/>
      <c r="DB95" s="9"/>
      <c r="DC95" s="9"/>
      <c r="DD95" s="9"/>
      <c r="DE95" s="9"/>
      <c r="DF95" s="9"/>
    </row>
    <row r="96" spans="1:110" s="8" customFormat="1" ht="15.75" hidden="1" outlineLevel="1" x14ac:dyDescent="0.25">
      <c r="A96" s="53"/>
      <c r="B96" s="446" t="s">
        <v>100</v>
      </c>
      <c r="C96" s="445"/>
      <c r="D96" s="134"/>
      <c r="E96" s="132"/>
      <c r="F96" s="131"/>
      <c r="G96" s="132"/>
      <c r="H96" s="421"/>
      <c r="I96" s="131"/>
      <c r="J96" s="119"/>
      <c r="K96" s="119"/>
      <c r="L96" s="444"/>
      <c r="M96" s="130"/>
      <c r="N96" s="129"/>
      <c r="O96" s="129"/>
      <c r="P96" s="128"/>
      <c r="Q96" s="128"/>
      <c r="R96" s="127"/>
      <c r="S96" s="127"/>
      <c r="T96" s="126"/>
      <c r="U96" s="125"/>
      <c r="V96" s="125"/>
      <c r="W96" s="124">
        <v>2.1483709297690026</v>
      </c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>
        <v>1.8477126781633635</v>
      </c>
      <c r="AW96" s="123"/>
      <c r="AX96" s="118"/>
      <c r="AY96" s="118"/>
      <c r="AZ96" s="118"/>
      <c r="BA96" s="118"/>
      <c r="BB96" s="118"/>
      <c r="BC96" s="118"/>
      <c r="BD96" s="118"/>
      <c r="BE96" s="119"/>
      <c r="BF96" s="120"/>
      <c r="BG96" s="118"/>
      <c r="BH96" s="118"/>
      <c r="BI96" s="118"/>
      <c r="BJ96" s="118"/>
      <c r="BK96" s="118"/>
      <c r="BL96" s="118"/>
      <c r="BM96" s="118"/>
      <c r="BN96" s="118"/>
      <c r="BO96" s="118"/>
      <c r="BP96" s="118"/>
      <c r="BQ96" s="118"/>
      <c r="BR96" s="118"/>
      <c r="BS96" s="118"/>
      <c r="BT96" s="118"/>
      <c r="BU96" s="443">
        <f>SUM(W96:AV96)</f>
        <v>3.9960836079323663</v>
      </c>
      <c r="BV96" s="123"/>
      <c r="BW96" s="442"/>
      <c r="BX96" s="442"/>
      <c r="BY96" s="442"/>
      <c r="BZ96" s="442"/>
      <c r="CA96" s="442"/>
      <c r="CB96" s="442"/>
      <c r="CC96" s="442"/>
      <c r="CD96" s="119"/>
      <c r="CE96" s="120"/>
      <c r="CF96" s="442"/>
      <c r="CG96" s="442"/>
      <c r="CH96" s="119"/>
      <c r="CI96" s="442"/>
      <c r="CJ96" s="442"/>
      <c r="CK96" s="442"/>
      <c r="CL96" s="442"/>
      <c r="CM96" s="442"/>
      <c r="CN96" s="442"/>
      <c r="CO96" s="442"/>
      <c r="CP96" s="442"/>
      <c r="CQ96" s="442"/>
      <c r="CR96" s="442"/>
      <c r="CS96" s="441"/>
      <c r="CT96" s="440"/>
      <c r="CU96" s="439">
        <v>1.643375372572305</v>
      </c>
      <c r="CV96" s="438">
        <v>1.5658582018333589</v>
      </c>
      <c r="CW96" s="113">
        <f>CU96+CV96</f>
        <v>3.2092335744056637</v>
      </c>
      <c r="CX96" s="13"/>
      <c r="CY96" s="9"/>
      <c r="CZ96" s="9"/>
      <c r="DA96" s="9"/>
      <c r="DB96" s="9"/>
      <c r="DC96" s="9"/>
      <c r="DD96" s="9"/>
      <c r="DE96" s="9"/>
      <c r="DF96" s="9"/>
    </row>
    <row r="97" spans="1:110" s="8" customFormat="1" ht="15.75" hidden="1" outlineLevel="1" x14ac:dyDescent="0.25">
      <c r="A97" s="53"/>
      <c r="B97" s="446" t="s">
        <v>99</v>
      </c>
      <c r="C97" s="445"/>
      <c r="D97" s="134"/>
      <c r="E97" s="132"/>
      <c r="F97" s="131"/>
      <c r="G97" s="132"/>
      <c r="H97" s="421"/>
      <c r="I97" s="131"/>
      <c r="J97" s="119"/>
      <c r="K97" s="119"/>
      <c r="L97" s="444"/>
      <c r="M97" s="130"/>
      <c r="N97" s="129"/>
      <c r="O97" s="129"/>
      <c r="P97" s="128"/>
      <c r="Q97" s="128"/>
      <c r="R97" s="127"/>
      <c r="S97" s="127"/>
      <c r="T97" s="126"/>
      <c r="U97" s="125"/>
      <c r="V97" s="125"/>
      <c r="W97" s="124">
        <v>2.5980299615811204</v>
      </c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>
        <v>2.2344432387091842</v>
      </c>
      <c r="AW97" s="123"/>
      <c r="AX97" s="118"/>
      <c r="AY97" s="118"/>
      <c r="AZ97" s="118"/>
      <c r="BA97" s="118"/>
      <c r="BB97" s="118"/>
      <c r="BC97" s="118"/>
      <c r="BD97" s="118"/>
      <c r="BE97" s="119"/>
      <c r="BF97" s="120"/>
      <c r="BG97" s="118"/>
      <c r="BH97" s="118"/>
      <c r="BI97" s="118"/>
      <c r="BJ97" s="118"/>
      <c r="BK97" s="118"/>
      <c r="BL97" s="118"/>
      <c r="BM97" s="118"/>
      <c r="BN97" s="118"/>
      <c r="BO97" s="118"/>
      <c r="BP97" s="118"/>
      <c r="BQ97" s="118"/>
      <c r="BR97" s="118"/>
      <c r="BS97" s="118"/>
      <c r="BT97" s="118"/>
      <c r="BU97" s="443">
        <f>SUM(W97:AV97)</f>
        <v>4.8324732002903046</v>
      </c>
      <c r="BV97" s="123"/>
      <c r="BW97" s="442"/>
      <c r="BX97" s="442"/>
      <c r="BY97" s="442"/>
      <c r="BZ97" s="442"/>
      <c r="CA97" s="442"/>
      <c r="CB97" s="442"/>
      <c r="CC97" s="442"/>
      <c r="CD97" s="119"/>
      <c r="CE97" s="120"/>
      <c r="CF97" s="442"/>
      <c r="CG97" s="442"/>
      <c r="CH97" s="119"/>
      <c r="CI97" s="442"/>
      <c r="CJ97" s="442"/>
      <c r="CK97" s="442"/>
      <c r="CL97" s="442"/>
      <c r="CM97" s="442"/>
      <c r="CN97" s="442"/>
      <c r="CO97" s="442"/>
      <c r="CP97" s="442"/>
      <c r="CQ97" s="442"/>
      <c r="CR97" s="442"/>
      <c r="CS97" s="441"/>
      <c r="CT97" s="440"/>
      <c r="CU97" s="439">
        <v>1.9873376598548811</v>
      </c>
      <c r="CV97" s="438">
        <v>1.8935959650077834</v>
      </c>
      <c r="CW97" s="113">
        <f>CU97+CV97</f>
        <v>3.8809336248626645</v>
      </c>
      <c r="CX97" s="13"/>
      <c r="CY97" s="9"/>
      <c r="CZ97" s="9"/>
      <c r="DA97" s="9"/>
      <c r="DB97" s="9"/>
      <c r="DC97" s="9"/>
      <c r="DD97" s="9"/>
      <c r="DE97" s="9"/>
      <c r="DF97" s="9"/>
    </row>
    <row r="98" spans="1:110" s="8" customFormat="1" ht="15.75" hidden="1" outlineLevel="1" x14ac:dyDescent="0.25">
      <c r="A98" s="53"/>
      <c r="B98" s="446" t="s">
        <v>98</v>
      </c>
      <c r="C98" s="445"/>
      <c r="D98" s="134"/>
      <c r="E98" s="132"/>
      <c r="F98" s="131"/>
      <c r="G98" s="132"/>
      <c r="H98" s="421"/>
      <c r="I98" s="131"/>
      <c r="J98" s="119"/>
      <c r="K98" s="119"/>
      <c r="L98" s="444"/>
      <c r="M98" s="130"/>
      <c r="N98" s="129"/>
      <c r="O98" s="129"/>
      <c r="P98" s="128"/>
      <c r="Q98" s="128"/>
      <c r="R98" s="127"/>
      <c r="S98" s="127"/>
      <c r="T98" s="126"/>
      <c r="U98" s="125"/>
      <c r="V98" s="125"/>
      <c r="W98" s="124">
        <v>1.0492044075616063</v>
      </c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>
        <v>0.90237130794024734</v>
      </c>
      <c r="AW98" s="123"/>
      <c r="AX98" s="118"/>
      <c r="AY98" s="118"/>
      <c r="AZ98" s="118"/>
      <c r="BA98" s="118"/>
      <c r="BB98" s="118"/>
      <c r="BC98" s="118"/>
      <c r="BD98" s="118"/>
      <c r="BE98" s="119"/>
      <c r="BF98" s="120"/>
      <c r="BG98" s="118"/>
      <c r="BH98" s="118"/>
      <c r="BI98" s="118"/>
      <c r="BJ98" s="118"/>
      <c r="BK98" s="118"/>
      <c r="BL98" s="118"/>
      <c r="BM98" s="118"/>
      <c r="BN98" s="118"/>
      <c r="BO98" s="118"/>
      <c r="BP98" s="118"/>
      <c r="BQ98" s="118"/>
      <c r="BR98" s="118"/>
      <c r="BS98" s="118"/>
      <c r="BT98" s="118"/>
      <c r="BU98" s="443">
        <f>SUM(W98:AV98)</f>
        <v>1.9515757155018536</v>
      </c>
      <c r="BV98" s="123"/>
      <c r="BW98" s="442"/>
      <c r="BX98" s="442"/>
      <c r="BY98" s="442"/>
      <c r="BZ98" s="442"/>
      <c r="CA98" s="442"/>
      <c r="CB98" s="442"/>
      <c r="CC98" s="442"/>
      <c r="CD98" s="119"/>
      <c r="CE98" s="120"/>
      <c r="CF98" s="442"/>
      <c r="CG98" s="442"/>
      <c r="CH98" s="119"/>
      <c r="CI98" s="442"/>
      <c r="CJ98" s="442"/>
      <c r="CK98" s="442"/>
      <c r="CL98" s="442"/>
      <c r="CM98" s="442"/>
      <c r="CN98" s="442"/>
      <c r="CO98" s="442"/>
      <c r="CP98" s="442"/>
      <c r="CQ98" s="442"/>
      <c r="CR98" s="442"/>
      <c r="CS98" s="441"/>
      <c r="CT98" s="440"/>
      <c r="CU98" s="439">
        <v>0.8025786703260096</v>
      </c>
      <c r="CV98" s="438">
        <v>0.76472144740698933</v>
      </c>
      <c r="CW98" s="113">
        <f>CU98+CV98</f>
        <v>1.5673001177329988</v>
      </c>
      <c r="CX98" s="13"/>
      <c r="CY98" s="9"/>
      <c r="CZ98" s="9"/>
      <c r="DA98" s="9"/>
      <c r="DB98" s="9"/>
      <c r="DC98" s="9"/>
      <c r="DD98" s="9"/>
      <c r="DE98" s="9"/>
      <c r="DF98" s="9"/>
    </row>
    <row r="99" spans="1:110" s="8" customFormat="1" ht="15.75" hidden="1" outlineLevel="1" x14ac:dyDescent="0.25">
      <c r="A99" s="53"/>
      <c r="B99" s="446" t="s">
        <v>97</v>
      </c>
      <c r="C99" s="445"/>
      <c r="D99" s="134"/>
      <c r="E99" s="132"/>
      <c r="F99" s="131"/>
      <c r="G99" s="132"/>
      <c r="H99" s="421"/>
      <c r="I99" s="131"/>
      <c r="J99" s="119"/>
      <c r="K99" s="119"/>
      <c r="L99" s="444"/>
      <c r="M99" s="130"/>
      <c r="N99" s="129"/>
      <c r="O99" s="129"/>
      <c r="P99" s="128"/>
      <c r="Q99" s="128"/>
      <c r="R99" s="127"/>
      <c r="S99" s="127"/>
      <c r="T99" s="126"/>
      <c r="U99" s="125"/>
      <c r="V99" s="125"/>
      <c r="W99" s="124">
        <v>1.31248028248743</v>
      </c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>
        <v>1.1288024913147596</v>
      </c>
      <c r="AW99" s="123"/>
      <c r="AX99" s="118"/>
      <c r="AY99" s="118"/>
      <c r="AZ99" s="118"/>
      <c r="BA99" s="118"/>
      <c r="BB99" s="118"/>
      <c r="BC99" s="118"/>
      <c r="BD99" s="118"/>
      <c r="BE99" s="119"/>
      <c r="BF99" s="120"/>
      <c r="BG99" s="118"/>
      <c r="BH99" s="118"/>
      <c r="BI99" s="118"/>
      <c r="BJ99" s="118"/>
      <c r="BK99" s="118"/>
      <c r="BL99" s="118"/>
      <c r="BM99" s="118"/>
      <c r="BN99" s="118"/>
      <c r="BO99" s="118"/>
      <c r="BP99" s="118"/>
      <c r="BQ99" s="118"/>
      <c r="BR99" s="118"/>
      <c r="BS99" s="118"/>
      <c r="BT99" s="118"/>
      <c r="BU99" s="443">
        <f>SUM(W99:AV99)</f>
        <v>2.4412827738021896</v>
      </c>
      <c r="BV99" s="123"/>
      <c r="BW99" s="442"/>
      <c r="BX99" s="442"/>
      <c r="BY99" s="442"/>
      <c r="BZ99" s="442"/>
      <c r="CA99" s="442"/>
      <c r="CB99" s="442"/>
      <c r="CC99" s="442"/>
      <c r="CD99" s="119"/>
      <c r="CE99" s="120"/>
      <c r="CF99" s="442"/>
      <c r="CG99" s="442"/>
      <c r="CH99" s="119"/>
      <c r="CI99" s="442"/>
      <c r="CJ99" s="442"/>
      <c r="CK99" s="442"/>
      <c r="CL99" s="442"/>
      <c r="CM99" s="442"/>
      <c r="CN99" s="442"/>
      <c r="CO99" s="442"/>
      <c r="CP99" s="442"/>
      <c r="CQ99" s="442"/>
      <c r="CR99" s="442"/>
      <c r="CS99" s="441"/>
      <c r="CT99" s="440"/>
      <c r="CU99" s="439">
        <v>1.0039689810262413</v>
      </c>
      <c r="CV99" s="438">
        <v>0.95661228077521998</v>
      </c>
      <c r="CW99" s="113">
        <f>CU99+CV99</f>
        <v>1.9605812618014613</v>
      </c>
      <c r="CX99" s="13"/>
      <c r="CY99" s="9"/>
      <c r="CZ99" s="9"/>
      <c r="DA99" s="9"/>
      <c r="DB99" s="9"/>
      <c r="DC99" s="9"/>
      <c r="DD99" s="9"/>
      <c r="DE99" s="9"/>
      <c r="DF99" s="9"/>
    </row>
    <row r="100" spans="1:110" s="8" customFormat="1" ht="15.75" hidden="1" outlineLevel="1" x14ac:dyDescent="0.25">
      <c r="A100" s="53"/>
      <c r="B100" s="446" t="s">
        <v>96</v>
      </c>
      <c r="C100" s="445"/>
      <c r="D100" s="134"/>
      <c r="E100" s="132"/>
      <c r="F100" s="131"/>
      <c r="G100" s="132"/>
      <c r="H100" s="421"/>
      <c r="I100" s="131"/>
      <c r="J100" s="119"/>
      <c r="K100" s="119"/>
      <c r="L100" s="444"/>
      <c r="M100" s="130"/>
      <c r="N100" s="129"/>
      <c r="O100" s="129"/>
      <c r="P100" s="128"/>
      <c r="Q100" s="128"/>
      <c r="R100" s="127"/>
      <c r="S100" s="127"/>
      <c r="T100" s="126"/>
      <c r="U100" s="125"/>
      <c r="V100" s="125"/>
      <c r="W100" s="124">
        <v>0.99924229291581579</v>
      </c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>
        <v>0.85940124565737874</v>
      </c>
      <c r="AW100" s="123"/>
      <c r="AX100" s="118"/>
      <c r="AY100" s="118"/>
      <c r="AZ100" s="118"/>
      <c r="BA100" s="118"/>
      <c r="BB100" s="118"/>
      <c r="BC100" s="118"/>
      <c r="BD100" s="118"/>
      <c r="BE100" s="119"/>
      <c r="BF100" s="120"/>
      <c r="BG100" s="118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18"/>
      <c r="BR100" s="118"/>
      <c r="BS100" s="118"/>
      <c r="BT100" s="118"/>
      <c r="BU100" s="443">
        <f>SUM(W100:AV100)</f>
        <v>1.8586435385731945</v>
      </c>
      <c r="BV100" s="123"/>
      <c r="BW100" s="442"/>
      <c r="BX100" s="442"/>
      <c r="BY100" s="442"/>
      <c r="BZ100" s="442"/>
      <c r="CA100" s="442"/>
      <c r="CB100" s="442"/>
      <c r="CC100" s="442"/>
      <c r="CD100" s="119"/>
      <c r="CE100" s="120"/>
      <c r="CF100" s="442"/>
      <c r="CG100" s="442"/>
      <c r="CH100" s="119"/>
      <c r="CI100" s="442"/>
      <c r="CJ100" s="442"/>
      <c r="CK100" s="442"/>
      <c r="CL100" s="442"/>
      <c r="CM100" s="442"/>
      <c r="CN100" s="442"/>
      <c r="CO100" s="442"/>
      <c r="CP100" s="442"/>
      <c r="CQ100" s="442"/>
      <c r="CR100" s="442"/>
      <c r="CS100" s="441"/>
      <c r="CT100" s="440"/>
      <c r="CU100" s="439">
        <v>0.76436063840572366</v>
      </c>
      <c r="CV100" s="438">
        <v>0.7283061403876091</v>
      </c>
      <c r="CW100" s="113">
        <f>CU100+CV100</f>
        <v>1.4926667787933328</v>
      </c>
      <c r="CX100" s="13"/>
      <c r="CY100" s="9"/>
      <c r="CZ100" s="9"/>
      <c r="DA100" s="9"/>
      <c r="DB100" s="9"/>
      <c r="DC100" s="9"/>
      <c r="DD100" s="9"/>
      <c r="DE100" s="9"/>
      <c r="DF100" s="9"/>
    </row>
    <row r="101" spans="1:110" s="8" customFormat="1" ht="15.75" hidden="1" outlineLevel="1" x14ac:dyDescent="0.25">
      <c r="A101" s="53"/>
      <c r="B101" s="446" t="s">
        <v>95</v>
      </c>
      <c r="C101" s="445"/>
      <c r="D101" s="134"/>
      <c r="E101" s="132"/>
      <c r="F101" s="131"/>
      <c r="G101" s="132"/>
      <c r="H101" s="421"/>
      <c r="I101" s="131"/>
      <c r="J101" s="119"/>
      <c r="K101" s="119"/>
      <c r="L101" s="444"/>
      <c r="M101" s="130"/>
      <c r="N101" s="129"/>
      <c r="O101" s="129"/>
      <c r="P101" s="128"/>
      <c r="Q101" s="128"/>
      <c r="R101" s="127"/>
      <c r="S101" s="127"/>
      <c r="T101" s="126"/>
      <c r="U101" s="125"/>
      <c r="V101" s="125"/>
      <c r="W101" s="124">
        <v>0.99924229291581579</v>
      </c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>
        <v>0.85940124565737874</v>
      </c>
      <c r="AW101" s="123"/>
      <c r="AX101" s="118"/>
      <c r="AY101" s="118"/>
      <c r="AZ101" s="118"/>
      <c r="BA101" s="118"/>
      <c r="BB101" s="118"/>
      <c r="BC101" s="118"/>
      <c r="BD101" s="118"/>
      <c r="BE101" s="119"/>
      <c r="BF101" s="120"/>
      <c r="BG101" s="118"/>
      <c r="BH101" s="118"/>
      <c r="BI101" s="118"/>
      <c r="BJ101" s="118"/>
      <c r="BK101" s="118"/>
      <c r="BL101" s="118"/>
      <c r="BM101" s="118"/>
      <c r="BN101" s="118"/>
      <c r="BO101" s="118"/>
      <c r="BP101" s="118"/>
      <c r="BQ101" s="118"/>
      <c r="BR101" s="118"/>
      <c r="BS101" s="118"/>
      <c r="BT101" s="118"/>
      <c r="BU101" s="443">
        <f>SUM(W101:AV101)</f>
        <v>1.8586435385731945</v>
      </c>
      <c r="BV101" s="123"/>
      <c r="BW101" s="442"/>
      <c r="BX101" s="442"/>
      <c r="BY101" s="442"/>
      <c r="BZ101" s="442"/>
      <c r="CA101" s="442"/>
      <c r="CB101" s="442"/>
      <c r="CC101" s="442"/>
      <c r="CD101" s="119"/>
      <c r="CE101" s="120"/>
      <c r="CF101" s="442"/>
      <c r="CG101" s="442"/>
      <c r="CH101" s="119"/>
      <c r="CI101" s="442"/>
      <c r="CJ101" s="442"/>
      <c r="CK101" s="442"/>
      <c r="CL101" s="442"/>
      <c r="CM101" s="442"/>
      <c r="CN101" s="442"/>
      <c r="CO101" s="442"/>
      <c r="CP101" s="442"/>
      <c r="CQ101" s="442"/>
      <c r="CR101" s="442"/>
      <c r="CS101" s="441"/>
      <c r="CT101" s="440"/>
      <c r="CU101" s="439">
        <v>0.76436063840572366</v>
      </c>
      <c r="CV101" s="438">
        <v>0.7283061403876091</v>
      </c>
      <c r="CW101" s="113">
        <f>CU101+CV101</f>
        <v>1.4926667787933328</v>
      </c>
      <c r="CX101" s="13"/>
      <c r="CY101" s="9"/>
      <c r="CZ101" s="9"/>
      <c r="DA101" s="9"/>
      <c r="DB101" s="9"/>
      <c r="DC101" s="9"/>
      <c r="DD101" s="9"/>
      <c r="DE101" s="9"/>
      <c r="DF101" s="9"/>
    </row>
    <row r="102" spans="1:110" s="8" customFormat="1" ht="15.75" hidden="1" outlineLevel="1" x14ac:dyDescent="0.25">
      <c r="A102" s="53"/>
      <c r="B102" s="446" t="s">
        <v>94</v>
      </c>
      <c r="C102" s="445"/>
      <c r="D102" s="134"/>
      <c r="E102" s="132"/>
      <c r="F102" s="131"/>
      <c r="G102" s="132"/>
      <c r="H102" s="421"/>
      <c r="I102" s="131"/>
      <c r="J102" s="119"/>
      <c r="K102" s="119"/>
      <c r="L102" s="444"/>
      <c r="M102" s="130"/>
      <c r="N102" s="129"/>
      <c r="O102" s="129"/>
      <c r="P102" s="128"/>
      <c r="Q102" s="128"/>
      <c r="R102" s="127"/>
      <c r="S102" s="127"/>
      <c r="T102" s="126"/>
      <c r="U102" s="125"/>
      <c r="V102" s="125"/>
      <c r="W102" s="124">
        <v>1.1287361360028436</v>
      </c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>
        <v>0.97077280272910149</v>
      </c>
      <c r="AW102" s="123"/>
      <c r="AX102" s="118"/>
      <c r="AY102" s="118"/>
      <c r="AZ102" s="118"/>
      <c r="BA102" s="118"/>
      <c r="BB102" s="118"/>
      <c r="BC102" s="118"/>
      <c r="BD102" s="118"/>
      <c r="BE102" s="119"/>
      <c r="BF102" s="120"/>
      <c r="BG102" s="118"/>
      <c r="BH102" s="118"/>
      <c r="BI102" s="118"/>
      <c r="BJ102" s="118"/>
      <c r="BK102" s="118"/>
      <c r="BL102" s="118"/>
      <c r="BM102" s="118"/>
      <c r="BN102" s="118"/>
      <c r="BO102" s="118"/>
      <c r="BP102" s="118"/>
      <c r="BQ102" s="118"/>
      <c r="BR102" s="118"/>
      <c r="BS102" s="118"/>
      <c r="BT102" s="118"/>
      <c r="BU102" s="443">
        <f>SUM(W102:AV102)</f>
        <v>2.0995089387319452</v>
      </c>
      <c r="BV102" s="123"/>
      <c r="BW102" s="442"/>
      <c r="BX102" s="442"/>
      <c r="BY102" s="442"/>
      <c r="BZ102" s="442"/>
      <c r="CA102" s="442"/>
      <c r="CB102" s="442"/>
      <c r="CC102" s="442"/>
      <c r="CD102" s="119"/>
      <c r="CE102" s="120"/>
      <c r="CF102" s="442"/>
      <c r="CG102" s="442"/>
      <c r="CH102" s="119"/>
      <c r="CI102" s="442"/>
      <c r="CJ102" s="442"/>
      <c r="CK102" s="442"/>
      <c r="CL102" s="442"/>
      <c r="CM102" s="442"/>
      <c r="CN102" s="442"/>
      <c r="CO102" s="442"/>
      <c r="CP102" s="442"/>
      <c r="CQ102" s="442"/>
      <c r="CR102" s="442"/>
      <c r="CS102" s="441"/>
      <c r="CT102" s="440"/>
      <c r="CU102" s="439">
        <v>0.86341568969141835</v>
      </c>
      <c r="CV102" s="438">
        <v>0.82268881587211995</v>
      </c>
      <c r="CW102" s="113">
        <f>CU102+CV102</f>
        <v>1.6861045055635384</v>
      </c>
      <c r="CX102" s="13"/>
      <c r="CY102" s="9"/>
      <c r="CZ102" s="9"/>
      <c r="DA102" s="9"/>
      <c r="DB102" s="9"/>
      <c r="DC102" s="9"/>
      <c r="DD102" s="9"/>
      <c r="DE102" s="9"/>
      <c r="DF102" s="9"/>
    </row>
    <row r="103" spans="1:110" s="8" customFormat="1" ht="15.75" hidden="1" outlineLevel="1" x14ac:dyDescent="0.25">
      <c r="A103" s="53"/>
      <c r="B103" s="446" t="s">
        <v>93</v>
      </c>
      <c r="C103" s="445"/>
      <c r="D103" s="134"/>
      <c r="E103" s="132"/>
      <c r="F103" s="131"/>
      <c r="G103" s="132"/>
      <c r="H103" s="421"/>
      <c r="I103" s="131"/>
      <c r="J103" s="119"/>
      <c r="K103" s="119"/>
      <c r="L103" s="444"/>
      <c r="M103" s="130"/>
      <c r="N103" s="129"/>
      <c r="O103" s="129"/>
      <c r="P103" s="128"/>
      <c r="Q103" s="128"/>
      <c r="R103" s="127"/>
      <c r="S103" s="127"/>
      <c r="T103" s="126"/>
      <c r="U103" s="125"/>
      <c r="V103" s="125"/>
      <c r="W103" s="124">
        <v>1.0991665222073974</v>
      </c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>
        <v>0.94534137022311659</v>
      </c>
      <c r="AW103" s="123"/>
      <c r="AX103" s="118"/>
      <c r="AY103" s="118"/>
      <c r="AZ103" s="118"/>
      <c r="BA103" s="118"/>
      <c r="BB103" s="118"/>
      <c r="BC103" s="118"/>
      <c r="BD103" s="118"/>
      <c r="BE103" s="119"/>
      <c r="BF103" s="120"/>
      <c r="BG103" s="118"/>
      <c r="BH103" s="118"/>
      <c r="BI103" s="118"/>
      <c r="BJ103" s="118"/>
      <c r="BK103" s="118"/>
      <c r="BL103" s="118"/>
      <c r="BM103" s="118"/>
      <c r="BN103" s="118"/>
      <c r="BO103" s="118"/>
      <c r="BP103" s="118"/>
      <c r="BQ103" s="118"/>
      <c r="BR103" s="118"/>
      <c r="BS103" s="118"/>
      <c r="BT103" s="118"/>
      <c r="BU103" s="443">
        <f>SUM(W103:AV103)</f>
        <v>2.0445078924305138</v>
      </c>
      <c r="BV103" s="123"/>
      <c r="BW103" s="442"/>
      <c r="BX103" s="442"/>
      <c r="BY103" s="442"/>
      <c r="BZ103" s="442"/>
      <c r="CA103" s="442"/>
      <c r="CB103" s="442"/>
      <c r="CC103" s="442"/>
      <c r="CD103" s="119"/>
      <c r="CE103" s="120"/>
      <c r="CF103" s="442"/>
      <c r="CG103" s="442"/>
      <c r="CH103" s="119"/>
      <c r="CI103" s="442"/>
      <c r="CJ103" s="442"/>
      <c r="CK103" s="442"/>
      <c r="CL103" s="442"/>
      <c r="CM103" s="442"/>
      <c r="CN103" s="442"/>
      <c r="CO103" s="442"/>
      <c r="CP103" s="442"/>
      <c r="CQ103" s="442"/>
      <c r="CR103" s="442"/>
      <c r="CS103" s="441"/>
      <c r="CT103" s="440"/>
      <c r="CU103" s="439">
        <v>0.8407967022462961</v>
      </c>
      <c r="CV103" s="438">
        <v>0.80113675442637</v>
      </c>
      <c r="CW103" s="113">
        <f>CU103+CV103</f>
        <v>1.6419334566726662</v>
      </c>
      <c r="CX103" s="13"/>
      <c r="CY103" s="9"/>
      <c r="CZ103" s="9"/>
      <c r="DA103" s="9"/>
      <c r="DB103" s="9"/>
      <c r="DC103" s="9"/>
      <c r="DD103" s="9"/>
      <c r="DE103" s="9"/>
      <c r="DF103" s="9"/>
    </row>
    <row r="104" spans="1:110" s="448" customFormat="1" ht="31.5" hidden="1" outlineLevel="1" x14ac:dyDescent="0.25">
      <c r="A104" s="475"/>
      <c r="B104" s="474" t="s">
        <v>92</v>
      </c>
      <c r="C104" s="473"/>
      <c r="D104" s="472"/>
      <c r="E104" s="471"/>
      <c r="F104" s="469"/>
      <c r="G104" s="471"/>
      <c r="H104" s="470"/>
      <c r="I104" s="469"/>
      <c r="J104" s="457"/>
      <c r="K104" s="457"/>
      <c r="L104" s="468"/>
      <c r="M104" s="467"/>
      <c r="N104" s="465">
        <f>SUM(N105:N114)</f>
        <v>0</v>
      </c>
      <c r="O104" s="465">
        <f>SUM(O105:O114)</f>
        <v>0</v>
      </c>
      <c r="P104" s="466"/>
      <c r="Q104" s="466"/>
      <c r="R104" s="465">
        <f>SUM(R105:R114)</f>
        <v>0</v>
      </c>
      <c r="S104" s="465">
        <f>SUM(S105:S114)</f>
        <v>0</v>
      </c>
      <c r="T104" s="464"/>
      <c r="U104" s="463"/>
      <c r="V104" s="463"/>
      <c r="W104" s="462">
        <f>SUM(W105:W114)</f>
        <v>6.589999999999999</v>
      </c>
      <c r="X104" s="461">
        <f>SUM(X105:X114)</f>
        <v>0</v>
      </c>
      <c r="Y104" s="461">
        <f>SUM(Y105:Y114)</f>
        <v>0</v>
      </c>
      <c r="Z104" s="461">
        <f>SUM(Z105:Z114)</f>
        <v>0</v>
      </c>
      <c r="AA104" s="461">
        <f>SUM(AA105:AA114)</f>
        <v>0</v>
      </c>
      <c r="AB104" s="461">
        <f>SUM(AB105:AB114)</f>
        <v>0</v>
      </c>
      <c r="AC104" s="461">
        <f>SUM(AC105:AC114)</f>
        <v>0</v>
      </c>
      <c r="AD104" s="461">
        <f>SUM(AD105:AD114)</f>
        <v>0</v>
      </c>
      <c r="AE104" s="461">
        <f>SUM(AE105:AE114)</f>
        <v>0</v>
      </c>
      <c r="AF104" s="461">
        <f>SUM(AF105:AF114)</f>
        <v>0</v>
      </c>
      <c r="AG104" s="461">
        <f>SUM(AG105:AG114)</f>
        <v>0</v>
      </c>
      <c r="AH104" s="461">
        <f>SUM(AH105:AH114)</f>
        <v>0</v>
      </c>
      <c r="AI104" s="461">
        <f>SUM(AI105:AI114)</f>
        <v>0</v>
      </c>
      <c r="AJ104" s="461">
        <f>SUM(AJ105:AJ114)</f>
        <v>0</v>
      </c>
      <c r="AK104" s="461">
        <f>SUM(AK105:AK114)</f>
        <v>0</v>
      </c>
      <c r="AL104" s="461">
        <f>SUM(AL105:AL114)</f>
        <v>0</v>
      </c>
      <c r="AM104" s="461">
        <f>SUM(AM105:AM114)</f>
        <v>0</v>
      </c>
      <c r="AN104" s="461">
        <f>SUM(AN105:AN114)</f>
        <v>0</v>
      </c>
      <c r="AO104" s="461">
        <f>SUM(AO105:AO114)</f>
        <v>0</v>
      </c>
      <c r="AP104" s="461">
        <f>SUM(AP105:AP114)</f>
        <v>0</v>
      </c>
      <c r="AQ104" s="461">
        <f>SUM(AQ105:AQ114)</f>
        <v>0</v>
      </c>
      <c r="AR104" s="461">
        <f>SUM(AR105:AR114)</f>
        <v>0</v>
      </c>
      <c r="AS104" s="461">
        <f>SUM(AS105:AS114)</f>
        <v>0</v>
      </c>
      <c r="AT104" s="461">
        <f>SUM(AT105:AT114)</f>
        <v>0</v>
      </c>
      <c r="AU104" s="461">
        <f>SUM(AU105:AU114)</f>
        <v>0</v>
      </c>
      <c r="AV104" s="461">
        <f>SUM(AV105:AV114)</f>
        <v>5.6658042650270328</v>
      </c>
      <c r="AW104" s="459"/>
      <c r="AX104" s="461"/>
      <c r="AY104" s="461"/>
      <c r="AZ104" s="461"/>
      <c r="BA104" s="461"/>
      <c r="BB104" s="461"/>
      <c r="BC104" s="461"/>
      <c r="BD104" s="461"/>
      <c r="BE104" s="457"/>
      <c r="BF104" s="458"/>
      <c r="BG104" s="461"/>
      <c r="BH104" s="461"/>
      <c r="BI104" s="461"/>
      <c r="BJ104" s="461"/>
      <c r="BK104" s="461"/>
      <c r="BL104" s="461"/>
      <c r="BM104" s="461"/>
      <c r="BN104" s="461"/>
      <c r="BO104" s="461"/>
      <c r="BP104" s="461"/>
      <c r="BQ104" s="461"/>
      <c r="BR104" s="461"/>
      <c r="BS104" s="461"/>
      <c r="BT104" s="461"/>
      <c r="BU104" s="460">
        <f>SUM(W104:AV104)</f>
        <v>12.255804265027031</v>
      </c>
      <c r="BV104" s="459"/>
      <c r="BW104" s="456"/>
      <c r="BX104" s="456"/>
      <c r="BY104" s="456"/>
      <c r="BZ104" s="456"/>
      <c r="CA104" s="456"/>
      <c r="CB104" s="456"/>
      <c r="CC104" s="456"/>
      <c r="CD104" s="457"/>
      <c r="CE104" s="458"/>
      <c r="CF104" s="456"/>
      <c r="CG104" s="456"/>
      <c r="CH104" s="457"/>
      <c r="CI104" s="456"/>
      <c r="CJ104" s="456"/>
      <c r="CK104" s="456"/>
      <c r="CL104" s="456"/>
      <c r="CM104" s="456"/>
      <c r="CN104" s="456"/>
      <c r="CO104" s="456"/>
      <c r="CP104" s="456"/>
      <c r="CQ104" s="456"/>
      <c r="CR104" s="456"/>
      <c r="CS104" s="455"/>
      <c r="CT104" s="454"/>
      <c r="CU104" s="453">
        <f>SUM(CU105:CU114)</f>
        <v>5.04</v>
      </c>
      <c r="CV104" s="452">
        <f>SUM(CV105:CV114)</f>
        <v>4.8015290381585025</v>
      </c>
      <c r="CW104" s="451">
        <f>CU104+CV104</f>
        <v>9.8415290381585017</v>
      </c>
      <c r="CX104" s="450"/>
      <c r="CY104" s="449"/>
      <c r="CZ104" s="449"/>
      <c r="DA104" s="449"/>
      <c r="DB104" s="449"/>
      <c r="DC104" s="449"/>
      <c r="DD104" s="449"/>
      <c r="DE104" s="449"/>
      <c r="DF104" s="449"/>
    </row>
    <row r="105" spans="1:110" s="8" customFormat="1" ht="15.75" hidden="1" outlineLevel="1" x14ac:dyDescent="0.25">
      <c r="A105" s="53"/>
      <c r="B105" s="446" t="s">
        <v>91</v>
      </c>
      <c r="C105" s="445"/>
      <c r="D105" s="134"/>
      <c r="E105" s="132"/>
      <c r="F105" s="131"/>
      <c r="G105" s="132"/>
      <c r="H105" s="421"/>
      <c r="I105" s="131"/>
      <c r="J105" s="119"/>
      <c r="K105" s="119"/>
      <c r="L105" s="444"/>
      <c r="M105" s="130"/>
      <c r="N105" s="129"/>
      <c r="O105" s="129"/>
      <c r="P105" s="128"/>
      <c r="Q105" s="128"/>
      <c r="R105" s="127"/>
      <c r="S105" s="127"/>
      <c r="T105" s="126"/>
      <c r="U105" s="125"/>
      <c r="V105" s="125"/>
      <c r="W105" s="124">
        <v>0.57304347826086954</v>
      </c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>
        <v>0.49267863174148113</v>
      </c>
      <c r="AW105" s="123"/>
      <c r="AX105" s="118"/>
      <c r="AY105" s="118"/>
      <c r="AZ105" s="118"/>
      <c r="BA105" s="118"/>
      <c r="BB105" s="118"/>
      <c r="BC105" s="118"/>
      <c r="BD105" s="118"/>
      <c r="BE105" s="119"/>
      <c r="BF105" s="120"/>
      <c r="BG105" s="118"/>
      <c r="BH105" s="118"/>
      <c r="BI105" s="118"/>
      <c r="BJ105" s="118"/>
      <c r="BK105" s="118"/>
      <c r="BL105" s="118"/>
      <c r="BM105" s="118"/>
      <c r="BN105" s="118"/>
      <c r="BO105" s="118"/>
      <c r="BP105" s="118"/>
      <c r="BQ105" s="118"/>
      <c r="BR105" s="118"/>
      <c r="BS105" s="118"/>
      <c r="BT105" s="118"/>
      <c r="BU105" s="443">
        <f>SUM(W105:AV105)</f>
        <v>1.0657221100023506</v>
      </c>
      <c r="BV105" s="123"/>
      <c r="BW105" s="442"/>
      <c r="BX105" s="442"/>
      <c r="BY105" s="442"/>
      <c r="BZ105" s="442"/>
      <c r="CA105" s="442"/>
      <c r="CB105" s="442"/>
      <c r="CC105" s="442"/>
      <c r="CD105" s="119"/>
      <c r="CE105" s="120"/>
      <c r="CF105" s="442"/>
      <c r="CG105" s="442"/>
      <c r="CH105" s="119"/>
      <c r="CI105" s="442"/>
      <c r="CJ105" s="442"/>
      <c r="CK105" s="442"/>
      <c r="CL105" s="442"/>
      <c r="CM105" s="442"/>
      <c r="CN105" s="442"/>
      <c r="CO105" s="442"/>
      <c r="CP105" s="442"/>
      <c r="CQ105" s="442"/>
      <c r="CR105" s="442"/>
      <c r="CS105" s="441"/>
      <c r="CT105" s="440"/>
      <c r="CU105" s="439">
        <v>0.43826086956521737</v>
      </c>
      <c r="CV105" s="438">
        <v>0.41752426418769589</v>
      </c>
      <c r="CW105" s="113">
        <f>CU105+CV105</f>
        <v>0.85578513375291321</v>
      </c>
      <c r="CX105" s="447"/>
      <c r="CY105" s="9"/>
      <c r="CZ105" s="9"/>
      <c r="DA105" s="9"/>
      <c r="DB105" s="9"/>
      <c r="DC105" s="9"/>
      <c r="DD105" s="9"/>
      <c r="DE105" s="9"/>
      <c r="DF105" s="9"/>
    </row>
    <row r="106" spans="1:110" s="8" customFormat="1" ht="15.75" hidden="1" outlineLevel="1" x14ac:dyDescent="0.25">
      <c r="A106" s="53"/>
      <c r="B106" s="446" t="s">
        <v>90</v>
      </c>
      <c r="C106" s="445"/>
      <c r="D106" s="134"/>
      <c r="E106" s="132"/>
      <c r="F106" s="131"/>
      <c r="G106" s="132"/>
      <c r="H106" s="421"/>
      <c r="I106" s="131"/>
      <c r="J106" s="119"/>
      <c r="K106" s="119"/>
      <c r="L106" s="444"/>
      <c r="M106" s="130"/>
      <c r="N106" s="129"/>
      <c r="O106" s="129"/>
      <c r="P106" s="128"/>
      <c r="Q106" s="128"/>
      <c r="R106" s="127"/>
      <c r="S106" s="127"/>
      <c r="T106" s="126"/>
      <c r="U106" s="125"/>
      <c r="V106" s="125"/>
      <c r="W106" s="124">
        <v>1.1460869565217391</v>
      </c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>
        <v>0.98535726348296226</v>
      </c>
      <c r="AW106" s="123"/>
      <c r="AX106" s="118"/>
      <c r="AY106" s="118"/>
      <c r="AZ106" s="118"/>
      <c r="BA106" s="118"/>
      <c r="BB106" s="118"/>
      <c r="BC106" s="118"/>
      <c r="BD106" s="118"/>
      <c r="BE106" s="119"/>
      <c r="BF106" s="120"/>
      <c r="BG106" s="118"/>
      <c r="BH106" s="118"/>
      <c r="BI106" s="118"/>
      <c r="BJ106" s="118"/>
      <c r="BK106" s="118"/>
      <c r="BL106" s="118"/>
      <c r="BM106" s="118"/>
      <c r="BN106" s="118"/>
      <c r="BO106" s="118"/>
      <c r="BP106" s="118"/>
      <c r="BQ106" s="118"/>
      <c r="BR106" s="118"/>
      <c r="BS106" s="118"/>
      <c r="BT106" s="118"/>
      <c r="BU106" s="443">
        <f>SUM(W106:AV106)</f>
        <v>2.1314442200047012</v>
      </c>
      <c r="BV106" s="123"/>
      <c r="BW106" s="442"/>
      <c r="BX106" s="442"/>
      <c r="BY106" s="442"/>
      <c r="BZ106" s="442"/>
      <c r="CA106" s="442"/>
      <c r="CB106" s="442"/>
      <c r="CC106" s="442"/>
      <c r="CD106" s="119"/>
      <c r="CE106" s="120"/>
      <c r="CF106" s="442"/>
      <c r="CG106" s="442"/>
      <c r="CH106" s="119"/>
      <c r="CI106" s="442"/>
      <c r="CJ106" s="442"/>
      <c r="CK106" s="442"/>
      <c r="CL106" s="442"/>
      <c r="CM106" s="442"/>
      <c r="CN106" s="442"/>
      <c r="CO106" s="442"/>
      <c r="CP106" s="442"/>
      <c r="CQ106" s="442"/>
      <c r="CR106" s="442"/>
      <c r="CS106" s="441"/>
      <c r="CT106" s="440"/>
      <c r="CU106" s="439">
        <v>0.87652173913043474</v>
      </c>
      <c r="CV106" s="438">
        <v>0.83504852837539179</v>
      </c>
      <c r="CW106" s="113">
        <f>CU106+CV106</f>
        <v>1.7115702675058264</v>
      </c>
      <c r="CX106" s="13"/>
      <c r="CY106" s="9"/>
      <c r="CZ106" s="9"/>
      <c r="DA106" s="9"/>
      <c r="DB106" s="9"/>
      <c r="DC106" s="9"/>
      <c r="DD106" s="9"/>
      <c r="DE106" s="9"/>
      <c r="DF106" s="9"/>
    </row>
    <row r="107" spans="1:110" s="8" customFormat="1" ht="15.75" hidden="1" outlineLevel="1" x14ac:dyDescent="0.25">
      <c r="A107" s="53"/>
      <c r="B107" s="446" t="s">
        <v>89</v>
      </c>
      <c r="C107" s="445"/>
      <c r="D107" s="134"/>
      <c r="E107" s="132"/>
      <c r="F107" s="131"/>
      <c r="G107" s="132"/>
      <c r="H107" s="421"/>
      <c r="I107" s="131"/>
      <c r="J107" s="119"/>
      <c r="K107" s="119"/>
      <c r="L107" s="444"/>
      <c r="M107" s="130"/>
      <c r="N107" s="129"/>
      <c r="O107" s="129"/>
      <c r="P107" s="128"/>
      <c r="Q107" s="128"/>
      <c r="R107" s="127"/>
      <c r="S107" s="127"/>
      <c r="T107" s="126"/>
      <c r="U107" s="125"/>
      <c r="V107" s="125"/>
      <c r="W107" s="124">
        <v>0.57304347826086954</v>
      </c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>
        <v>0.49267863174148113</v>
      </c>
      <c r="AW107" s="123"/>
      <c r="AX107" s="118"/>
      <c r="AY107" s="118"/>
      <c r="AZ107" s="118"/>
      <c r="BA107" s="118"/>
      <c r="BB107" s="118"/>
      <c r="BC107" s="118"/>
      <c r="BD107" s="118"/>
      <c r="BE107" s="119"/>
      <c r="BF107" s="120"/>
      <c r="BG107" s="118"/>
      <c r="BH107" s="118"/>
      <c r="BI107" s="118"/>
      <c r="BJ107" s="118"/>
      <c r="BK107" s="118"/>
      <c r="BL107" s="118"/>
      <c r="BM107" s="118"/>
      <c r="BN107" s="118"/>
      <c r="BO107" s="118"/>
      <c r="BP107" s="118"/>
      <c r="BQ107" s="118"/>
      <c r="BR107" s="118"/>
      <c r="BS107" s="118"/>
      <c r="BT107" s="118"/>
      <c r="BU107" s="443">
        <f>SUM(W107:AV107)</f>
        <v>1.0657221100023506</v>
      </c>
      <c r="BV107" s="123"/>
      <c r="BW107" s="442"/>
      <c r="BX107" s="442"/>
      <c r="BY107" s="442"/>
      <c r="BZ107" s="442"/>
      <c r="CA107" s="442"/>
      <c r="CB107" s="442"/>
      <c r="CC107" s="442"/>
      <c r="CD107" s="119"/>
      <c r="CE107" s="120"/>
      <c r="CF107" s="442"/>
      <c r="CG107" s="442"/>
      <c r="CH107" s="119"/>
      <c r="CI107" s="442"/>
      <c r="CJ107" s="442"/>
      <c r="CK107" s="442"/>
      <c r="CL107" s="442"/>
      <c r="CM107" s="442"/>
      <c r="CN107" s="442"/>
      <c r="CO107" s="442"/>
      <c r="CP107" s="442"/>
      <c r="CQ107" s="442"/>
      <c r="CR107" s="442"/>
      <c r="CS107" s="441"/>
      <c r="CT107" s="440"/>
      <c r="CU107" s="439">
        <v>0.43826086956521737</v>
      </c>
      <c r="CV107" s="438">
        <v>0.41752426418769589</v>
      </c>
      <c r="CW107" s="113">
        <f>CU107+CV107</f>
        <v>0.85578513375291321</v>
      </c>
      <c r="CX107" s="13"/>
      <c r="CY107" s="9"/>
      <c r="CZ107" s="9"/>
      <c r="DA107" s="9"/>
      <c r="DB107" s="9"/>
      <c r="DC107" s="9"/>
      <c r="DD107" s="9"/>
      <c r="DE107" s="9"/>
      <c r="DF107" s="9"/>
    </row>
    <row r="108" spans="1:110" s="8" customFormat="1" ht="15.75" hidden="1" outlineLevel="1" x14ac:dyDescent="0.25">
      <c r="A108" s="53"/>
      <c r="B108" s="446" t="s">
        <v>88</v>
      </c>
      <c r="C108" s="445"/>
      <c r="D108" s="134"/>
      <c r="E108" s="132"/>
      <c r="F108" s="131"/>
      <c r="G108" s="132"/>
      <c r="H108" s="421"/>
      <c r="I108" s="131"/>
      <c r="J108" s="119"/>
      <c r="K108" s="119"/>
      <c r="L108" s="444"/>
      <c r="M108" s="130"/>
      <c r="N108" s="129"/>
      <c r="O108" s="129"/>
      <c r="P108" s="128"/>
      <c r="Q108" s="128"/>
      <c r="R108" s="127"/>
      <c r="S108" s="127"/>
      <c r="T108" s="126"/>
      <c r="U108" s="125"/>
      <c r="V108" s="125"/>
      <c r="W108" s="124">
        <v>0.85956521739130431</v>
      </c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>
        <v>0.73901794761222162</v>
      </c>
      <c r="AW108" s="123"/>
      <c r="AX108" s="118"/>
      <c r="AY108" s="118"/>
      <c r="AZ108" s="118"/>
      <c r="BA108" s="118"/>
      <c r="BB108" s="118"/>
      <c r="BC108" s="118"/>
      <c r="BD108" s="118"/>
      <c r="BE108" s="119"/>
      <c r="BF108" s="120"/>
      <c r="BG108" s="118"/>
      <c r="BH108" s="118"/>
      <c r="BI108" s="118"/>
      <c r="BJ108" s="118"/>
      <c r="BK108" s="118"/>
      <c r="BL108" s="118"/>
      <c r="BM108" s="118"/>
      <c r="BN108" s="118"/>
      <c r="BO108" s="118"/>
      <c r="BP108" s="118"/>
      <c r="BQ108" s="118"/>
      <c r="BR108" s="118"/>
      <c r="BS108" s="118"/>
      <c r="BT108" s="118"/>
      <c r="BU108" s="443">
        <f>SUM(W108:AV108)</f>
        <v>1.598583165003526</v>
      </c>
      <c r="BV108" s="123"/>
      <c r="BW108" s="442"/>
      <c r="BX108" s="442"/>
      <c r="BY108" s="442"/>
      <c r="BZ108" s="442"/>
      <c r="CA108" s="442"/>
      <c r="CB108" s="442"/>
      <c r="CC108" s="442"/>
      <c r="CD108" s="119"/>
      <c r="CE108" s="120"/>
      <c r="CF108" s="442"/>
      <c r="CG108" s="442"/>
      <c r="CH108" s="119"/>
      <c r="CI108" s="442"/>
      <c r="CJ108" s="442"/>
      <c r="CK108" s="442"/>
      <c r="CL108" s="442"/>
      <c r="CM108" s="442"/>
      <c r="CN108" s="442"/>
      <c r="CO108" s="442"/>
      <c r="CP108" s="442"/>
      <c r="CQ108" s="442"/>
      <c r="CR108" s="442"/>
      <c r="CS108" s="441"/>
      <c r="CT108" s="440"/>
      <c r="CU108" s="439">
        <v>0.65739130434782611</v>
      </c>
      <c r="CV108" s="438">
        <v>0.62628639628154381</v>
      </c>
      <c r="CW108" s="113">
        <f>CU108+CV108</f>
        <v>1.28367770062937</v>
      </c>
      <c r="CX108" s="13"/>
      <c r="CY108" s="9"/>
      <c r="CZ108" s="9"/>
      <c r="DA108" s="9"/>
      <c r="DB108" s="9"/>
      <c r="DC108" s="9"/>
      <c r="DD108" s="9"/>
      <c r="DE108" s="9"/>
      <c r="DF108" s="9"/>
    </row>
    <row r="109" spans="1:110" s="8" customFormat="1" ht="15.75" hidden="1" outlineLevel="1" x14ac:dyDescent="0.25">
      <c r="A109" s="53"/>
      <c r="B109" s="446" t="s">
        <v>87</v>
      </c>
      <c r="C109" s="445"/>
      <c r="D109" s="134"/>
      <c r="E109" s="132"/>
      <c r="F109" s="131"/>
      <c r="G109" s="132"/>
      <c r="H109" s="421"/>
      <c r="I109" s="131"/>
      <c r="J109" s="119"/>
      <c r="K109" s="119"/>
      <c r="L109" s="444"/>
      <c r="M109" s="130"/>
      <c r="N109" s="129"/>
      <c r="O109" s="129"/>
      <c r="P109" s="128"/>
      <c r="Q109" s="128"/>
      <c r="R109" s="127"/>
      <c r="S109" s="127"/>
      <c r="T109" s="126"/>
      <c r="U109" s="125"/>
      <c r="V109" s="125"/>
      <c r="W109" s="124">
        <v>0.57304347826086954</v>
      </c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>
        <v>0.49267863174148113</v>
      </c>
      <c r="AW109" s="123"/>
      <c r="AX109" s="118"/>
      <c r="AY109" s="118"/>
      <c r="AZ109" s="118"/>
      <c r="BA109" s="118"/>
      <c r="BB109" s="118"/>
      <c r="BC109" s="118"/>
      <c r="BD109" s="118"/>
      <c r="BE109" s="119"/>
      <c r="BF109" s="120"/>
      <c r="BG109" s="118"/>
      <c r="BH109" s="118"/>
      <c r="BI109" s="118"/>
      <c r="BJ109" s="118"/>
      <c r="BK109" s="118"/>
      <c r="BL109" s="118"/>
      <c r="BM109" s="118"/>
      <c r="BN109" s="118"/>
      <c r="BO109" s="118"/>
      <c r="BP109" s="118"/>
      <c r="BQ109" s="118"/>
      <c r="BR109" s="118"/>
      <c r="BS109" s="118"/>
      <c r="BT109" s="118"/>
      <c r="BU109" s="443">
        <f>SUM(W109:AV109)</f>
        <v>1.0657221100023506</v>
      </c>
      <c r="BV109" s="123"/>
      <c r="BW109" s="442"/>
      <c r="BX109" s="442"/>
      <c r="BY109" s="442"/>
      <c r="BZ109" s="442"/>
      <c r="CA109" s="442"/>
      <c r="CB109" s="442"/>
      <c r="CC109" s="442"/>
      <c r="CD109" s="119"/>
      <c r="CE109" s="120"/>
      <c r="CF109" s="442"/>
      <c r="CG109" s="442"/>
      <c r="CH109" s="119"/>
      <c r="CI109" s="442"/>
      <c r="CJ109" s="442"/>
      <c r="CK109" s="442"/>
      <c r="CL109" s="442"/>
      <c r="CM109" s="442"/>
      <c r="CN109" s="442"/>
      <c r="CO109" s="442"/>
      <c r="CP109" s="442"/>
      <c r="CQ109" s="442"/>
      <c r="CR109" s="442"/>
      <c r="CS109" s="441"/>
      <c r="CT109" s="440"/>
      <c r="CU109" s="439">
        <v>0.43826086956521737</v>
      </c>
      <c r="CV109" s="438">
        <v>0.41752426418769589</v>
      </c>
      <c r="CW109" s="113">
        <f>CU109+CV109</f>
        <v>0.85578513375291321</v>
      </c>
      <c r="CX109" s="13"/>
      <c r="CY109" s="9"/>
      <c r="CZ109" s="9"/>
      <c r="DA109" s="9"/>
      <c r="DB109" s="9"/>
      <c r="DC109" s="9"/>
      <c r="DD109" s="9"/>
      <c r="DE109" s="9"/>
      <c r="DF109" s="9"/>
    </row>
    <row r="110" spans="1:110" s="8" customFormat="1" ht="15.75" hidden="1" outlineLevel="1" x14ac:dyDescent="0.25">
      <c r="A110" s="53"/>
      <c r="B110" s="446" t="s">
        <v>86</v>
      </c>
      <c r="C110" s="445"/>
      <c r="D110" s="134"/>
      <c r="E110" s="132"/>
      <c r="F110" s="131"/>
      <c r="G110" s="132"/>
      <c r="H110" s="421"/>
      <c r="I110" s="131"/>
      <c r="J110" s="119"/>
      <c r="K110" s="119"/>
      <c r="L110" s="444"/>
      <c r="M110" s="130"/>
      <c r="N110" s="129"/>
      <c r="O110" s="129"/>
      <c r="P110" s="128"/>
      <c r="Q110" s="128"/>
      <c r="R110" s="127"/>
      <c r="S110" s="127"/>
      <c r="T110" s="126"/>
      <c r="U110" s="125"/>
      <c r="V110" s="125"/>
      <c r="W110" s="124">
        <v>0.57304347826086954</v>
      </c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>
        <v>0.49267863174148113</v>
      </c>
      <c r="AW110" s="123"/>
      <c r="AX110" s="118"/>
      <c r="AY110" s="118"/>
      <c r="AZ110" s="118"/>
      <c r="BA110" s="118"/>
      <c r="BB110" s="118"/>
      <c r="BC110" s="118"/>
      <c r="BD110" s="118"/>
      <c r="BE110" s="119"/>
      <c r="BF110" s="120"/>
      <c r="BG110" s="118"/>
      <c r="BH110" s="118"/>
      <c r="BI110" s="118"/>
      <c r="BJ110" s="118"/>
      <c r="BK110" s="118"/>
      <c r="BL110" s="118"/>
      <c r="BM110" s="118"/>
      <c r="BN110" s="118"/>
      <c r="BO110" s="118"/>
      <c r="BP110" s="118"/>
      <c r="BQ110" s="118"/>
      <c r="BR110" s="118"/>
      <c r="BS110" s="118"/>
      <c r="BT110" s="118"/>
      <c r="BU110" s="443">
        <f>SUM(W110:AV110)</f>
        <v>1.0657221100023506</v>
      </c>
      <c r="BV110" s="123"/>
      <c r="BW110" s="442"/>
      <c r="BX110" s="442"/>
      <c r="BY110" s="442"/>
      <c r="BZ110" s="442"/>
      <c r="CA110" s="442"/>
      <c r="CB110" s="442"/>
      <c r="CC110" s="442"/>
      <c r="CD110" s="119"/>
      <c r="CE110" s="120"/>
      <c r="CF110" s="442"/>
      <c r="CG110" s="442"/>
      <c r="CH110" s="119"/>
      <c r="CI110" s="442"/>
      <c r="CJ110" s="442"/>
      <c r="CK110" s="442"/>
      <c r="CL110" s="442"/>
      <c r="CM110" s="442"/>
      <c r="CN110" s="442"/>
      <c r="CO110" s="442"/>
      <c r="CP110" s="442"/>
      <c r="CQ110" s="442"/>
      <c r="CR110" s="442"/>
      <c r="CS110" s="441"/>
      <c r="CT110" s="440"/>
      <c r="CU110" s="439">
        <v>0.43826086956521737</v>
      </c>
      <c r="CV110" s="438">
        <v>0.41752426418769589</v>
      </c>
      <c r="CW110" s="113">
        <f>CU110+CV110</f>
        <v>0.85578513375291321</v>
      </c>
      <c r="CX110" s="13"/>
      <c r="CY110" s="9"/>
      <c r="CZ110" s="9"/>
      <c r="DA110" s="9"/>
      <c r="DB110" s="9"/>
      <c r="DC110" s="9"/>
      <c r="DD110" s="9"/>
      <c r="DE110" s="9"/>
      <c r="DF110" s="9"/>
    </row>
    <row r="111" spans="1:110" s="8" customFormat="1" ht="15.75" hidden="1" outlineLevel="1" x14ac:dyDescent="0.25">
      <c r="A111" s="53"/>
      <c r="B111" s="446" t="s">
        <v>85</v>
      </c>
      <c r="C111" s="445"/>
      <c r="D111" s="134"/>
      <c r="E111" s="132"/>
      <c r="F111" s="131"/>
      <c r="G111" s="132"/>
      <c r="H111" s="421"/>
      <c r="I111" s="131"/>
      <c r="J111" s="119"/>
      <c r="K111" s="119"/>
      <c r="L111" s="444"/>
      <c r="M111" s="130"/>
      <c r="N111" s="129"/>
      <c r="O111" s="129"/>
      <c r="P111" s="128"/>
      <c r="Q111" s="128"/>
      <c r="R111" s="127"/>
      <c r="S111" s="127"/>
      <c r="T111" s="126"/>
      <c r="U111" s="125"/>
      <c r="V111" s="125"/>
      <c r="W111" s="124">
        <v>0.57304347826086954</v>
      </c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>
        <v>0.49267863174148113</v>
      </c>
      <c r="AW111" s="123"/>
      <c r="AX111" s="118"/>
      <c r="AY111" s="118"/>
      <c r="AZ111" s="118"/>
      <c r="BA111" s="118"/>
      <c r="BB111" s="118"/>
      <c r="BC111" s="118"/>
      <c r="BD111" s="118"/>
      <c r="BE111" s="119"/>
      <c r="BF111" s="120"/>
      <c r="BG111" s="118"/>
      <c r="BH111" s="118"/>
      <c r="BI111" s="118"/>
      <c r="BJ111" s="118"/>
      <c r="BK111" s="118"/>
      <c r="BL111" s="118"/>
      <c r="BM111" s="118"/>
      <c r="BN111" s="118"/>
      <c r="BO111" s="118"/>
      <c r="BP111" s="118"/>
      <c r="BQ111" s="118"/>
      <c r="BR111" s="118"/>
      <c r="BS111" s="118"/>
      <c r="BT111" s="118"/>
      <c r="BU111" s="443">
        <f>SUM(W111:AV111)</f>
        <v>1.0657221100023506</v>
      </c>
      <c r="BV111" s="123"/>
      <c r="BW111" s="442"/>
      <c r="BX111" s="442"/>
      <c r="BY111" s="442"/>
      <c r="BZ111" s="442"/>
      <c r="CA111" s="442"/>
      <c r="CB111" s="442"/>
      <c r="CC111" s="442"/>
      <c r="CD111" s="119"/>
      <c r="CE111" s="120"/>
      <c r="CF111" s="442"/>
      <c r="CG111" s="442"/>
      <c r="CH111" s="119"/>
      <c r="CI111" s="442"/>
      <c r="CJ111" s="442"/>
      <c r="CK111" s="442"/>
      <c r="CL111" s="442"/>
      <c r="CM111" s="442"/>
      <c r="CN111" s="442"/>
      <c r="CO111" s="442"/>
      <c r="CP111" s="442"/>
      <c r="CQ111" s="442"/>
      <c r="CR111" s="442"/>
      <c r="CS111" s="441"/>
      <c r="CT111" s="440"/>
      <c r="CU111" s="439">
        <v>0.43826086956521737</v>
      </c>
      <c r="CV111" s="438">
        <v>0.41752426418769589</v>
      </c>
      <c r="CW111" s="113">
        <f>CU111+CV111</f>
        <v>0.85578513375291321</v>
      </c>
      <c r="CX111" s="13"/>
      <c r="CY111" s="9"/>
      <c r="CZ111" s="9"/>
      <c r="DA111" s="9"/>
      <c r="DB111" s="9"/>
      <c r="DC111" s="9"/>
      <c r="DD111" s="9"/>
      <c r="DE111" s="9"/>
      <c r="DF111" s="9"/>
    </row>
    <row r="112" spans="1:110" s="8" customFormat="1" ht="15.75" hidden="1" outlineLevel="1" x14ac:dyDescent="0.25">
      <c r="A112" s="53"/>
      <c r="B112" s="446" t="s">
        <v>84</v>
      </c>
      <c r="C112" s="445"/>
      <c r="D112" s="134"/>
      <c r="E112" s="132"/>
      <c r="F112" s="131"/>
      <c r="G112" s="132"/>
      <c r="H112" s="421"/>
      <c r="I112" s="131"/>
      <c r="J112" s="119"/>
      <c r="K112" s="119"/>
      <c r="L112" s="444"/>
      <c r="M112" s="130"/>
      <c r="N112" s="129"/>
      <c r="O112" s="129"/>
      <c r="P112" s="128"/>
      <c r="Q112" s="128"/>
      <c r="R112" s="127"/>
      <c r="S112" s="127"/>
      <c r="T112" s="126"/>
      <c r="U112" s="125"/>
      <c r="V112" s="125"/>
      <c r="W112" s="124">
        <v>0.57304347826086954</v>
      </c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>
        <v>0.49267863174148113</v>
      </c>
      <c r="AW112" s="123"/>
      <c r="AX112" s="118"/>
      <c r="AY112" s="118"/>
      <c r="AZ112" s="118"/>
      <c r="BA112" s="118"/>
      <c r="BB112" s="118"/>
      <c r="BC112" s="118"/>
      <c r="BD112" s="118"/>
      <c r="BE112" s="119"/>
      <c r="BF112" s="120"/>
      <c r="BG112" s="118"/>
      <c r="BH112" s="118"/>
      <c r="BI112" s="118"/>
      <c r="BJ112" s="118"/>
      <c r="BK112" s="118"/>
      <c r="BL112" s="118"/>
      <c r="BM112" s="118"/>
      <c r="BN112" s="118"/>
      <c r="BO112" s="118"/>
      <c r="BP112" s="118"/>
      <c r="BQ112" s="118"/>
      <c r="BR112" s="118"/>
      <c r="BS112" s="118"/>
      <c r="BT112" s="118"/>
      <c r="BU112" s="443">
        <f>SUM(W112:AV112)</f>
        <v>1.0657221100023506</v>
      </c>
      <c r="BV112" s="123"/>
      <c r="BW112" s="442"/>
      <c r="BX112" s="442"/>
      <c r="BY112" s="442"/>
      <c r="BZ112" s="442"/>
      <c r="CA112" s="442"/>
      <c r="CB112" s="442"/>
      <c r="CC112" s="442"/>
      <c r="CD112" s="119"/>
      <c r="CE112" s="120"/>
      <c r="CF112" s="442"/>
      <c r="CG112" s="442"/>
      <c r="CH112" s="119"/>
      <c r="CI112" s="442"/>
      <c r="CJ112" s="442"/>
      <c r="CK112" s="442"/>
      <c r="CL112" s="442"/>
      <c r="CM112" s="442"/>
      <c r="CN112" s="442"/>
      <c r="CO112" s="442"/>
      <c r="CP112" s="442"/>
      <c r="CQ112" s="442"/>
      <c r="CR112" s="442"/>
      <c r="CS112" s="441"/>
      <c r="CT112" s="440"/>
      <c r="CU112" s="439">
        <v>0.43826086956521737</v>
      </c>
      <c r="CV112" s="438">
        <v>0.41752426418769589</v>
      </c>
      <c r="CW112" s="113">
        <f>CU112+CV112</f>
        <v>0.85578513375291321</v>
      </c>
      <c r="CX112" s="13"/>
      <c r="CY112" s="9"/>
      <c r="CZ112" s="9"/>
      <c r="DA112" s="9"/>
      <c r="DB112" s="9"/>
      <c r="DC112" s="9"/>
      <c r="DD112" s="9"/>
      <c r="DE112" s="9"/>
      <c r="DF112" s="9"/>
    </row>
    <row r="113" spans="1:110" s="8" customFormat="1" ht="15.75" hidden="1" outlineLevel="1" x14ac:dyDescent="0.25">
      <c r="A113" s="53"/>
      <c r="B113" s="446" t="s">
        <v>83</v>
      </c>
      <c r="C113" s="445"/>
      <c r="D113" s="134"/>
      <c r="E113" s="132"/>
      <c r="F113" s="131"/>
      <c r="G113" s="132"/>
      <c r="H113" s="421"/>
      <c r="I113" s="131"/>
      <c r="J113" s="119"/>
      <c r="K113" s="119"/>
      <c r="L113" s="444"/>
      <c r="M113" s="130"/>
      <c r="N113" s="129"/>
      <c r="O113" s="129"/>
      <c r="P113" s="128"/>
      <c r="Q113" s="128"/>
      <c r="R113" s="127"/>
      <c r="S113" s="127"/>
      <c r="T113" s="126"/>
      <c r="U113" s="125"/>
      <c r="V113" s="125"/>
      <c r="W113" s="124">
        <v>0.57304347826086954</v>
      </c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>
        <v>0.49267863174148113</v>
      </c>
      <c r="AW113" s="123"/>
      <c r="AX113" s="118"/>
      <c r="AY113" s="118"/>
      <c r="AZ113" s="118"/>
      <c r="BA113" s="118"/>
      <c r="BB113" s="118"/>
      <c r="BC113" s="118"/>
      <c r="BD113" s="118"/>
      <c r="BE113" s="119"/>
      <c r="BF113" s="120"/>
      <c r="BG113" s="118"/>
      <c r="BH113" s="118"/>
      <c r="BI113" s="118"/>
      <c r="BJ113" s="118"/>
      <c r="BK113" s="118"/>
      <c r="BL113" s="118"/>
      <c r="BM113" s="118"/>
      <c r="BN113" s="118"/>
      <c r="BO113" s="118"/>
      <c r="BP113" s="118"/>
      <c r="BQ113" s="118"/>
      <c r="BR113" s="118"/>
      <c r="BS113" s="118"/>
      <c r="BT113" s="118"/>
      <c r="BU113" s="443">
        <f>SUM(W113:AV113)</f>
        <v>1.0657221100023506</v>
      </c>
      <c r="BV113" s="123"/>
      <c r="BW113" s="442"/>
      <c r="BX113" s="442"/>
      <c r="BY113" s="442"/>
      <c r="BZ113" s="442"/>
      <c r="CA113" s="442"/>
      <c r="CB113" s="442"/>
      <c r="CC113" s="442"/>
      <c r="CD113" s="119"/>
      <c r="CE113" s="120"/>
      <c r="CF113" s="442"/>
      <c r="CG113" s="442"/>
      <c r="CH113" s="119"/>
      <c r="CI113" s="442"/>
      <c r="CJ113" s="442"/>
      <c r="CK113" s="442"/>
      <c r="CL113" s="442"/>
      <c r="CM113" s="442"/>
      <c r="CN113" s="442"/>
      <c r="CO113" s="442"/>
      <c r="CP113" s="442"/>
      <c r="CQ113" s="442"/>
      <c r="CR113" s="442"/>
      <c r="CS113" s="441"/>
      <c r="CT113" s="440"/>
      <c r="CU113" s="439">
        <v>0.43826086956521737</v>
      </c>
      <c r="CV113" s="438">
        <v>0.41752426418769589</v>
      </c>
      <c r="CW113" s="113">
        <f>CU113+CV113</f>
        <v>0.85578513375291321</v>
      </c>
      <c r="CX113" s="13"/>
      <c r="CY113" s="9"/>
      <c r="CZ113" s="9"/>
      <c r="DA113" s="9"/>
      <c r="DB113" s="9"/>
      <c r="DC113" s="9"/>
      <c r="DD113" s="9"/>
      <c r="DE113" s="9"/>
      <c r="DF113" s="9"/>
    </row>
    <row r="114" spans="1:110" s="8" customFormat="1" ht="15.75" hidden="1" outlineLevel="1" x14ac:dyDescent="0.25">
      <c r="A114" s="53"/>
      <c r="B114" s="446" t="s">
        <v>82</v>
      </c>
      <c r="C114" s="445"/>
      <c r="D114" s="134"/>
      <c r="E114" s="132"/>
      <c r="F114" s="131"/>
      <c r="G114" s="132"/>
      <c r="H114" s="421"/>
      <c r="I114" s="131"/>
      <c r="J114" s="119"/>
      <c r="K114" s="119"/>
      <c r="L114" s="444"/>
      <c r="M114" s="130"/>
      <c r="N114" s="129"/>
      <c r="O114" s="129"/>
      <c r="P114" s="128"/>
      <c r="Q114" s="128"/>
      <c r="R114" s="127"/>
      <c r="S114" s="127"/>
      <c r="T114" s="126"/>
      <c r="U114" s="125"/>
      <c r="V114" s="125"/>
      <c r="W114" s="124">
        <v>0.57304347826086954</v>
      </c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>
        <v>0.49267863174148113</v>
      </c>
      <c r="AW114" s="123"/>
      <c r="AX114" s="118"/>
      <c r="AY114" s="118"/>
      <c r="AZ114" s="118"/>
      <c r="BA114" s="118"/>
      <c r="BB114" s="118"/>
      <c r="BC114" s="118"/>
      <c r="BD114" s="118"/>
      <c r="BE114" s="119"/>
      <c r="BF114" s="120"/>
      <c r="BG114" s="118"/>
      <c r="BH114" s="118"/>
      <c r="BI114" s="118"/>
      <c r="BJ114" s="118"/>
      <c r="BK114" s="118"/>
      <c r="BL114" s="118"/>
      <c r="BM114" s="118"/>
      <c r="BN114" s="118"/>
      <c r="BO114" s="118"/>
      <c r="BP114" s="118"/>
      <c r="BQ114" s="118"/>
      <c r="BR114" s="118"/>
      <c r="BS114" s="118"/>
      <c r="BT114" s="118"/>
      <c r="BU114" s="443">
        <f>SUM(W114:AV114)</f>
        <v>1.0657221100023506</v>
      </c>
      <c r="BV114" s="123"/>
      <c r="BW114" s="442"/>
      <c r="BX114" s="442"/>
      <c r="BY114" s="442"/>
      <c r="BZ114" s="442"/>
      <c r="CA114" s="442"/>
      <c r="CB114" s="442"/>
      <c r="CC114" s="442"/>
      <c r="CD114" s="119"/>
      <c r="CE114" s="120"/>
      <c r="CF114" s="442"/>
      <c r="CG114" s="442"/>
      <c r="CH114" s="119"/>
      <c r="CI114" s="442"/>
      <c r="CJ114" s="442"/>
      <c r="CK114" s="442"/>
      <c r="CL114" s="442"/>
      <c r="CM114" s="442"/>
      <c r="CN114" s="442"/>
      <c r="CO114" s="442"/>
      <c r="CP114" s="442"/>
      <c r="CQ114" s="442"/>
      <c r="CR114" s="442"/>
      <c r="CS114" s="441"/>
      <c r="CT114" s="440"/>
      <c r="CU114" s="439">
        <v>0.43826086956521737</v>
      </c>
      <c r="CV114" s="438">
        <v>0.41752426418769589</v>
      </c>
      <c r="CW114" s="113">
        <f>CU114+CV114</f>
        <v>0.85578513375291321</v>
      </c>
      <c r="CX114" s="13"/>
      <c r="CY114" s="9"/>
      <c r="CZ114" s="9"/>
      <c r="DA114" s="9"/>
      <c r="DB114" s="9"/>
      <c r="DC114" s="9"/>
      <c r="DD114" s="9"/>
      <c r="DE114" s="9"/>
      <c r="DF114" s="9"/>
    </row>
    <row r="115" spans="1:110" s="10" customFormat="1" ht="15.75" x14ac:dyDescent="0.25">
      <c r="A115" s="93"/>
      <c r="B115" s="367" t="s">
        <v>21</v>
      </c>
      <c r="C115" s="366"/>
      <c r="D115" s="419"/>
      <c r="E115" s="417" t="str">
        <f>E116</f>
        <v>150 МВА</v>
      </c>
      <c r="F115" s="422">
        <f>F116+F151</f>
        <v>0</v>
      </c>
      <c r="G115" s="417"/>
      <c r="H115" s="418"/>
      <c r="I115" s="431"/>
      <c r="J115" s="422">
        <f>J116+J151</f>
        <v>29.087851639999993</v>
      </c>
      <c r="K115" s="422">
        <f>K116+K151</f>
        <v>29.087851639999993</v>
      </c>
      <c r="L115" s="430">
        <f>L116+L151</f>
        <v>2.7325979999999999</v>
      </c>
      <c r="M115" s="171"/>
      <c r="N115" s="170"/>
      <c r="O115" s="170"/>
      <c r="P115" s="169"/>
      <c r="Q115" s="169"/>
      <c r="R115" s="168"/>
      <c r="S115" s="168"/>
      <c r="T115" s="167"/>
      <c r="U115" s="166"/>
      <c r="V115" s="166"/>
      <c r="W115" s="413">
        <f>W116+W151</f>
        <v>12.783253639999991</v>
      </c>
      <c r="X115" s="114">
        <f>SUM(AF115+AJ115)</f>
        <v>0</v>
      </c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365"/>
      <c r="AL115" s="365"/>
      <c r="AM115" s="365"/>
      <c r="AN115" s="365"/>
      <c r="AO115" s="365"/>
      <c r="AP115" s="365"/>
      <c r="AQ115" s="365"/>
      <c r="AR115" s="365"/>
      <c r="AS115" s="365"/>
      <c r="AT115" s="365"/>
      <c r="AU115" s="365"/>
      <c r="AV115" s="365">
        <f>AV116+AV151</f>
        <v>13.572000000000001</v>
      </c>
      <c r="AW115" s="118"/>
      <c r="AX115" s="365"/>
      <c r="AY115" s="365"/>
      <c r="AZ115" s="365"/>
      <c r="BA115" s="365"/>
      <c r="BB115" s="365"/>
      <c r="BC115" s="365"/>
      <c r="BD115" s="365"/>
      <c r="BE115" s="365"/>
      <c r="BF115" s="307"/>
      <c r="BG115" s="365"/>
      <c r="BH115" s="365"/>
      <c r="BI115" s="365"/>
      <c r="BJ115" s="365"/>
      <c r="BK115" s="365"/>
      <c r="BL115" s="365"/>
      <c r="BM115" s="365"/>
      <c r="BN115" s="365"/>
      <c r="BO115" s="365"/>
      <c r="BP115" s="365"/>
      <c r="BQ115" s="365"/>
      <c r="BR115" s="365"/>
      <c r="BS115" s="365"/>
      <c r="BT115" s="365"/>
      <c r="BU115" s="437">
        <f>W115+AV115</f>
        <v>26.355253639999994</v>
      </c>
      <c r="BV115" s="423"/>
      <c r="BW115" s="422"/>
      <c r="BX115" s="422"/>
      <c r="BY115" s="422"/>
      <c r="BZ115" s="422"/>
      <c r="CA115" s="422"/>
      <c r="CB115" s="422"/>
      <c r="CC115" s="422"/>
      <c r="CD115" s="422"/>
      <c r="CE115" s="114"/>
      <c r="CF115" s="422"/>
      <c r="CG115" s="422"/>
      <c r="CH115" s="422"/>
      <c r="CI115" s="422"/>
      <c r="CJ115" s="422"/>
      <c r="CK115" s="422"/>
      <c r="CL115" s="422"/>
      <c r="CM115" s="422"/>
      <c r="CN115" s="422"/>
      <c r="CO115" s="422"/>
      <c r="CP115" s="422"/>
      <c r="CQ115" s="422"/>
      <c r="CR115" s="422"/>
      <c r="CS115" s="429"/>
      <c r="CT115" s="428">
        <f>CT116+CT151</f>
        <v>2.4032140000000002</v>
      </c>
      <c r="CU115" s="414">
        <f>CU116+CU151</f>
        <v>12.249649</v>
      </c>
      <c r="CV115" s="365">
        <f>CV116+CV151</f>
        <v>11.501695</v>
      </c>
      <c r="CW115" s="412">
        <f>CU115+CV115</f>
        <v>23.751344</v>
      </c>
      <c r="CX115" s="13"/>
      <c r="CY115" s="230"/>
      <c r="CZ115" s="230"/>
      <c r="DA115" s="230"/>
      <c r="DB115" s="230"/>
      <c r="DC115" s="230"/>
      <c r="DD115" s="230"/>
      <c r="DE115" s="230"/>
      <c r="DF115" s="230"/>
    </row>
    <row r="116" spans="1:110" s="10" customFormat="1" ht="15.75" x14ac:dyDescent="0.25">
      <c r="A116" s="93"/>
      <c r="B116" s="313" t="s">
        <v>20</v>
      </c>
      <c r="C116" s="312"/>
      <c r="D116" s="419"/>
      <c r="E116" s="417" t="s">
        <v>260</v>
      </c>
      <c r="F116" s="422">
        <f>SUM(F117:F150)</f>
        <v>0</v>
      </c>
      <c r="G116" s="417"/>
      <c r="H116" s="418"/>
      <c r="I116" s="431"/>
      <c r="J116" s="422">
        <f>SUM(J117:J150)</f>
        <v>19.375337999999992</v>
      </c>
      <c r="K116" s="422">
        <f>SUM(K117:K150)</f>
        <v>19.375337999999992</v>
      </c>
      <c r="L116" s="430">
        <f>L117</f>
        <v>2.148698</v>
      </c>
      <c r="M116" s="171"/>
      <c r="N116" s="170"/>
      <c r="O116" s="170"/>
      <c r="P116" s="169"/>
      <c r="Q116" s="169"/>
      <c r="R116" s="168"/>
      <c r="S116" s="168"/>
      <c r="T116" s="167"/>
      <c r="U116" s="166"/>
      <c r="V116" s="166"/>
      <c r="W116" s="413">
        <f>W117</f>
        <v>8.4066399999999923</v>
      </c>
      <c r="X116" s="114">
        <f>X117</f>
        <v>0</v>
      </c>
      <c r="Y116" s="118">
        <f>Y117</f>
        <v>0</v>
      </c>
      <c r="Z116" s="118">
        <f>Z117</f>
        <v>0</v>
      </c>
      <c r="AA116" s="118">
        <f>AA117</f>
        <v>0</v>
      </c>
      <c r="AB116" s="118">
        <f>AB117</f>
        <v>0</v>
      </c>
      <c r="AC116" s="118">
        <f>AC117</f>
        <v>0</v>
      </c>
      <c r="AD116" s="118">
        <f>AD117</f>
        <v>0</v>
      </c>
      <c r="AE116" s="118">
        <f>AE117</f>
        <v>0</v>
      </c>
      <c r="AF116" s="118">
        <f>AF117</f>
        <v>0</v>
      </c>
      <c r="AG116" s="118">
        <f>AG117</f>
        <v>0</v>
      </c>
      <c r="AH116" s="118">
        <f>AH117</f>
        <v>0</v>
      </c>
      <c r="AI116" s="118">
        <f>AI117</f>
        <v>0</v>
      </c>
      <c r="AJ116" s="118">
        <f>AJ117</f>
        <v>0</v>
      </c>
      <c r="AK116" s="365">
        <f>AK117</f>
        <v>0</v>
      </c>
      <c r="AL116" s="365">
        <f>AL117</f>
        <v>0</v>
      </c>
      <c r="AM116" s="365">
        <f>AM117</f>
        <v>0</v>
      </c>
      <c r="AN116" s="365">
        <f>AN117</f>
        <v>0</v>
      </c>
      <c r="AO116" s="365">
        <f>AO117</f>
        <v>0</v>
      </c>
      <c r="AP116" s="365">
        <f>AP117</f>
        <v>0</v>
      </c>
      <c r="AQ116" s="365">
        <f>AQ117</f>
        <v>0</v>
      </c>
      <c r="AR116" s="365">
        <f>AR117</f>
        <v>0</v>
      </c>
      <c r="AS116" s="365">
        <f>AS117</f>
        <v>0</v>
      </c>
      <c r="AT116" s="365">
        <f>AT117</f>
        <v>0</v>
      </c>
      <c r="AU116" s="365">
        <f>AU117</f>
        <v>0</v>
      </c>
      <c r="AV116" s="365">
        <f>AV117</f>
        <v>8.82</v>
      </c>
      <c r="AW116" s="365">
        <f>AW117</f>
        <v>0</v>
      </c>
      <c r="AX116" s="365">
        <f>AX117</f>
        <v>0</v>
      </c>
      <c r="AY116" s="365">
        <f>AY117</f>
        <v>0</v>
      </c>
      <c r="AZ116" s="365">
        <f>AZ117</f>
        <v>0</v>
      </c>
      <c r="BA116" s="365">
        <f>BA117</f>
        <v>0</v>
      </c>
      <c r="BB116" s="365">
        <f>BB117</f>
        <v>0</v>
      </c>
      <c r="BC116" s="365">
        <f>BC117</f>
        <v>0</v>
      </c>
      <c r="BD116" s="365">
        <f>BD117</f>
        <v>0</v>
      </c>
      <c r="BE116" s="365">
        <f>BE117</f>
        <v>0</v>
      </c>
      <c r="BF116" s="365">
        <f>BF117</f>
        <v>0</v>
      </c>
      <c r="BG116" s="365">
        <f>BG117</f>
        <v>0</v>
      </c>
      <c r="BH116" s="365">
        <f>BH117</f>
        <v>0</v>
      </c>
      <c r="BI116" s="365">
        <f>BI117</f>
        <v>0</v>
      </c>
      <c r="BJ116" s="365">
        <f>BJ117</f>
        <v>0</v>
      </c>
      <c r="BK116" s="365">
        <f>BK117</f>
        <v>0</v>
      </c>
      <c r="BL116" s="365">
        <f>BL117</f>
        <v>0</v>
      </c>
      <c r="BM116" s="365">
        <f>BM117</f>
        <v>0</v>
      </c>
      <c r="BN116" s="365">
        <f>BN117</f>
        <v>0</v>
      </c>
      <c r="BO116" s="365">
        <f>BO117</f>
        <v>0</v>
      </c>
      <c r="BP116" s="365">
        <f>BP117</f>
        <v>0</v>
      </c>
      <c r="BQ116" s="365">
        <f>BQ117</f>
        <v>0</v>
      </c>
      <c r="BR116" s="365">
        <f>BR117</f>
        <v>0</v>
      </c>
      <c r="BS116" s="365">
        <f>BS117</f>
        <v>0</v>
      </c>
      <c r="BT116" s="365">
        <f>BT117</f>
        <v>0</v>
      </c>
      <c r="BU116" s="437">
        <f>BU117</f>
        <v>17.226639999999993</v>
      </c>
      <c r="BV116" s="423">
        <f>BV117</f>
        <v>0</v>
      </c>
      <c r="BW116" s="422">
        <f>BW117</f>
        <v>0</v>
      </c>
      <c r="BX116" s="422">
        <f>BX117</f>
        <v>0</v>
      </c>
      <c r="BY116" s="422">
        <f>BY117</f>
        <v>0</v>
      </c>
      <c r="BZ116" s="422">
        <f>BZ117</f>
        <v>0</v>
      </c>
      <c r="CA116" s="422">
        <f>CA117</f>
        <v>0</v>
      </c>
      <c r="CB116" s="422">
        <f>CB117</f>
        <v>0</v>
      </c>
      <c r="CC116" s="422">
        <f>CC117</f>
        <v>0</v>
      </c>
      <c r="CD116" s="422">
        <f>CD117</f>
        <v>0</v>
      </c>
      <c r="CE116" s="114">
        <f>CE117</f>
        <v>0</v>
      </c>
      <c r="CF116" s="422">
        <f>CF117</f>
        <v>0</v>
      </c>
      <c r="CG116" s="422">
        <f>CG117</f>
        <v>0</v>
      </c>
      <c r="CH116" s="422">
        <f>CH117</f>
        <v>0</v>
      </c>
      <c r="CI116" s="422">
        <f>CI117</f>
        <v>0</v>
      </c>
      <c r="CJ116" s="422">
        <f>CJ117</f>
        <v>0</v>
      </c>
      <c r="CK116" s="422">
        <f>CK117</f>
        <v>0</v>
      </c>
      <c r="CL116" s="422">
        <f>CL117</f>
        <v>0</v>
      </c>
      <c r="CM116" s="422">
        <f>CM117</f>
        <v>0</v>
      </c>
      <c r="CN116" s="422">
        <f>CN117</f>
        <v>0</v>
      </c>
      <c r="CO116" s="422">
        <f>CO117</f>
        <v>0</v>
      </c>
      <c r="CP116" s="422">
        <f>CP117</f>
        <v>0</v>
      </c>
      <c r="CQ116" s="422">
        <f>CQ117</f>
        <v>0</v>
      </c>
      <c r="CR116" s="422">
        <f>CR117</f>
        <v>0</v>
      </c>
      <c r="CS116" s="429">
        <f>CS117</f>
        <v>0</v>
      </c>
      <c r="CT116" s="428">
        <f>CT117</f>
        <v>1.844465</v>
      </c>
      <c r="CU116" s="414">
        <f>CU117</f>
        <v>7.6698179999999994</v>
      </c>
      <c r="CV116" s="365">
        <f>CV117</f>
        <v>7.4745759999999999</v>
      </c>
      <c r="CW116" s="412">
        <f>CW117</f>
        <v>15.144393999999998</v>
      </c>
      <c r="CX116" s="13"/>
      <c r="CY116" s="230"/>
      <c r="CZ116" s="230"/>
      <c r="DA116" s="230"/>
      <c r="DB116" s="230"/>
      <c r="DC116" s="230"/>
      <c r="DD116" s="230"/>
      <c r="DE116" s="230"/>
      <c r="DF116" s="230"/>
    </row>
    <row r="117" spans="1:110" s="8" customFormat="1" ht="32.25" customHeight="1" collapsed="1" x14ac:dyDescent="0.25">
      <c r="A117" s="53">
        <f>A65+1</f>
        <v>25</v>
      </c>
      <c r="B117" s="136" t="s">
        <v>259</v>
      </c>
      <c r="C117" s="436" t="s">
        <v>7</v>
      </c>
      <c r="D117" s="134" t="s">
        <v>22</v>
      </c>
      <c r="E117" s="132"/>
      <c r="F117" s="132"/>
      <c r="G117" s="132"/>
      <c r="H117" s="421">
        <v>2015</v>
      </c>
      <c r="I117" s="131">
        <v>2017</v>
      </c>
      <c r="J117" s="119">
        <f>BU117+L117</f>
        <v>19.375337999999992</v>
      </c>
      <c r="K117" s="119">
        <f>J117</f>
        <v>19.375337999999992</v>
      </c>
      <c r="L117" s="434">
        <v>2.148698</v>
      </c>
      <c r="M117" s="130"/>
      <c r="N117" s="129"/>
      <c r="O117" s="129"/>
      <c r="P117" s="128"/>
      <c r="Q117" s="128"/>
      <c r="R117" s="127"/>
      <c r="S117" s="127"/>
      <c r="T117" s="126"/>
      <c r="U117" s="125"/>
      <c r="V117" s="125"/>
      <c r="W117" s="115">
        <v>8.4066399999999923</v>
      </c>
      <c r="X117" s="114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>
        <v>8.82</v>
      </c>
      <c r="AW117" s="123"/>
      <c r="AX117" s="114"/>
      <c r="AY117" s="114"/>
      <c r="AZ117" s="114"/>
      <c r="BA117" s="114"/>
      <c r="BB117" s="114"/>
      <c r="BC117" s="114"/>
      <c r="BD117" s="114"/>
      <c r="BE117" s="119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22">
        <f>W117+AV117</f>
        <v>17.226639999999993</v>
      </c>
      <c r="BV117" s="123"/>
      <c r="BW117" s="119"/>
      <c r="BX117" s="119"/>
      <c r="BY117" s="119"/>
      <c r="BZ117" s="119"/>
      <c r="CA117" s="119"/>
      <c r="CB117" s="119"/>
      <c r="CC117" s="119"/>
      <c r="CD117" s="119"/>
      <c r="CE117" s="114"/>
      <c r="CF117" s="119"/>
      <c r="CG117" s="119"/>
      <c r="CH117" s="119"/>
      <c r="CI117" s="119"/>
      <c r="CJ117" s="119"/>
      <c r="CK117" s="119"/>
      <c r="CL117" s="119"/>
      <c r="CM117" s="119"/>
      <c r="CN117" s="119"/>
      <c r="CO117" s="119"/>
      <c r="CP117" s="119"/>
      <c r="CQ117" s="119"/>
      <c r="CR117" s="119"/>
      <c r="CS117" s="433"/>
      <c r="CT117" s="432">
        <v>1.844465</v>
      </c>
      <c r="CU117" s="420">
        <v>7.6698179999999994</v>
      </c>
      <c r="CV117" s="114">
        <v>7.4745759999999999</v>
      </c>
      <c r="CW117" s="113">
        <f>CU117+CV117</f>
        <v>15.144393999999998</v>
      </c>
      <c r="CX117" s="13"/>
      <c r="CY117" s="9"/>
      <c r="CZ117" s="9"/>
      <c r="DA117" s="9"/>
      <c r="DB117" s="9"/>
      <c r="DC117" s="9"/>
      <c r="DD117" s="9"/>
      <c r="DE117" s="9"/>
      <c r="DF117" s="9"/>
    </row>
    <row r="118" spans="1:110" s="8" customFormat="1" ht="15.75" hidden="1" customHeight="1" outlineLevel="1" x14ac:dyDescent="0.25">
      <c r="A118" s="53"/>
      <c r="B118" s="136" t="s">
        <v>258</v>
      </c>
      <c r="C118" s="435"/>
      <c r="D118" s="134"/>
      <c r="E118" s="132"/>
      <c r="F118" s="132"/>
      <c r="G118" s="132"/>
      <c r="H118" s="421"/>
      <c r="I118" s="131"/>
      <c r="J118" s="119"/>
      <c r="K118" s="119"/>
      <c r="L118" s="128">
        <v>0.11838056249999999</v>
      </c>
      <c r="M118" s="130"/>
      <c r="N118" s="129"/>
      <c r="O118" s="129"/>
      <c r="P118" s="128"/>
      <c r="Q118" s="128"/>
      <c r="R118" s="127"/>
      <c r="S118" s="127"/>
      <c r="T118" s="126"/>
      <c r="U118" s="125"/>
      <c r="V118" s="125"/>
      <c r="W118" s="115"/>
      <c r="X118" s="114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23"/>
      <c r="AX118" s="119"/>
      <c r="AY118" s="119"/>
      <c r="AZ118" s="119"/>
      <c r="BA118" s="119"/>
      <c r="BB118" s="119"/>
      <c r="BC118" s="119"/>
      <c r="BD118" s="119"/>
      <c r="BE118" s="119"/>
      <c r="BF118" s="114"/>
      <c r="BG118" s="119"/>
      <c r="BH118" s="119"/>
      <c r="BI118" s="119"/>
      <c r="BJ118" s="119"/>
      <c r="BK118" s="119"/>
      <c r="BL118" s="119"/>
      <c r="BM118" s="119"/>
      <c r="BN118" s="119"/>
      <c r="BO118" s="119"/>
      <c r="BP118" s="119"/>
      <c r="BQ118" s="119"/>
      <c r="BR118" s="119"/>
      <c r="BS118" s="119"/>
      <c r="BT118" s="119"/>
      <c r="BU118" s="122"/>
      <c r="BV118" s="123"/>
      <c r="BW118" s="119"/>
      <c r="BX118" s="119"/>
      <c r="BY118" s="119"/>
      <c r="BZ118" s="119"/>
      <c r="CA118" s="119"/>
      <c r="CB118" s="119"/>
      <c r="CC118" s="119"/>
      <c r="CD118" s="119"/>
      <c r="CE118" s="114"/>
      <c r="CF118" s="119"/>
      <c r="CG118" s="119"/>
      <c r="CH118" s="119"/>
      <c r="CI118" s="119"/>
      <c r="CJ118" s="119"/>
      <c r="CK118" s="119"/>
      <c r="CL118" s="119"/>
      <c r="CM118" s="119"/>
      <c r="CN118" s="119"/>
      <c r="CO118" s="119"/>
      <c r="CP118" s="119"/>
      <c r="CQ118" s="119"/>
      <c r="CR118" s="119"/>
      <c r="CS118" s="433"/>
      <c r="CT118" s="432">
        <v>0.10211469833767928</v>
      </c>
      <c r="CU118" s="420"/>
      <c r="CV118" s="114"/>
      <c r="CW118" s="113"/>
      <c r="CX118" s="13"/>
      <c r="CY118" s="9"/>
      <c r="CZ118" s="9"/>
      <c r="DA118" s="9"/>
      <c r="DB118" s="9"/>
      <c r="DC118" s="9"/>
      <c r="DD118" s="9"/>
      <c r="DE118" s="9"/>
      <c r="DF118" s="9"/>
    </row>
    <row r="119" spans="1:110" s="8" customFormat="1" ht="15.75" hidden="1" customHeight="1" outlineLevel="1" x14ac:dyDescent="0.25">
      <c r="A119" s="53"/>
      <c r="B119" s="136" t="s">
        <v>257</v>
      </c>
      <c r="C119" s="435"/>
      <c r="D119" s="134"/>
      <c r="E119" s="132"/>
      <c r="F119" s="132"/>
      <c r="G119" s="132"/>
      <c r="H119" s="421"/>
      <c r="I119" s="131"/>
      <c r="J119" s="119"/>
      <c r="K119" s="119"/>
      <c r="L119" s="128">
        <v>0.24055278249999998</v>
      </c>
      <c r="M119" s="130"/>
      <c r="N119" s="129"/>
      <c r="O119" s="129"/>
      <c r="P119" s="128"/>
      <c r="Q119" s="128"/>
      <c r="R119" s="127"/>
      <c r="S119" s="127"/>
      <c r="T119" s="126"/>
      <c r="U119" s="125"/>
      <c r="V119" s="125"/>
      <c r="W119" s="115"/>
      <c r="X119" s="114"/>
      <c r="Y119" s="118"/>
      <c r="Z119" s="118"/>
      <c r="AA119" s="118"/>
      <c r="AB119" s="118"/>
      <c r="AC119" s="118"/>
      <c r="AD119" s="118"/>
      <c r="AE119" s="118"/>
      <c r="AF119" s="118"/>
      <c r="AG119" s="118"/>
      <c r="AH119" s="118"/>
      <c r="AI119" s="118"/>
      <c r="AJ119" s="118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23"/>
      <c r="AX119" s="119"/>
      <c r="AY119" s="119"/>
      <c r="AZ119" s="119"/>
      <c r="BA119" s="119"/>
      <c r="BB119" s="119"/>
      <c r="BC119" s="119"/>
      <c r="BD119" s="119"/>
      <c r="BE119" s="119"/>
      <c r="BF119" s="114"/>
      <c r="BG119" s="119"/>
      <c r="BH119" s="119"/>
      <c r="BI119" s="119"/>
      <c r="BJ119" s="119"/>
      <c r="BK119" s="119"/>
      <c r="BL119" s="119"/>
      <c r="BM119" s="119"/>
      <c r="BN119" s="119"/>
      <c r="BO119" s="119"/>
      <c r="BP119" s="119"/>
      <c r="BQ119" s="119"/>
      <c r="BR119" s="119"/>
      <c r="BS119" s="119"/>
      <c r="BT119" s="119"/>
      <c r="BU119" s="122"/>
      <c r="BV119" s="123"/>
      <c r="BW119" s="119"/>
      <c r="BX119" s="119"/>
      <c r="BY119" s="119"/>
      <c r="BZ119" s="119"/>
      <c r="CA119" s="119"/>
      <c r="CB119" s="119"/>
      <c r="CC119" s="119"/>
      <c r="CD119" s="119"/>
      <c r="CE119" s="114"/>
      <c r="CF119" s="119"/>
      <c r="CG119" s="119"/>
      <c r="CH119" s="119"/>
      <c r="CI119" s="119"/>
      <c r="CJ119" s="119"/>
      <c r="CK119" s="119"/>
      <c r="CL119" s="119"/>
      <c r="CM119" s="119"/>
      <c r="CN119" s="119"/>
      <c r="CO119" s="119"/>
      <c r="CP119" s="119"/>
      <c r="CQ119" s="119"/>
      <c r="CR119" s="119"/>
      <c r="CS119" s="433"/>
      <c r="CT119" s="432">
        <v>0.20565047799869621</v>
      </c>
      <c r="CU119" s="420"/>
      <c r="CV119" s="114"/>
      <c r="CW119" s="113"/>
      <c r="CX119" s="13"/>
      <c r="CY119" s="9"/>
      <c r="CZ119" s="9"/>
      <c r="DA119" s="9"/>
      <c r="DB119" s="9"/>
      <c r="DC119" s="9"/>
      <c r="DD119" s="9"/>
      <c r="DE119" s="9"/>
      <c r="DF119" s="9"/>
    </row>
    <row r="120" spans="1:110" s="8" customFormat="1" ht="15.75" hidden="1" customHeight="1" outlineLevel="1" x14ac:dyDescent="0.25">
      <c r="A120" s="53"/>
      <c r="B120" s="136" t="s">
        <v>256</v>
      </c>
      <c r="C120" s="435"/>
      <c r="D120" s="134"/>
      <c r="E120" s="132"/>
      <c r="F120" s="132"/>
      <c r="G120" s="132"/>
      <c r="H120" s="421"/>
      <c r="I120" s="131"/>
      <c r="J120" s="119"/>
      <c r="K120" s="119"/>
      <c r="L120" s="128">
        <v>0.22805606249999996</v>
      </c>
      <c r="M120" s="130"/>
      <c r="N120" s="129"/>
      <c r="O120" s="129"/>
      <c r="P120" s="128"/>
      <c r="Q120" s="128"/>
      <c r="R120" s="127"/>
      <c r="S120" s="127"/>
      <c r="T120" s="126"/>
      <c r="U120" s="125"/>
      <c r="V120" s="125"/>
      <c r="W120" s="115"/>
      <c r="X120" s="114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8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23"/>
      <c r="AX120" s="119"/>
      <c r="AY120" s="119"/>
      <c r="AZ120" s="119"/>
      <c r="BA120" s="119"/>
      <c r="BB120" s="119"/>
      <c r="BC120" s="119"/>
      <c r="BD120" s="119"/>
      <c r="BE120" s="119"/>
      <c r="BF120" s="114"/>
      <c r="BG120" s="119"/>
      <c r="BH120" s="119"/>
      <c r="BI120" s="119"/>
      <c r="BJ120" s="119"/>
      <c r="BK120" s="119"/>
      <c r="BL120" s="119"/>
      <c r="BM120" s="119"/>
      <c r="BN120" s="119"/>
      <c r="BO120" s="119"/>
      <c r="BP120" s="119"/>
      <c r="BQ120" s="119"/>
      <c r="BR120" s="119"/>
      <c r="BS120" s="119"/>
      <c r="BT120" s="119"/>
      <c r="BU120" s="122"/>
      <c r="BV120" s="123"/>
      <c r="BW120" s="119"/>
      <c r="BX120" s="119"/>
      <c r="BY120" s="119"/>
      <c r="BZ120" s="119"/>
      <c r="CA120" s="119"/>
      <c r="CB120" s="119"/>
      <c r="CC120" s="119"/>
      <c r="CD120" s="119"/>
      <c r="CE120" s="114"/>
      <c r="CF120" s="119"/>
      <c r="CG120" s="119"/>
      <c r="CH120" s="119"/>
      <c r="CI120" s="119"/>
      <c r="CJ120" s="119"/>
      <c r="CK120" s="119"/>
      <c r="CL120" s="119"/>
      <c r="CM120" s="119"/>
      <c r="CN120" s="119"/>
      <c r="CO120" s="119"/>
      <c r="CP120" s="119"/>
      <c r="CQ120" s="119"/>
      <c r="CR120" s="119"/>
      <c r="CS120" s="433"/>
      <c r="CT120" s="432">
        <v>0.1950600373207301</v>
      </c>
      <c r="CU120" s="420"/>
      <c r="CV120" s="114"/>
      <c r="CW120" s="113"/>
      <c r="CX120" s="13"/>
      <c r="CY120" s="9"/>
      <c r="CZ120" s="9"/>
      <c r="DA120" s="9"/>
      <c r="DB120" s="9"/>
      <c r="DC120" s="9"/>
      <c r="DD120" s="9"/>
      <c r="DE120" s="9"/>
      <c r="DF120" s="9"/>
    </row>
    <row r="121" spans="1:110" s="8" customFormat="1" ht="15.75" hidden="1" customHeight="1" outlineLevel="1" x14ac:dyDescent="0.25">
      <c r="A121" s="53"/>
      <c r="B121" s="136" t="s">
        <v>255</v>
      </c>
      <c r="C121" s="435"/>
      <c r="D121" s="134"/>
      <c r="E121" s="132"/>
      <c r="F121" s="132"/>
      <c r="G121" s="132"/>
      <c r="H121" s="421"/>
      <c r="I121" s="131"/>
      <c r="J121" s="119"/>
      <c r="K121" s="119"/>
      <c r="L121" s="128">
        <v>7.0250402499999989E-2</v>
      </c>
      <c r="M121" s="130"/>
      <c r="N121" s="129"/>
      <c r="O121" s="129"/>
      <c r="P121" s="128"/>
      <c r="Q121" s="128"/>
      <c r="R121" s="127"/>
      <c r="S121" s="127"/>
      <c r="T121" s="126"/>
      <c r="U121" s="125"/>
      <c r="V121" s="125"/>
      <c r="W121" s="115"/>
      <c r="X121" s="114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23"/>
      <c r="AX121" s="119"/>
      <c r="AY121" s="119"/>
      <c r="AZ121" s="119"/>
      <c r="BA121" s="119"/>
      <c r="BB121" s="119"/>
      <c r="BC121" s="119"/>
      <c r="BD121" s="119"/>
      <c r="BE121" s="119"/>
      <c r="BF121" s="114"/>
      <c r="BG121" s="119"/>
      <c r="BH121" s="119"/>
      <c r="BI121" s="119"/>
      <c r="BJ121" s="119"/>
      <c r="BK121" s="119"/>
      <c r="BL121" s="119"/>
      <c r="BM121" s="119"/>
      <c r="BN121" s="119"/>
      <c r="BO121" s="119"/>
      <c r="BP121" s="119"/>
      <c r="BQ121" s="119"/>
      <c r="BR121" s="119"/>
      <c r="BS121" s="119"/>
      <c r="BT121" s="119"/>
      <c r="BU121" s="122"/>
      <c r="BV121" s="123"/>
      <c r="BW121" s="119"/>
      <c r="BX121" s="119"/>
      <c r="BY121" s="119"/>
      <c r="BZ121" s="119"/>
      <c r="CA121" s="119"/>
      <c r="CB121" s="119"/>
      <c r="CC121" s="119"/>
      <c r="CD121" s="119"/>
      <c r="CE121" s="114"/>
      <c r="CF121" s="119"/>
      <c r="CG121" s="119"/>
      <c r="CH121" s="119"/>
      <c r="CI121" s="119"/>
      <c r="CJ121" s="119"/>
      <c r="CK121" s="119"/>
      <c r="CL121" s="119"/>
      <c r="CM121" s="119"/>
      <c r="CN121" s="119"/>
      <c r="CO121" s="119"/>
      <c r="CP121" s="119"/>
      <c r="CQ121" s="119"/>
      <c r="CR121" s="119"/>
      <c r="CS121" s="433"/>
      <c r="CT121" s="432">
        <v>6.1326427151238587E-2</v>
      </c>
      <c r="CU121" s="420"/>
      <c r="CV121" s="114"/>
      <c r="CW121" s="113"/>
      <c r="CX121" s="13"/>
      <c r="CY121" s="9"/>
      <c r="CZ121" s="9"/>
      <c r="DA121" s="9"/>
      <c r="DB121" s="9"/>
      <c r="DC121" s="9"/>
      <c r="DD121" s="9"/>
      <c r="DE121" s="9"/>
      <c r="DF121" s="9"/>
    </row>
    <row r="122" spans="1:110" s="8" customFormat="1" ht="15.75" hidden="1" customHeight="1" outlineLevel="1" x14ac:dyDescent="0.25">
      <c r="A122" s="53"/>
      <c r="B122" s="136" t="s">
        <v>254</v>
      </c>
      <c r="C122" s="435"/>
      <c r="D122" s="134"/>
      <c r="E122" s="132"/>
      <c r="F122" s="132"/>
      <c r="G122" s="132"/>
      <c r="H122" s="421"/>
      <c r="I122" s="131"/>
      <c r="J122" s="119"/>
      <c r="K122" s="119"/>
      <c r="L122" s="128">
        <v>0.16771556249999997</v>
      </c>
      <c r="M122" s="130"/>
      <c r="N122" s="129"/>
      <c r="O122" s="129"/>
      <c r="P122" s="128"/>
      <c r="Q122" s="128"/>
      <c r="R122" s="127"/>
      <c r="S122" s="127"/>
      <c r="T122" s="126"/>
      <c r="U122" s="125"/>
      <c r="V122" s="125"/>
      <c r="W122" s="115"/>
      <c r="X122" s="114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23"/>
      <c r="AX122" s="119"/>
      <c r="AY122" s="119"/>
      <c r="AZ122" s="119"/>
      <c r="BA122" s="119"/>
      <c r="BB122" s="119"/>
      <c r="BC122" s="119"/>
      <c r="BD122" s="119"/>
      <c r="BE122" s="119"/>
      <c r="BF122" s="114"/>
      <c r="BG122" s="119"/>
      <c r="BH122" s="119"/>
      <c r="BI122" s="119"/>
      <c r="BJ122" s="119"/>
      <c r="BK122" s="119"/>
      <c r="BL122" s="119"/>
      <c r="BM122" s="119"/>
      <c r="BN122" s="119"/>
      <c r="BO122" s="119"/>
      <c r="BP122" s="119"/>
      <c r="BQ122" s="119"/>
      <c r="BR122" s="119"/>
      <c r="BS122" s="119"/>
      <c r="BT122" s="119"/>
      <c r="BU122" s="122"/>
      <c r="BV122" s="123"/>
      <c r="BW122" s="119"/>
      <c r="BX122" s="119"/>
      <c r="BY122" s="119"/>
      <c r="BZ122" s="119"/>
      <c r="CA122" s="119"/>
      <c r="CB122" s="119"/>
      <c r="CC122" s="119"/>
      <c r="CD122" s="119"/>
      <c r="CE122" s="114"/>
      <c r="CF122" s="119"/>
      <c r="CG122" s="119"/>
      <c r="CH122" s="119"/>
      <c r="CI122" s="119"/>
      <c r="CJ122" s="119"/>
      <c r="CK122" s="119"/>
      <c r="CL122" s="119"/>
      <c r="CM122" s="119"/>
      <c r="CN122" s="119"/>
      <c r="CO122" s="119"/>
      <c r="CP122" s="119"/>
      <c r="CQ122" s="119"/>
      <c r="CR122" s="119"/>
      <c r="CS122" s="433"/>
      <c r="CT122" s="432">
        <v>0.14392402037157756</v>
      </c>
      <c r="CU122" s="420"/>
      <c r="CV122" s="114"/>
      <c r="CW122" s="113"/>
      <c r="CX122" s="13"/>
      <c r="CY122" s="9"/>
      <c r="CZ122" s="9"/>
      <c r="DA122" s="9"/>
      <c r="DB122" s="9"/>
      <c r="DC122" s="9"/>
      <c r="DD122" s="9"/>
      <c r="DE122" s="9"/>
      <c r="DF122" s="9"/>
    </row>
    <row r="123" spans="1:110" s="8" customFormat="1" ht="15.75" hidden="1" customHeight="1" outlineLevel="1" x14ac:dyDescent="0.25">
      <c r="A123" s="53"/>
      <c r="B123" s="136" t="s">
        <v>253</v>
      </c>
      <c r="C123" s="435"/>
      <c r="D123" s="134"/>
      <c r="E123" s="132"/>
      <c r="F123" s="132"/>
      <c r="G123" s="132"/>
      <c r="H123" s="421"/>
      <c r="I123" s="131"/>
      <c r="J123" s="119"/>
      <c r="K123" s="119"/>
      <c r="L123" s="128">
        <v>0.13494308249999998</v>
      </c>
      <c r="M123" s="130"/>
      <c r="N123" s="129"/>
      <c r="O123" s="129"/>
      <c r="P123" s="128"/>
      <c r="Q123" s="128"/>
      <c r="R123" s="127"/>
      <c r="S123" s="127"/>
      <c r="T123" s="126"/>
      <c r="U123" s="125"/>
      <c r="V123" s="125"/>
      <c r="W123" s="115"/>
      <c r="X123" s="114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23"/>
      <c r="AX123" s="119"/>
      <c r="AY123" s="119"/>
      <c r="AZ123" s="119"/>
      <c r="BA123" s="119"/>
      <c r="BB123" s="119"/>
      <c r="BC123" s="119"/>
      <c r="BD123" s="119"/>
      <c r="BE123" s="119"/>
      <c r="BF123" s="114"/>
      <c r="BG123" s="119"/>
      <c r="BH123" s="119"/>
      <c r="BI123" s="119"/>
      <c r="BJ123" s="119"/>
      <c r="BK123" s="119"/>
      <c r="BL123" s="119"/>
      <c r="BM123" s="119"/>
      <c r="BN123" s="119"/>
      <c r="BO123" s="119"/>
      <c r="BP123" s="119"/>
      <c r="BQ123" s="119"/>
      <c r="BR123" s="119"/>
      <c r="BS123" s="119"/>
      <c r="BT123" s="119"/>
      <c r="BU123" s="122"/>
      <c r="BV123" s="123"/>
      <c r="BW123" s="119"/>
      <c r="BX123" s="119"/>
      <c r="BY123" s="119"/>
      <c r="BZ123" s="119"/>
      <c r="CA123" s="119"/>
      <c r="CB123" s="119"/>
      <c r="CC123" s="119"/>
      <c r="CD123" s="119"/>
      <c r="CE123" s="114"/>
      <c r="CF123" s="119"/>
      <c r="CG123" s="119"/>
      <c r="CH123" s="119"/>
      <c r="CI123" s="119"/>
      <c r="CJ123" s="119"/>
      <c r="CK123" s="119"/>
      <c r="CL123" s="119"/>
      <c r="CM123" s="119"/>
      <c r="CN123" s="119"/>
      <c r="CO123" s="119"/>
      <c r="CP123" s="119"/>
      <c r="CQ123" s="119"/>
      <c r="CR123" s="119"/>
      <c r="CS123" s="433"/>
      <c r="CT123" s="432">
        <v>0.11615073223598435</v>
      </c>
      <c r="CU123" s="420"/>
      <c r="CV123" s="114"/>
      <c r="CW123" s="113"/>
      <c r="CX123" s="13"/>
      <c r="CY123" s="9"/>
      <c r="CZ123" s="9"/>
      <c r="DA123" s="9"/>
      <c r="DB123" s="9"/>
      <c r="DC123" s="9"/>
      <c r="DD123" s="9"/>
      <c r="DE123" s="9"/>
      <c r="DF123" s="9"/>
    </row>
    <row r="124" spans="1:110" s="8" customFormat="1" ht="15.75" hidden="1" customHeight="1" outlineLevel="1" x14ac:dyDescent="0.25">
      <c r="A124" s="53"/>
      <c r="B124" s="136" t="s">
        <v>252</v>
      </c>
      <c r="C124" s="435"/>
      <c r="D124" s="134"/>
      <c r="E124" s="132"/>
      <c r="F124" s="132"/>
      <c r="G124" s="132"/>
      <c r="H124" s="421"/>
      <c r="I124" s="131"/>
      <c r="J124" s="119"/>
      <c r="K124" s="119"/>
      <c r="L124" s="128">
        <v>4.6966562499999982E-2</v>
      </c>
      <c r="M124" s="130"/>
      <c r="N124" s="129"/>
      <c r="O124" s="129"/>
      <c r="P124" s="128"/>
      <c r="Q124" s="128"/>
      <c r="R124" s="127"/>
      <c r="S124" s="127"/>
      <c r="T124" s="126"/>
      <c r="U124" s="125"/>
      <c r="V124" s="125"/>
      <c r="W124" s="115"/>
      <c r="X124" s="114"/>
      <c r="Y124" s="118"/>
      <c r="Z124" s="118"/>
      <c r="AA124" s="118"/>
      <c r="AB124" s="118"/>
      <c r="AC124" s="118"/>
      <c r="AD124" s="118"/>
      <c r="AE124" s="118"/>
      <c r="AF124" s="118"/>
      <c r="AG124" s="118"/>
      <c r="AH124" s="118"/>
      <c r="AI124" s="118"/>
      <c r="AJ124" s="118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23"/>
      <c r="AX124" s="119"/>
      <c r="AY124" s="119"/>
      <c r="AZ124" s="119"/>
      <c r="BA124" s="119"/>
      <c r="BB124" s="119"/>
      <c r="BC124" s="119"/>
      <c r="BD124" s="119"/>
      <c r="BE124" s="119"/>
      <c r="BF124" s="114"/>
      <c r="BG124" s="119"/>
      <c r="BH124" s="119"/>
      <c r="BI124" s="119"/>
      <c r="BJ124" s="119"/>
      <c r="BK124" s="119"/>
      <c r="BL124" s="119"/>
      <c r="BM124" s="119"/>
      <c r="BN124" s="119"/>
      <c r="BO124" s="119"/>
      <c r="BP124" s="119"/>
      <c r="BQ124" s="119"/>
      <c r="BR124" s="119"/>
      <c r="BS124" s="119"/>
      <c r="BT124" s="119"/>
      <c r="BU124" s="122"/>
      <c r="BV124" s="123"/>
      <c r="BW124" s="119"/>
      <c r="BX124" s="119"/>
      <c r="BY124" s="119"/>
      <c r="BZ124" s="119"/>
      <c r="CA124" s="119"/>
      <c r="CB124" s="119"/>
      <c r="CC124" s="119"/>
      <c r="CD124" s="119"/>
      <c r="CE124" s="114"/>
      <c r="CF124" s="119"/>
      <c r="CG124" s="119"/>
      <c r="CH124" s="119"/>
      <c r="CI124" s="119"/>
      <c r="CJ124" s="119"/>
      <c r="CK124" s="119"/>
      <c r="CL124" s="119"/>
      <c r="CM124" s="119"/>
      <c r="CN124" s="119"/>
      <c r="CO124" s="119"/>
      <c r="CP124" s="119"/>
      <c r="CQ124" s="119"/>
      <c r="CR124" s="119"/>
      <c r="CS124" s="433"/>
      <c r="CT124" s="432">
        <v>4.1594359354628414E-2</v>
      </c>
      <c r="CU124" s="420"/>
      <c r="CV124" s="114"/>
      <c r="CW124" s="113"/>
      <c r="CX124" s="13"/>
      <c r="CY124" s="9"/>
      <c r="CZ124" s="9"/>
      <c r="DA124" s="9"/>
      <c r="DB124" s="9"/>
      <c r="DC124" s="9"/>
      <c r="DD124" s="9"/>
      <c r="DE124" s="9"/>
      <c r="DF124" s="9"/>
    </row>
    <row r="125" spans="1:110" s="8" customFormat="1" ht="15.75" hidden="1" customHeight="1" outlineLevel="1" x14ac:dyDescent="0.25">
      <c r="A125" s="53"/>
      <c r="B125" s="136" t="s">
        <v>251</v>
      </c>
      <c r="C125" s="435"/>
      <c r="D125" s="134"/>
      <c r="E125" s="132"/>
      <c r="F125" s="132"/>
      <c r="G125" s="132"/>
      <c r="H125" s="421"/>
      <c r="I125" s="131"/>
      <c r="J125" s="119"/>
      <c r="K125" s="119"/>
      <c r="L125" s="128">
        <v>0.90825151249999991</v>
      </c>
      <c r="M125" s="130"/>
      <c r="N125" s="129"/>
      <c r="O125" s="129"/>
      <c r="P125" s="128"/>
      <c r="Q125" s="128"/>
      <c r="R125" s="127"/>
      <c r="S125" s="127"/>
      <c r="T125" s="126"/>
      <c r="U125" s="125"/>
      <c r="V125" s="125"/>
      <c r="W125" s="115"/>
      <c r="X125" s="114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23"/>
      <c r="AX125" s="119"/>
      <c r="AY125" s="119"/>
      <c r="AZ125" s="119"/>
      <c r="BA125" s="119"/>
      <c r="BB125" s="119"/>
      <c r="BC125" s="119"/>
      <c r="BD125" s="119"/>
      <c r="BE125" s="119"/>
      <c r="BF125" s="114"/>
      <c r="BG125" s="119"/>
      <c r="BH125" s="119"/>
      <c r="BI125" s="119"/>
      <c r="BJ125" s="119"/>
      <c r="BK125" s="119"/>
      <c r="BL125" s="119"/>
      <c r="BM125" s="119"/>
      <c r="BN125" s="119"/>
      <c r="BO125" s="119"/>
      <c r="BP125" s="119"/>
      <c r="BQ125" s="119"/>
      <c r="BR125" s="119"/>
      <c r="BS125" s="119"/>
      <c r="BT125" s="119"/>
      <c r="BU125" s="122"/>
      <c r="BV125" s="123"/>
      <c r="BW125" s="119"/>
      <c r="BX125" s="119"/>
      <c r="BY125" s="119"/>
      <c r="BZ125" s="119"/>
      <c r="CA125" s="119"/>
      <c r="CB125" s="119"/>
      <c r="CC125" s="119"/>
      <c r="CD125" s="119"/>
      <c r="CE125" s="114"/>
      <c r="CF125" s="119"/>
      <c r="CG125" s="119"/>
      <c r="CH125" s="119"/>
      <c r="CI125" s="119"/>
      <c r="CJ125" s="119"/>
      <c r="CK125" s="119"/>
      <c r="CL125" s="119"/>
      <c r="CM125" s="119"/>
      <c r="CN125" s="119"/>
      <c r="CO125" s="119"/>
      <c r="CP125" s="119"/>
      <c r="CQ125" s="119"/>
      <c r="CR125" s="119"/>
      <c r="CS125" s="433"/>
      <c r="CT125" s="432">
        <v>0.77149685935462831</v>
      </c>
      <c r="CU125" s="420"/>
      <c r="CV125" s="114"/>
      <c r="CW125" s="113"/>
      <c r="CX125" s="13"/>
      <c r="CY125" s="9"/>
      <c r="CZ125" s="9"/>
      <c r="DA125" s="9"/>
      <c r="DB125" s="9"/>
      <c r="DC125" s="9"/>
      <c r="DD125" s="9"/>
      <c r="DE125" s="9"/>
      <c r="DF125" s="9"/>
    </row>
    <row r="126" spans="1:110" s="8" customFormat="1" ht="15.75" hidden="1" customHeight="1" outlineLevel="1" x14ac:dyDescent="0.25">
      <c r="A126" s="53"/>
      <c r="B126" s="136" t="s">
        <v>241</v>
      </c>
      <c r="C126" s="435"/>
      <c r="D126" s="134"/>
      <c r="E126" s="132"/>
      <c r="F126" s="132"/>
      <c r="G126" s="132"/>
      <c r="H126" s="421"/>
      <c r="I126" s="131"/>
      <c r="J126" s="119"/>
      <c r="K126" s="119"/>
      <c r="L126" s="128">
        <v>1.3790562499999982E-2</v>
      </c>
      <c r="M126" s="130"/>
      <c r="N126" s="129"/>
      <c r="O126" s="129"/>
      <c r="P126" s="128"/>
      <c r="Q126" s="128"/>
      <c r="R126" s="127"/>
      <c r="S126" s="127"/>
      <c r="T126" s="126"/>
      <c r="U126" s="125"/>
      <c r="V126" s="125"/>
      <c r="W126" s="115"/>
      <c r="X126" s="114"/>
      <c r="Y126" s="118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23"/>
      <c r="AX126" s="119"/>
      <c r="AY126" s="119"/>
      <c r="AZ126" s="119"/>
      <c r="BA126" s="119"/>
      <c r="BB126" s="119"/>
      <c r="BC126" s="119"/>
      <c r="BD126" s="119"/>
      <c r="BE126" s="119"/>
      <c r="BF126" s="114"/>
      <c r="BG126" s="119"/>
      <c r="BH126" s="119"/>
      <c r="BI126" s="119"/>
      <c r="BJ126" s="119"/>
      <c r="BK126" s="119"/>
      <c r="BL126" s="119"/>
      <c r="BM126" s="119"/>
      <c r="BN126" s="119"/>
      <c r="BO126" s="119"/>
      <c r="BP126" s="119"/>
      <c r="BQ126" s="119"/>
      <c r="BR126" s="119"/>
      <c r="BS126" s="119"/>
      <c r="BT126" s="119"/>
      <c r="BU126" s="122"/>
      <c r="BV126" s="123"/>
      <c r="BW126" s="119"/>
      <c r="BX126" s="119"/>
      <c r="BY126" s="119"/>
      <c r="BZ126" s="119"/>
      <c r="CA126" s="119"/>
      <c r="CB126" s="119"/>
      <c r="CC126" s="119"/>
      <c r="CD126" s="119"/>
      <c r="CE126" s="114"/>
      <c r="CF126" s="119"/>
      <c r="CG126" s="119"/>
      <c r="CH126" s="119"/>
      <c r="CI126" s="119"/>
      <c r="CJ126" s="119"/>
      <c r="CK126" s="119"/>
      <c r="CL126" s="119"/>
      <c r="CM126" s="119"/>
      <c r="CN126" s="119"/>
      <c r="CO126" s="119"/>
      <c r="CP126" s="119"/>
      <c r="CQ126" s="119"/>
      <c r="CR126" s="119"/>
      <c r="CS126" s="433"/>
      <c r="CT126" s="432">
        <v>1.3479105117340275E-2</v>
      </c>
      <c r="CU126" s="420"/>
      <c r="CV126" s="114"/>
      <c r="CW126" s="113"/>
      <c r="CX126" s="13"/>
      <c r="CY126" s="9"/>
      <c r="CZ126" s="9"/>
      <c r="DA126" s="9"/>
      <c r="DB126" s="9"/>
      <c r="DC126" s="9"/>
      <c r="DD126" s="9"/>
      <c r="DE126" s="9"/>
      <c r="DF126" s="9"/>
    </row>
    <row r="127" spans="1:110" s="8" customFormat="1" ht="15.75" hidden="1" customHeight="1" outlineLevel="1" x14ac:dyDescent="0.25">
      <c r="A127" s="53"/>
      <c r="B127" s="136" t="s">
        <v>240</v>
      </c>
      <c r="C127" s="435"/>
      <c r="D127" s="134"/>
      <c r="E127" s="132"/>
      <c r="F127" s="132"/>
      <c r="G127" s="132"/>
      <c r="H127" s="421"/>
      <c r="I127" s="131"/>
      <c r="J127" s="119"/>
      <c r="K127" s="119"/>
      <c r="L127" s="128">
        <v>2.0724882499999982E-2</v>
      </c>
      <c r="M127" s="130"/>
      <c r="N127" s="129"/>
      <c r="O127" s="129"/>
      <c r="P127" s="128"/>
      <c r="Q127" s="128"/>
      <c r="R127" s="127"/>
      <c r="S127" s="127"/>
      <c r="T127" s="126"/>
      <c r="U127" s="125"/>
      <c r="V127" s="125"/>
      <c r="W127" s="115"/>
      <c r="X127" s="114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23"/>
      <c r="AX127" s="119"/>
      <c r="AY127" s="119"/>
      <c r="AZ127" s="119"/>
      <c r="BA127" s="119"/>
      <c r="BB127" s="119"/>
      <c r="BC127" s="119"/>
      <c r="BD127" s="119"/>
      <c r="BE127" s="119"/>
      <c r="BF127" s="114"/>
      <c r="BG127" s="119"/>
      <c r="BH127" s="119"/>
      <c r="BI127" s="119"/>
      <c r="BJ127" s="119"/>
      <c r="BK127" s="119"/>
      <c r="BL127" s="119"/>
      <c r="BM127" s="119"/>
      <c r="BN127" s="119"/>
      <c r="BO127" s="119"/>
      <c r="BP127" s="119"/>
      <c r="BQ127" s="119"/>
      <c r="BR127" s="119"/>
      <c r="BS127" s="119"/>
      <c r="BT127" s="119"/>
      <c r="BU127" s="122"/>
      <c r="BV127" s="123"/>
      <c r="BW127" s="119"/>
      <c r="BX127" s="119"/>
      <c r="BY127" s="119"/>
      <c r="BZ127" s="119"/>
      <c r="CA127" s="119"/>
      <c r="CB127" s="119"/>
      <c r="CC127" s="119"/>
      <c r="CD127" s="119"/>
      <c r="CE127" s="114"/>
      <c r="CF127" s="119"/>
      <c r="CG127" s="119"/>
      <c r="CH127" s="119"/>
      <c r="CI127" s="119"/>
      <c r="CJ127" s="119"/>
      <c r="CK127" s="119"/>
      <c r="CL127" s="119"/>
      <c r="CM127" s="119"/>
      <c r="CN127" s="119"/>
      <c r="CO127" s="119"/>
      <c r="CP127" s="119"/>
      <c r="CQ127" s="119"/>
      <c r="CR127" s="119"/>
      <c r="CS127" s="433"/>
      <c r="CT127" s="432">
        <v>1.9355647490221634E-2</v>
      </c>
      <c r="CU127" s="420"/>
      <c r="CV127" s="114"/>
      <c r="CW127" s="113"/>
      <c r="CX127" s="13"/>
      <c r="CY127" s="9"/>
      <c r="CZ127" s="9"/>
      <c r="DA127" s="9"/>
      <c r="DB127" s="9"/>
      <c r="DC127" s="9"/>
      <c r="DD127" s="9"/>
      <c r="DE127" s="9"/>
      <c r="DF127" s="9"/>
    </row>
    <row r="128" spans="1:110" s="8" customFormat="1" ht="15.75" hidden="1" customHeight="1" outlineLevel="1" x14ac:dyDescent="0.25">
      <c r="A128" s="53"/>
      <c r="B128" s="136" t="s">
        <v>250</v>
      </c>
      <c r="C128" s="435"/>
      <c r="D128" s="134"/>
      <c r="E128" s="132"/>
      <c r="F128" s="132"/>
      <c r="G128" s="132"/>
      <c r="H128" s="421"/>
      <c r="I128" s="131"/>
      <c r="J128" s="119"/>
      <c r="K128" s="119"/>
      <c r="L128" s="128">
        <v>4.5305624999999834E-3</v>
      </c>
      <c r="M128" s="130"/>
      <c r="N128" s="129"/>
      <c r="O128" s="129"/>
      <c r="P128" s="128"/>
      <c r="Q128" s="128"/>
      <c r="R128" s="127"/>
      <c r="S128" s="127"/>
      <c r="T128" s="126"/>
      <c r="U128" s="125"/>
      <c r="V128" s="125"/>
      <c r="W128" s="115"/>
      <c r="X128" s="114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23"/>
      <c r="AX128" s="119"/>
      <c r="AY128" s="119"/>
      <c r="AZ128" s="119"/>
      <c r="BA128" s="119"/>
      <c r="BB128" s="119"/>
      <c r="BC128" s="119"/>
      <c r="BD128" s="119"/>
      <c r="BE128" s="119"/>
      <c r="BF128" s="114"/>
      <c r="BG128" s="119"/>
      <c r="BH128" s="119"/>
      <c r="BI128" s="119"/>
      <c r="BJ128" s="119"/>
      <c r="BK128" s="119"/>
      <c r="BL128" s="119"/>
      <c r="BM128" s="119"/>
      <c r="BN128" s="119"/>
      <c r="BO128" s="119"/>
      <c r="BP128" s="119"/>
      <c r="BQ128" s="119"/>
      <c r="BR128" s="119"/>
      <c r="BS128" s="119"/>
      <c r="BT128" s="119"/>
      <c r="BU128" s="122"/>
      <c r="BV128" s="123"/>
      <c r="BW128" s="119"/>
      <c r="BX128" s="119"/>
      <c r="BY128" s="119"/>
      <c r="BZ128" s="119"/>
      <c r="CA128" s="119"/>
      <c r="CB128" s="119"/>
      <c r="CC128" s="119"/>
      <c r="CD128" s="119"/>
      <c r="CE128" s="114"/>
      <c r="CF128" s="119"/>
      <c r="CG128" s="119"/>
      <c r="CH128" s="119"/>
      <c r="CI128" s="119"/>
      <c r="CJ128" s="119"/>
      <c r="CK128" s="119"/>
      <c r="CL128" s="119"/>
      <c r="CM128" s="119"/>
      <c r="CN128" s="119"/>
      <c r="CO128" s="119"/>
      <c r="CP128" s="119"/>
      <c r="CQ128" s="119"/>
      <c r="CR128" s="119"/>
      <c r="CS128" s="433"/>
      <c r="CT128" s="432">
        <v>5.6316474902216333E-3</v>
      </c>
      <c r="CU128" s="420"/>
      <c r="CV128" s="114"/>
      <c r="CW128" s="113"/>
      <c r="CX128" s="13"/>
      <c r="CY128" s="9"/>
      <c r="CZ128" s="9"/>
      <c r="DA128" s="9"/>
      <c r="DB128" s="9"/>
      <c r="DC128" s="9"/>
      <c r="DD128" s="9"/>
      <c r="DE128" s="9"/>
      <c r="DF128" s="9"/>
    </row>
    <row r="129" spans="1:110" s="8" customFormat="1" ht="15.75" hidden="1" customHeight="1" outlineLevel="1" x14ac:dyDescent="0.25">
      <c r="A129" s="53"/>
      <c r="B129" s="136" t="s">
        <v>249</v>
      </c>
      <c r="C129" s="435"/>
      <c r="D129" s="134"/>
      <c r="E129" s="132"/>
      <c r="F129" s="132"/>
      <c r="G129" s="132"/>
      <c r="H129" s="421"/>
      <c r="I129" s="131"/>
      <c r="J129" s="119"/>
      <c r="K129" s="119"/>
      <c r="L129" s="128">
        <v>0.11981400249999999</v>
      </c>
      <c r="M129" s="130"/>
      <c r="N129" s="129"/>
      <c r="O129" s="129"/>
      <c r="P129" s="128"/>
      <c r="Q129" s="128"/>
      <c r="R129" s="127"/>
      <c r="S129" s="127"/>
      <c r="T129" s="126"/>
      <c r="U129" s="125"/>
      <c r="V129" s="125"/>
      <c r="W129" s="115"/>
      <c r="X129" s="114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23"/>
      <c r="AX129" s="119"/>
      <c r="AY129" s="119"/>
      <c r="AZ129" s="119"/>
      <c r="BA129" s="119"/>
      <c r="BB129" s="119"/>
      <c r="BC129" s="119"/>
      <c r="BD129" s="119"/>
      <c r="BE129" s="119"/>
      <c r="BF129" s="114"/>
      <c r="BG129" s="119"/>
      <c r="BH129" s="119"/>
      <c r="BI129" s="119"/>
      <c r="BJ129" s="119"/>
      <c r="BK129" s="119"/>
      <c r="BL129" s="119"/>
      <c r="BM129" s="119"/>
      <c r="BN129" s="119"/>
      <c r="BO129" s="119"/>
      <c r="BP129" s="119"/>
      <c r="BQ129" s="119"/>
      <c r="BR129" s="119"/>
      <c r="BS129" s="119"/>
      <c r="BT129" s="119"/>
      <c r="BU129" s="122"/>
      <c r="BV129" s="123"/>
      <c r="BW129" s="119"/>
      <c r="BX129" s="119"/>
      <c r="BY129" s="119"/>
      <c r="BZ129" s="119"/>
      <c r="CA129" s="119"/>
      <c r="CB129" s="119"/>
      <c r="CC129" s="119"/>
      <c r="CD129" s="119"/>
      <c r="CE129" s="114"/>
      <c r="CF129" s="119"/>
      <c r="CG129" s="119"/>
      <c r="CH129" s="119"/>
      <c r="CI129" s="119"/>
      <c r="CJ129" s="119"/>
      <c r="CK129" s="119"/>
      <c r="CL129" s="119"/>
      <c r="CM129" s="119"/>
      <c r="CN129" s="119"/>
      <c r="CO129" s="119"/>
      <c r="CP129" s="119"/>
      <c r="CQ129" s="119"/>
      <c r="CR129" s="119"/>
      <c r="CS129" s="433"/>
      <c r="CT129" s="432">
        <v>0.10332947799869623</v>
      </c>
      <c r="CU129" s="420"/>
      <c r="CV129" s="114"/>
      <c r="CW129" s="113"/>
      <c r="CX129" s="13"/>
      <c r="CY129" s="9"/>
      <c r="CZ129" s="9"/>
      <c r="DA129" s="9"/>
      <c r="DB129" s="9"/>
      <c r="DC129" s="9"/>
      <c r="DD129" s="9"/>
      <c r="DE129" s="9"/>
      <c r="DF129" s="9"/>
    </row>
    <row r="130" spans="1:110" s="8" customFormat="1" ht="15.75" hidden="1" customHeight="1" outlineLevel="1" x14ac:dyDescent="0.25">
      <c r="A130" s="53"/>
      <c r="B130" s="136" t="s">
        <v>233</v>
      </c>
      <c r="C130" s="435"/>
      <c r="D130" s="134"/>
      <c r="E130" s="132"/>
      <c r="F130" s="132"/>
      <c r="G130" s="132"/>
      <c r="H130" s="421"/>
      <c r="I130" s="131"/>
      <c r="J130" s="119"/>
      <c r="K130" s="119"/>
      <c r="L130" s="128">
        <v>7.4999999999999997E-2</v>
      </c>
      <c r="M130" s="130"/>
      <c r="N130" s="129"/>
      <c r="O130" s="129"/>
      <c r="P130" s="128"/>
      <c r="Q130" s="128"/>
      <c r="R130" s="127"/>
      <c r="S130" s="127"/>
      <c r="T130" s="126"/>
      <c r="U130" s="125"/>
      <c r="V130" s="125"/>
      <c r="W130" s="115"/>
      <c r="X130" s="114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8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23"/>
      <c r="AX130" s="119"/>
      <c r="AY130" s="119"/>
      <c r="AZ130" s="119"/>
      <c r="BA130" s="119"/>
      <c r="BB130" s="119"/>
      <c r="BC130" s="119"/>
      <c r="BD130" s="119"/>
      <c r="BE130" s="119"/>
      <c r="BF130" s="114"/>
      <c r="BG130" s="119"/>
      <c r="BH130" s="119"/>
      <c r="BI130" s="119"/>
      <c r="BJ130" s="119"/>
      <c r="BK130" s="119"/>
      <c r="BL130" s="119"/>
      <c r="BM130" s="119"/>
      <c r="BN130" s="119"/>
      <c r="BO130" s="119"/>
      <c r="BP130" s="119"/>
      <c r="BQ130" s="119"/>
      <c r="BR130" s="119"/>
      <c r="BS130" s="119"/>
      <c r="BT130" s="119"/>
      <c r="BU130" s="122"/>
      <c r="BV130" s="123"/>
      <c r="BW130" s="119"/>
      <c r="BX130" s="119"/>
      <c r="BY130" s="119"/>
      <c r="BZ130" s="119"/>
      <c r="CA130" s="119"/>
      <c r="CB130" s="119"/>
      <c r="CC130" s="119"/>
      <c r="CD130" s="119"/>
      <c r="CE130" s="114"/>
      <c r="CF130" s="119"/>
      <c r="CG130" s="119"/>
      <c r="CH130" s="119"/>
      <c r="CI130" s="119"/>
      <c r="CJ130" s="119"/>
      <c r="CK130" s="119"/>
      <c r="CL130" s="119"/>
      <c r="CM130" s="119"/>
      <c r="CN130" s="119"/>
      <c r="CO130" s="119"/>
      <c r="CP130" s="119"/>
      <c r="CQ130" s="119"/>
      <c r="CR130" s="119"/>
      <c r="CS130" s="433"/>
      <c r="CT130" s="432">
        <v>6.5351509778357242E-2</v>
      </c>
      <c r="CU130" s="420"/>
      <c r="CV130" s="114"/>
      <c r="CW130" s="113"/>
      <c r="CX130" s="13"/>
      <c r="CY130" s="9"/>
      <c r="CZ130" s="9"/>
      <c r="DA130" s="9"/>
      <c r="DB130" s="9"/>
      <c r="DC130" s="9"/>
      <c r="DD130" s="9"/>
      <c r="DE130" s="9"/>
      <c r="DF130" s="9"/>
    </row>
    <row r="131" spans="1:110" s="8" customFormat="1" ht="15.75" hidden="1" customHeight="1" outlineLevel="1" x14ac:dyDescent="0.25">
      <c r="A131" s="53"/>
      <c r="B131" s="136" t="s">
        <v>248</v>
      </c>
      <c r="C131" s="435"/>
      <c r="D131" s="134"/>
      <c r="E131" s="132"/>
      <c r="F131" s="132"/>
      <c r="G131" s="132"/>
      <c r="H131" s="421"/>
      <c r="I131" s="131"/>
      <c r="J131" s="119"/>
      <c r="K131" s="119"/>
      <c r="L131" s="434"/>
      <c r="M131" s="130"/>
      <c r="N131" s="129"/>
      <c r="O131" s="129"/>
      <c r="P131" s="128"/>
      <c r="Q131" s="128"/>
      <c r="R131" s="127"/>
      <c r="S131" s="127"/>
      <c r="T131" s="126"/>
      <c r="U131" s="125"/>
      <c r="V131" s="125"/>
      <c r="W131" s="115">
        <v>0.88113908437499955</v>
      </c>
      <c r="X131" s="114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23"/>
      <c r="AX131" s="119"/>
      <c r="AY131" s="119"/>
      <c r="AZ131" s="119"/>
      <c r="BA131" s="119"/>
      <c r="BB131" s="119"/>
      <c r="BC131" s="119"/>
      <c r="BD131" s="119"/>
      <c r="BE131" s="119"/>
      <c r="BF131" s="114"/>
      <c r="BG131" s="119"/>
      <c r="BH131" s="119"/>
      <c r="BI131" s="119"/>
      <c r="BJ131" s="119"/>
      <c r="BK131" s="119"/>
      <c r="BL131" s="119"/>
      <c r="BM131" s="119"/>
      <c r="BN131" s="119"/>
      <c r="BO131" s="119"/>
      <c r="BP131" s="119"/>
      <c r="BQ131" s="119"/>
      <c r="BR131" s="119"/>
      <c r="BS131" s="119"/>
      <c r="BT131" s="119"/>
      <c r="BU131" s="122"/>
      <c r="BV131" s="123"/>
      <c r="BW131" s="119"/>
      <c r="BX131" s="119"/>
      <c r="BY131" s="119"/>
      <c r="BZ131" s="119"/>
      <c r="CA131" s="119"/>
      <c r="CB131" s="119"/>
      <c r="CC131" s="119"/>
      <c r="CD131" s="119"/>
      <c r="CE131" s="114"/>
      <c r="CF131" s="119"/>
      <c r="CG131" s="119"/>
      <c r="CH131" s="119"/>
      <c r="CI131" s="119"/>
      <c r="CJ131" s="119"/>
      <c r="CK131" s="119"/>
      <c r="CL131" s="119"/>
      <c r="CM131" s="119"/>
      <c r="CN131" s="119"/>
      <c r="CO131" s="119"/>
      <c r="CP131" s="119"/>
      <c r="CQ131" s="119"/>
      <c r="CR131" s="119"/>
      <c r="CS131" s="433"/>
      <c r="CT131" s="432"/>
      <c r="CU131" s="420">
        <f>W131*1.18-0.5</f>
        <v>0.53974411956249946</v>
      </c>
      <c r="CV131" s="114"/>
      <c r="CW131" s="113"/>
      <c r="CX131" s="13"/>
      <c r="CY131" s="9"/>
      <c r="CZ131" s="9"/>
      <c r="DA131" s="9"/>
      <c r="DB131" s="9"/>
      <c r="DC131" s="9"/>
      <c r="DD131" s="9"/>
      <c r="DE131" s="9"/>
      <c r="DF131" s="9"/>
    </row>
    <row r="132" spans="1:110" s="8" customFormat="1" ht="15.75" hidden="1" customHeight="1" outlineLevel="1" x14ac:dyDescent="0.25">
      <c r="A132" s="53"/>
      <c r="B132" s="136" t="s">
        <v>247</v>
      </c>
      <c r="C132" s="435"/>
      <c r="D132" s="134"/>
      <c r="E132" s="132"/>
      <c r="F132" s="132"/>
      <c r="G132" s="132"/>
      <c r="H132" s="421"/>
      <c r="I132" s="131"/>
      <c r="J132" s="119"/>
      <c r="K132" s="119"/>
      <c r="L132" s="434"/>
      <c r="M132" s="130"/>
      <c r="N132" s="129"/>
      <c r="O132" s="129"/>
      <c r="P132" s="128"/>
      <c r="Q132" s="128"/>
      <c r="R132" s="127"/>
      <c r="S132" s="127"/>
      <c r="T132" s="126"/>
      <c r="U132" s="125"/>
      <c r="V132" s="125"/>
      <c r="W132" s="115">
        <v>0.63516696437499953</v>
      </c>
      <c r="X132" s="114"/>
      <c r="Y132" s="118"/>
      <c r="Z132" s="118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23"/>
      <c r="AX132" s="119"/>
      <c r="AY132" s="119"/>
      <c r="AZ132" s="119"/>
      <c r="BA132" s="119"/>
      <c r="BB132" s="119"/>
      <c r="BC132" s="119"/>
      <c r="BD132" s="119"/>
      <c r="BE132" s="119"/>
      <c r="BF132" s="114"/>
      <c r="BG132" s="119"/>
      <c r="BH132" s="119"/>
      <c r="BI132" s="119"/>
      <c r="BJ132" s="119"/>
      <c r="BK132" s="119"/>
      <c r="BL132" s="119"/>
      <c r="BM132" s="119"/>
      <c r="BN132" s="119"/>
      <c r="BO132" s="119"/>
      <c r="BP132" s="119"/>
      <c r="BQ132" s="119"/>
      <c r="BR132" s="119"/>
      <c r="BS132" s="119"/>
      <c r="BT132" s="119"/>
      <c r="BU132" s="122"/>
      <c r="BV132" s="123"/>
      <c r="BW132" s="119"/>
      <c r="BX132" s="119"/>
      <c r="BY132" s="119"/>
      <c r="BZ132" s="119"/>
      <c r="CA132" s="119"/>
      <c r="CB132" s="119"/>
      <c r="CC132" s="119"/>
      <c r="CD132" s="119"/>
      <c r="CE132" s="114"/>
      <c r="CF132" s="119"/>
      <c r="CG132" s="119"/>
      <c r="CH132" s="119"/>
      <c r="CI132" s="119"/>
      <c r="CJ132" s="119"/>
      <c r="CK132" s="119"/>
      <c r="CL132" s="119"/>
      <c r="CM132" s="119"/>
      <c r="CN132" s="119"/>
      <c r="CO132" s="119"/>
      <c r="CP132" s="119"/>
      <c r="CQ132" s="119"/>
      <c r="CR132" s="119"/>
      <c r="CS132" s="433"/>
      <c r="CT132" s="432"/>
      <c r="CU132" s="420">
        <f>W132*1.18</f>
        <v>0.74949701796249946</v>
      </c>
      <c r="CV132" s="114"/>
      <c r="CW132" s="113"/>
      <c r="CX132" s="13"/>
      <c r="CY132" s="9"/>
      <c r="CZ132" s="9"/>
      <c r="DA132" s="9"/>
      <c r="DB132" s="9"/>
      <c r="DC132" s="9"/>
      <c r="DD132" s="9"/>
      <c r="DE132" s="9"/>
      <c r="DF132" s="9"/>
    </row>
    <row r="133" spans="1:110" s="8" customFormat="1" ht="15.75" hidden="1" customHeight="1" outlineLevel="1" x14ac:dyDescent="0.25">
      <c r="A133" s="53"/>
      <c r="B133" s="136" t="s">
        <v>246</v>
      </c>
      <c r="C133" s="435"/>
      <c r="D133" s="134"/>
      <c r="E133" s="132"/>
      <c r="F133" s="132"/>
      <c r="G133" s="132"/>
      <c r="H133" s="421"/>
      <c r="I133" s="131"/>
      <c r="J133" s="119"/>
      <c r="K133" s="119"/>
      <c r="L133" s="434"/>
      <c r="M133" s="130"/>
      <c r="N133" s="129"/>
      <c r="O133" s="129"/>
      <c r="P133" s="128"/>
      <c r="Q133" s="128"/>
      <c r="R133" s="127"/>
      <c r="S133" s="127"/>
      <c r="T133" s="126"/>
      <c r="U133" s="125"/>
      <c r="V133" s="125"/>
      <c r="W133" s="115">
        <v>0.15349520437499953</v>
      </c>
      <c r="X133" s="114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23"/>
      <c r="AX133" s="119"/>
      <c r="AY133" s="119"/>
      <c r="AZ133" s="119"/>
      <c r="BA133" s="119"/>
      <c r="BB133" s="119"/>
      <c r="BC133" s="119"/>
      <c r="BD133" s="119"/>
      <c r="BE133" s="119"/>
      <c r="BF133" s="114"/>
      <c r="BG133" s="119"/>
      <c r="BH133" s="119"/>
      <c r="BI133" s="119"/>
      <c r="BJ133" s="119"/>
      <c r="BK133" s="119"/>
      <c r="BL133" s="119"/>
      <c r="BM133" s="119"/>
      <c r="BN133" s="119"/>
      <c r="BO133" s="119"/>
      <c r="BP133" s="119"/>
      <c r="BQ133" s="119"/>
      <c r="BR133" s="119"/>
      <c r="BS133" s="119"/>
      <c r="BT133" s="119"/>
      <c r="BU133" s="122"/>
      <c r="BV133" s="123"/>
      <c r="BW133" s="119"/>
      <c r="BX133" s="119"/>
      <c r="BY133" s="119"/>
      <c r="BZ133" s="119"/>
      <c r="CA133" s="119"/>
      <c r="CB133" s="119"/>
      <c r="CC133" s="119"/>
      <c r="CD133" s="119"/>
      <c r="CE133" s="114"/>
      <c r="CF133" s="119"/>
      <c r="CG133" s="119"/>
      <c r="CH133" s="119"/>
      <c r="CI133" s="119"/>
      <c r="CJ133" s="119"/>
      <c r="CK133" s="119"/>
      <c r="CL133" s="119"/>
      <c r="CM133" s="119"/>
      <c r="CN133" s="119"/>
      <c r="CO133" s="119"/>
      <c r="CP133" s="119"/>
      <c r="CQ133" s="119"/>
      <c r="CR133" s="119"/>
      <c r="CS133" s="433"/>
      <c r="CT133" s="432"/>
      <c r="CU133" s="420">
        <f>W133*1.18</f>
        <v>0.18112434116249942</v>
      </c>
      <c r="CV133" s="114"/>
      <c r="CW133" s="113"/>
      <c r="CX133" s="13"/>
      <c r="CY133" s="9"/>
      <c r="CZ133" s="9"/>
      <c r="DA133" s="9"/>
      <c r="DB133" s="9"/>
      <c r="DC133" s="9"/>
      <c r="DD133" s="9"/>
      <c r="DE133" s="9"/>
      <c r="DF133" s="9"/>
    </row>
    <row r="134" spans="1:110" s="8" customFormat="1" ht="15.75" hidden="1" customHeight="1" outlineLevel="1" x14ac:dyDescent="0.25">
      <c r="A134" s="53"/>
      <c r="B134" s="136" t="s">
        <v>245</v>
      </c>
      <c r="C134" s="435"/>
      <c r="D134" s="134"/>
      <c r="E134" s="132"/>
      <c r="F134" s="132"/>
      <c r="G134" s="132"/>
      <c r="H134" s="421"/>
      <c r="I134" s="131"/>
      <c r="J134" s="119"/>
      <c r="K134" s="119"/>
      <c r="L134" s="434"/>
      <c r="M134" s="130"/>
      <c r="N134" s="129"/>
      <c r="O134" s="129"/>
      <c r="P134" s="128"/>
      <c r="Q134" s="128"/>
      <c r="R134" s="127"/>
      <c r="S134" s="127"/>
      <c r="T134" s="126"/>
      <c r="U134" s="125"/>
      <c r="V134" s="125"/>
      <c r="W134" s="115">
        <v>0.53650258437499954</v>
      </c>
      <c r="X134" s="114"/>
      <c r="Y134" s="118"/>
      <c r="Z134" s="118"/>
      <c r="AA134" s="118"/>
      <c r="AB134" s="118"/>
      <c r="AC134" s="118"/>
      <c r="AD134" s="118"/>
      <c r="AE134" s="118"/>
      <c r="AF134" s="118"/>
      <c r="AG134" s="118"/>
      <c r="AH134" s="118"/>
      <c r="AI134" s="118"/>
      <c r="AJ134" s="118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23"/>
      <c r="AX134" s="119"/>
      <c r="AY134" s="119"/>
      <c r="AZ134" s="119"/>
      <c r="BA134" s="119"/>
      <c r="BB134" s="119"/>
      <c r="BC134" s="119"/>
      <c r="BD134" s="119"/>
      <c r="BE134" s="119"/>
      <c r="BF134" s="114"/>
      <c r="BG134" s="119"/>
      <c r="BH134" s="119"/>
      <c r="BI134" s="119"/>
      <c r="BJ134" s="119"/>
      <c r="BK134" s="119"/>
      <c r="BL134" s="119"/>
      <c r="BM134" s="119"/>
      <c r="BN134" s="119"/>
      <c r="BO134" s="119"/>
      <c r="BP134" s="119"/>
      <c r="BQ134" s="119"/>
      <c r="BR134" s="119"/>
      <c r="BS134" s="119"/>
      <c r="BT134" s="119"/>
      <c r="BU134" s="122"/>
      <c r="BV134" s="123"/>
      <c r="BW134" s="119"/>
      <c r="BX134" s="119"/>
      <c r="BY134" s="119"/>
      <c r="BZ134" s="119"/>
      <c r="CA134" s="119"/>
      <c r="CB134" s="119"/>
      <c r="CC134" s="119"/>
      <c r="CD134" s="119"/>
      <c r="CE134" s="114"/>
      <c r="CF134" s="119"/>
      <c r="CG134" s="119"/>
      <c r="CH134" s="119"/>
      <c r="CI134" s="119"/>
      <c r="CJ134" s="119"/>
      <c r="CK134" s="119"/>
      <c r="CL134" s="119"/>
      <c r="CM134" s="119"/>
      <c r="CN134" s="119"/>
      <c r="CO134" s="119"/>
      <c r="CP134" s="119"/>
      <c r="CQ134" s="119"/>
      <c r="CR134" s="119"/>
      <c r="CS134" s="433"/>
      <c r="CT134" s="432"/>
      <c r="CU134" s="420">
        <f>W134*1.18</f>
        <v>0.63307304956249943</v>
      </c>
      <c r="CV134" s="114"/>
      <c r="CW134" s="113"/>
      <c r="CX134" s="13"/>
      <c r="CY134" s="9"/>
      <c r="CZ134" s="9"/>
      <c r="DA134" s="9"/>
      <c r="DB134" s="9"/>
      <c r="DC134" s="9"/>
      <c r="DD134" s="9"/>
      <c r="DE134" s="9"/>
      <c r="DF134" s="9"/>
    </row>
    <row r="135" spans="1:110" s="8" customFormat="1" ht="15.75" hidden="1" customHeight="1" outlineLevel="1" x14ac:dyDescent="0.25">
      <c r="A135" s="53"/>
      <c r="B135" s="136" t="s">
        <v>244</v>
      </c>
      <c r="C135" s="435"/>
      <c r="D135" s="134"/>
      <c r="E135" s="132"/>
      <c r="F135" s="132"/>
      <c r="G135" s="132"/>
      <c r="H135" s="421"/>
      <c r="I135" s="131"/>
      <c r="J135" s="119"/>
      <c r="K135" s="119"/>
      <c r="L135" s="434"/>
      <c r="M135" s="130"/>
      <c r="N135" s="129"/>
      <c r="O135" s="129"/>
      <c r="P135" s="128"/>
      <c r="Q135" s="128"/>
      <c r="R135" s="127"/>
      <c r="S135" s="127"/>
      <c r="T135" s="126"/>
      <c r="U135" s="125"/>
      <c r="V135" s="125"/>
      <c r="W135" s="115">
        <v>0.15526966437499953</v>
      </c>
      <c r="X135" s="114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23"/>
      <c r="AX135" s="119"/>
      <c r="AY135" s="119"/>
      <c r="AZ135" s="119"/>
      <c r="BA135" s="119"/>
      <c r="BB135" s="119"/>
      <c r="BC135" s="119"/>
      <c r="BD135" s="119"/>
      <c r="BE135" s="119"/>
      <c r="BF135" s="114"/>
      <c r="BG135" s="119"/>
      <c r="BH135" s="119"/>
      <c r="BI135" s="119"/>
      <c r="BJ135" s="119"/>
      <c r="BK135" s="119"/>
      <c r="BL135" s="119"/>
      <c r="BM135" s="119"/>
      <c r="BN135" s="119"/>
      <c r="BO135" s="119"/>
      <c r="BP135" s="119"/>
      <c r="BQ135" s="119"/>
      <c r="BR135" s="119"/>
      <c r="BS135" s="119"/>
      <c r="BT135" s="119"/>
      <c r="BU135" s="122"/>
      <c r="BV135" s="123"/>
      <c r="BW135" s="119"/>
      <c r="BX135" s="119"/>
      <c r="BY135" s="119"/>
      <c r="BZ135" s="119"/>
      <c r="CA135" s="119"/>
      <c r="CB135" s="119"/>
      <c r="CC135" s="119"/>
      <c r="CD135" s="119"/>
      <c r="CE135" s="114"/>
      <c r="CF135" s="119"/>
      <c r="CG135" s="119"/>
      <c r="CH135" s="119"/>
      <c r="CI135" s="119"/>
      <c r="CJ135" s="119"/>
      <c r="CK135" s="119"/>
      <c r="CL135" s="119"/>
      <c r="CM135" s="119"/>
      <c r="CN135" s="119"/>
      <c r="CO135" s="119"/>
      <c r="CP135" s="119"/>
      <c r="CQ135" s="119"/>
      <c r="CR135" s="119"/>
      <c r="CS135" s="433"/>
      <c r="CT135" s="432"/>
      <c r="CU135" s="420">
        <f>W135*1.18</f>
        <v>0.18321820396249944</v>
      </c>
      <c r="CV135" s="114"/>
      <c r="CW135" s="113"/>
      <c r="CX135" s="13"/>
      <c r="CY135" s="9"/>
      <c r="CZ135" s="9"/>
      <c r="DA135" s="9"/>
      <c r="DB135" s="9"/>
      <c r="DC135" s="9"/>
      <c r="DD135" s="9"/>
      <c r="DE135" s="9"/>
      <c r="DF135" s="9"/>
    </row>
    <row r="136" spans="1:110" s="8" customFormat="1" ht="15.75" hidden="1" customHeight="1" outlineLevel="1" x14ac:dyDescent="0.25">
      <c r="A136" s="53"/>
      <c r="B136" s="136" t="s">
        <v>243</v>
      </c>
      <c r="C136" s="435"/>
      <c r="D136" s="134"/>
      <c r="E136" s="132"/>
      <c r="F136" s="132"/>
      <c r="G136" s="132"/>
      <c r="H136" s="421"/>
      <c r="I136" s="131"/>
      <c r="J136" s="119"/>
      <c r="K136" s="119"/>
      <c r="L136" s="434"/>
      <c r="M136" s="130"/>
      <c r="N136" s="129"/>
      <c r="O136" s="129"/>
      <c r="P136" s="128"/>
      <c r="Q136" s="128"/>
      <c r="R136" s="127"/>
      <c r="S136" s="127"/>
      <c r="T136" s="126"/>
      <c r="U136" s="125"/>
      <c r="V136" s="125"/>
      <c r="W136" s="115">
        <v>0.41829908437499952</v>
      </c>
      <c r="X136" s="114"/>
      <c r="Y136" s="118"/>
      <c r="Z136" s="118"/>
      <c r="AA136" s="118"/>
      <c r="AB136" s="118"/>
      <c r="AC136" s="118"/>
      <c r="AD136" s="118"/>
      <c r="AE136" s="118"/>
      <c r="AF136" s="118"/>
      <c r="AG136" s="118"/>
      <c r="AH136" s="118"/>
      <c r="AI136" s="118"/>
      <c r="AJ136" s="118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23"/>
      <c r="AX136" s="119"/>
      <c r="AY136" s="119"/>
      <c r="AZ136" s="119"/>
      <c r="BA136" s="119"/>
      <c r="BB136" s="119"/>
      <c r="BC136" s="119"/>
      <c r="BD136" s="119"/>
      <c r="BE136" s="119"/>
      <c r="BF136" s="114"/>
      <c r="BG136" s="119"/>
      <c r="BH136" s="119"/>
      <c r="BI136" s="119"/>
      <c r="BJ136" s="119"/>
      <c r="BK136" s="119"/>
      <c r="BL136" s="119"/>
      <c r="BM136" s="119"/>
      <c r="BN136" s="119"/>
      <c r="BO136" s="119"/>
      <c r="BP136" s="119"/>
      <c r="BQ136" s="119"/>
      <c r="BR136" s="119"/>
      <c r="BS136" s="119"/>
      <c r="BT136" s="119"/>
      <c r="BU136" s="122"/>
      <c r="BV136" s="123"/>
      <c r="BW136" s="119"/>
      <c r="BX136" s="119"/>
      <c r="BY136" s="119"/>
      <c r="BZ136" s="119"/>
      <c r="CA136" s="119"/>
      <c r="CB136" s="119"/>
      <c r="CC136" s="119"/>
      <c r="CD136" s="119"/>
      <c r="CE136" s="114"/>
      <c r="CF136" s="119"/>
      <c r="CG136" s="119"/>
      <c r="CH136" s="119"/>
      <c r="CI136" s="119"/>
      <c r="CJ136" s="119"/>
      <c r="CK136" s="119"/>
      <c r="CL136" s="119"/>
      <c r="CM136" s="119"/>
      <c r="CN136" s="119"/>
      <c r="CO136" s="119"/>
      <c r="CP136" s="119"/>
      <c r="CQ136" s="119"/>
      <c r="CR136" s="119"/>
      <c r="CS136" s="433"/>
      <c r="CT136" s="432"/>
      <c r="CU136" s="420">
        <f>W136*1.18</f>
        <v>0.4935929195624994</v>
      </c>
      <c r="CV136" s="114"/>
      <c r="CW136" s="113"/>
      <c r="CX136" s="13"/>
      <c r="CY136" s="9"/>
      <c r="CZ136" s="9"/>
      <c r="DA136" s="9"/>
      <c r="DB136" s="9"/>
      <c r="DC136" s="9"/>
      <c r="DD136" s="9"/>
      <c r="DE136" s="9"/>
      <c r="DF136" s="9"/>
    </row>
    <row r="137" spans="1:110" s="8" customFormat="1" ht="15.75" hidden="1" customHeight="1" outlineLevel="1" x14ac:dyDescent="0.25">
      <c r="A137" s="53"/>
      <c r="B137" s="136" t="s">
        <v>242</v>
      </c>
      <c r="C137" s="435"/>
      <c r="D137" s="134"/>
      <c r="E137" s="132"/>
      <c r="F137" s="132"/>
      <c r="G137" s="132"/>
      <c r="H137" s="421"/>
      <c r="I137" s="131"/>
      <c r="J137" s="119"/>
      <c r="K137" s="119"/>
      <c r="L137" s="434"/>
      <c r="M137" s="130"/>
      <c r="N137" s="129"/>
      <c r="O137" s="129"/>
      <c r="P137" s="128"/>
      <c r="Q137" s="128"/>
      <c r="R137" s="127"/>
      <c r="S137" s="127"/>
      <c r="T137" s="126"/>
      <c r="U137" s="125"/>
      <c r="V137" s="125"/>
      <c r="W137" s="115">
        <v>0.35729189437499953</v>
      </c>
      <c r="X137" s="114"/>
      <c r="Y137" s="118"/>
      <c r="Z137" s="118"/>
      <c r="AA137" s="118"/>
      <c r="AB137" s="118"/>
      <c r="AC137" s="118"/>
      <c r="AD137" s="118"/>
      <c r="AE137" s="118"/>
      <c r="AF137" s="118"/>
      <c r="AG137" s="118"/>
      <c r="AH137" s="118"/>
      <c r="AI137" s="118"/>
      <c r="AJ137" s="118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23"/>
      <c r="AX137" s="119"/>
      <c r="AY137" s="119"/>
      <c r="AZ137" s="119"/>
      <c r="BA137" s="119"/>
      <c r="BB137" s="119"/>
      <c r="BC137" s="119"/>
      <c r="BD137" s="119"/>
      <c r="BE137" s="119"/>
      <c r="BF137" s="114"/>
      <c r="BG137" s="119"/>
      <c r="BH137" s="119"/>
      <c r="BI137" s="119"/>
      <c r="BJ137" s="119"/>
      <c r="BK137" s="119"/>
      <c r="BL137" s="119"/>
      <c r="BM137" s="119"/>
      <c r="BN137" s="119"/>
      <c r="BO137" s="119"/>
      <c r="BP137" s="119"/>
      <c r="BQ137" s="119"/>
      <c r="BR137" s="119"/>
      <c r="BS137" s="119"/>
      <c r="BT137" s="119"/>
      <c r="BU137" s="122"/>
      <c r="BV137" s="123"/>
      <c r="BW137" s="119"/>
      <c r="BX137" s="119"/>
      <c r="BY137" s="119"/>
      <c r="BZ137" s="119"/>
      <c r="CA137" s="119"/>
      <c r="CB137" s="119"/>
      <c r="CC137" s="119"/>
      <c r="CD137" s="119"/>
      <c r="CE137" s="114"/>
      <c r="CF137" s="119"/>
      <c r="CG137" s="119"/>
      <c r="CH137" s="119"/>
      <c r="CI137" s="119"/>
      <c r="CJ137" s="119"/>
      <c r="CK137" s="119"/>
      <c r="CL137" s="119"/>
      <c r="CM137" s="119"/>
      <c r="CN137" s="119"/>
      <c r="CO137" s="119"/>
      <c r="CP137" s="119"/>
      <c r="CQ137" s="119"/>
      <c r="CR137" s="119"/>
      <c r="CS137" s="433"/>
      <c r="CT137" s="432"/>
      <c r="CU137" s="420">
        <f>W137*1.18</f>
        <v>0.42160443536249942</v>
      </c>
      <c r="CV137" s="114"/>
      <c r="CW137" s="113"/>
      <c r="CX137" s="13"/>
      <c r="CY137" s="9"/>
      <c r="CZ137" s="9"/>
      <c r="DA137" s="9"/>
      <c r="DB137" s="9"/>
      <c r="DC137" s="9"/>
      <c r="DD137" s="9"/>
      <c r="DE137" s="9"/>
      <c r="DF137" s="9"/>
    </row>
    <row r="138" spans="1:110" s="8" customFormat="1" ht="15.75" hidden="1" customHeight="1" outlineLevel="1" x14ac:dyDescent="0.25">
      <c r="A138" s="53"/>
      <c r="B138" s="136" t="s">
        <v>241</v>
      </c>
      <c r="C138" s="435"/>
      <c r="D138" s="134"/>
      <c r="E138" s="132"/>
      <c r="F138" s="132"/>
      <c r="G138" s="132"/>
      <c r="H138" s="421"/>
      <c r="I138" s="131"/>
      <c r="J138" s="119"/>
      <c r="K138" s="119"/>
      <c r="L138" s="434"/>
      <c r="M138" s="130"/>
      <c r="N138" s="129"/>
      <c r="O138" s="129"/>
      <c r="P138" s="128"/>
      <c r="Q138" s="128"/>
      <c r="R138" s="127"/>
      <c r="S138" s="127"/>
      <c r="T138" s="126"/>
      <c r="U138" s="125"/>
      <c r="V138" s="125"/>
      <c r="W138" s="115">
        <v>0.20396870437499953</v>
      </c>
      <c r="X138" s="114"/>
      <c r="Y138" s="118"/>
      <c r="Z138" s="118"/>
      <c r="AA138" s="118"/>
      <c r="AB138" s="118"/>
      <c r="AC138" s="118"/>
      <c r="AD138" s="118"/>
      <c r="AE138" s="118"/>
      <c r="AF138" s="118"/>
      <c r="AG138" s="118"/>
      <c r="AH138" s="118"/>
      <c r="AI138" s="118"/>
      <c r="AJ138" s="118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23"/>
      <c r="AX138" s="119"/>
      <c r="AY138" s="119"/>
      <c r="AZ138" s="119"/>
      <c r="BA138" s="119"/>
      <c r="BB138" s="119"/>
      <c r="BC138" s="119"/>
      <c r="BD138" s="119"/>
      <c r="BE138" s="119"/>
      <c r="BF138" s="114"/>
      <c r="BG138" s="119"/>
      <c r="BH138" s="119"/>
      <c r="BI138" s="119"/>
      <c r="BJ138" s="119"/>
      <c r="BK138" s="119"/>
      <c r="BL138" s="119"/>
      <c r="BM138" s="119"/>
      <c r="BN138" s="119"/>
      <c r="BO138" s="119"/>
      <c r="BP138" s="119"/>
      <c r="BQ138" s="119"/>
      <c r="BR138" s="119"/>
      <c r="BS138" s="119"/>
      <c r="BT138" s="119"/>
      <c r="BU138" s="122"/>
      <c r="BV138" s="123"/>
      <c r="BW138" s="119"/>
      <c r="BX138" s="119"/>
      <c r="BY138" s="119"/>
      <c r="BZ138" s="119"/>
      <c r="CA138" s="119"/>
      <c r="CB138" s="119"/>
      <c r="CC138" s="119"/>
      <c r="CD138" s="119"/>
      <c r="CE138" s="114"/>
      <c r="CF138" s="119"/>
      <c r="CG138" s="119"/>
      <c r="CH138" s="119"/>
      <c r="CI138" s="119"/>
      <c r="CJ138" s="119"/>
      <c r="CK138" s="119"/>
      <c r="CL138" s="119"/>
      <c r="CM138" s="119"/>
      <c r="CN138" s="119"/>
      <c r="CO138" s="119"/>
      <c r="CP138" s="119"/>
      <c r="CQ138" s="119"/>
      <c r="CR138" s="119"/>
      <c r="CS138" s="433"/>
      <c r="CT138" s="432"/>
      <c r="CU138" s="420">
        <f>W138*1.18</f>
        <v>0.24068307116249943</v>
      </c>
      <c r="CV138" s="114"/>
      <c r="CW138" s="113"/>
      <c r="CX138" s="13"/>
      <c r="CY138" s="9"/>
      <c r="CZ138" s="9"/>
      <c r="DA138" s="9"/>
      <c r="DB138" s="9"/>
      <c r="DC138" s="9"/>
      <c r="DD138" s="9"/>
      <c r="DE138" s="9"/>
      <c r="DF138" s="9"/>
    </row>
    <row r="139" spans="1:110" s="8" customFormat="1" ht="15.75" hidden="1" customHeight="1" outlineLevel="1" x14ac:dyDescent="0.25">
      <c r="A139" s="53"/>
      <c r="B139" s="136" t="s">
        <v>240</v>
      </c>
      <c r="C139" s="435"/>
      <c r="D139" s="134"/>
      <c r="E139" s="132"/>
      <c r="F139" s="132"/>
      <c r="G139" s="132"/>
      <c r="H139" s="421"/>
      <c r="I139" s="131"/>
      <c r="J139" s="119"/>
      <c r="K139" s="119"/>
      <c r="L139" s="434"/>
      <c r="M139" s="130"/>
      <c r="N139" s="129"/>
      <c r="O139" s="129"/>
      <c r="P139" s="128"/>
      <c r="Q139" s="128"/>
      <c r="R139" s="127"/>
      <c r="S139" s="127"/>
      <c r="T139" s="126"/>
      <c r="U139" s="125"/>
      <c r="V139" s="125"/>
      <c r="W139" s="115">
        <v>1.3918473143749996</v>
      </c>
      <c r="X139" s="114"/>
      <c r="Y139" s="118"/>
      <c r="Z139" s="118"/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18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23"/>
      <c r="AX139" s="119"/>
      <c r="AY139" s="119"/>
      <c r="AZ139" s="119"/>
      <c r="BA139" s="119"/>
      <c r="BB139" s="119"/>
      <c r="BC139" s="119"/>
      <c r="BD139" s="119"/>
      <c r="BE139" s="119"/>
      <c r="BF139" s="114"/>
      <c r="BG139" s="119"/>
      <c r="BH139" s="119"/>
      <c r="BI139" s="119"/>
      <c r="BJ139" s="119"/>
      <c r="BK139" s="119"/>
      <c r="BL139" s="119"/>
      <c r="BM139" s="119"/>
      <c r="BN139" s="119"/>
      <c r="BO139" s="119"/>
      <c r="BP139" s="119"/>
      <c r="BQ139" s="119"/>
      <c r="BR139" s="119"/>
      <c r="BS139" s="119"/>
      <c r="BT139" s="119"/>
      <c r="BU139" s="122"/>
      <c r="BV139" s="123"/>
      <c r="BW139" s="119"/>
      <c r="BX139" s="119"/>
      <c r="BY139" s="119"/>
      <c r="BZ139" s="119"/>
      <c r="CA139" s="119"/>
      <c r="CB139" s="119"/>
      <c r="CC139" s="119"/>
      <c r="CD139" s="119"/>
      <c r="CE139" s="114"/>
      <c r="CF139" s="119"/>
      <c r="CG139" s="119"/>
      <c r="CH139" s="119"/>
      <c r="CI139" s="119"/>
      <c r="CJ139" s="119"/>
      <c r="CK139" s="119"/>
      <c r="CL139" s="119"/>
      <c r="CM139" s="119"/>
      <c r="CN139" s="119"/>
      <c r="CO139" s="119"/>
      <c r="CP139" s="119"/>
      <c r="CQ139" s="119"/>
      <c r="CR139" s="119"/>
      <c r="CS139" s="433"/>
      <c r="CT139" s="432"/>
      <c r="CU139" s="420">
        <f>W139*1.18-0.8</f>
        <v>0.84237983096249947</v>
      </c>
      <c r="CV139" s="114"/>
      <c r="CW139" s="113"/>
      <c r="CX139" s="13"/>
      <c r="CY139" s="9"/>
      <c r="CZ139" s="9"/>
      <c r="DA139" s="9"/>
      <c r="DB139" s="9"/>
      <c r="DC139" s="9"/>
      <c r="DD139" s="9"/>
      <c r="DE139" s="9"/>
      <c r="DF139" s="9"/>
    </row>
    <row r="140" spans="1:110" s="8" customFormat="1" ht="15.75" hidden="1" customHeight="1" outlineLevel="1" x14ac:dyDescent="0.25">
      <c r="A140" s="53"/>
      <c r="B140" s="136" t="s">
        <v>239</v>
      </c>
      <c r="C140" s="435"/>
      <c r="D140" s="134"/>
      <c r="E140" s="132"/>
      <c r="F140" s="132"/>
      <c r="G140" s="132"/>
      <c r="H140" s="421"/>
      <c r="I140" s="131"/>
      <c r="J140" s="119"/>
      <c r="K140" s="119"/>
      <c r="L140" s="434"/>
      <c r="M140" s="130"/>
      <c r="N140" s="129"/>
      <c r="O140" s="129"/>
      <c r="P140" s="128"/>
      <c r="Q140" s="128"/>
      <c r="R140" s="127"/>
      <c r="S140" s="127"/>
      <c r="T140" s="126"/>
      <c r="U140" s="125"/>
      <c r="V140" s="125"/>
      <c r="W140" s="115">
        <v>0.11997500437499953</v>
      </c>
      <c r="X140" s="114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23"/>
      <c r="AX140" s="119"/>
      <c r="AY140" s="119"/>
      <c r="AZ140" s="119"/>
      <c r="BA140" s="119"/>
      <c r="BB140" s="119"/>
      <c r="BC140" s="119"/>
      <c r="BD140" s="119"/>
      <c r="BE140" s="119"/>
      <c r="BF140" s="114"/>
      <c r="BG140" s="119"/>
      <c r="BH140" s="119"/>
      <c r="BI140" s="119"/>
      <c r="BJ140" s="119"/>
      <c r="BK140" s="119"/>
      <c r="BL140" s="119"/>
      <c r="BM140" s="119"/>
      <c r="BN140" s="119"/>
      <c r="BO140" s="119"/>
      <c r="BP140" s="119"/>
      <c r="BQ140" s="119"/>
      <c r="BR140" s="119"/>
      <c r="BS140" s="119"/>
      <c r="BT140" s="119"/>
      <c r="BU140" s="122"/>
      <c r="BV140" s="123"/>
      <c r="BW140" s="119"/>
      <c r="BX140" s="119"/>
      <c r="BY140" s="119"/>
      <c r="BZ140" s="119"/>
      <c r="CA140" s="119"/>
      <c r="CB140" s="119"/>
      <c r="CC140" s="119"/>
      <c r="CD140" s="119"/>
      <c r="CE140" s="114"/>
      <c r="CF140" s="119"/>
      <c r="CG140" s="119"/>
      <c r="CH140" s="119"/>
      <c r="CI140" s="119"/>
      <c r="CJ140" s="119"/>
      <c r="CK140" s="119"/>
      <c r="CL140" s="119"/>
      <c r="CM140" s="119"/>
      <c r="CN140" s="119"/>
      <c r="CO140" s="119"/>
      <c r="CP140" s="119"/>
      <c r="CQ140" s="119"/>
      <c r="CR140" s="119"/>
      <c r="CS140" s="433"/>
      <c r="CT140" s="432"/>
      <c r="CU140" s="420">
        <f>W140*1.18</f>
        <v>0.14157050516249944</v>
      </c>
      <c r="CV140" s="114"/>
      <c r="CW140" s="113"/>
      <c r="CX140" s="13"/>
      <c r="CY140" s="9"/>
      <c r="CZ140" s="9"/>
      <c r="DA140" s="9"/>
      <c r="DB140" s="9"/>
      <c r="DC140" s="9"/>
      <c r="DD140" s="9"/>
      <c r="DE140" s="9"/>
      <c r="DF140" s="9"/>
    </row>
    <row r="141" spans="1:110" s="8" customFormat="1" ht="15.75" hidden="1" customHeight="1" outlineLevel="1" x14ac:dyDescent="0.25">
      <c r="A141" s="53"/>
      <c r="B141" s="136" t="s">
        <v>238</v>
      </c>
      <c r="C141" s="435"/>
      <c r="D141" s="134"/>
      <c r="E141" s="132"/>
      <c r="F141" s="132"/>
      <c r="G141" s="132"/>
      <c r="H141" s="421"/>
      <c r="I141" s="131"/>
      <c r="J141" s="119"/>
      <c r="K141" s="119"/>
      <c r="L141" s="434"/>
      <c r="M141" s="130"/>
      <c r="N141" s="129"/>
      <c r="O141" s="129"/>
      <c r="P141" s="128"/>
      <c r="Q141" s="128"/>
      <c r="R141" s="127"/>
      <c r="S141" s="127"/>
      <c r="T141" s="126"/>
      <c r="U141" s="125"/>
      <c r="V141" s="125"/>
      <c r="W141" s="115">
        <v>1.1698892243749996</v>
      </c>
      <c r="X141" s="114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23"/>
      <c r="AX141" s="119"/>
      <c r="AY141" s="119"/>
      <c r="AZ141" s="119"/>
      <c r="BA141" s="119"/>
      <c r="BB141" s="119"/>
      <c r="BC141" s="119"/>
      <c r="BD141" s="119"/>
      <c r="BE141" s="119"/>
      <c r="BF141" s="114"/>
      <c r="BG141" s="119"/>
      <c r="BH141" s="119"/>
      <c r="BI141" s="119"/>
      <c r="BJ141" s="119"/>
      <c r="BK141" s="119"/>
      <c r="BL141" s="119"/>
      <c r="BM141" s="119"/>
      <c r="BN141" s="119"/>
      <c r="BO141" s="119"/>
      <c r="BP141" s="119"/>
      <c r="BQ141" s="119"/>
      <c r="BR141" s="119"/>
      <c r="BS141" s="119"/>
      <c r="BT141" s="119"/>
      <c r="BU141" s="122"/>
      <c r="BV141" s="123"/>
      <c r="BW141" s="119"/>
      <c r="BX141" s="119"/>
      <c r="BY141" s="119"/>
      <c r="BZ141" s="119"/>
      <c r="CA141" s="119"/>
      <c r="CB141" s="119"/>
      <c r="CC141" s="119"/>
      <c r="CD141" s="119"/>
      <c r="CE141" s="114"/>
      <c r="CF141" s="119"/>
      <c r="CG141" s="119"/>
      <c r="CH141" s="119"/>
      <c r="CI141" s="119"/>
      <c r="CJ141" s="119"/>
      <c r="CK141" s="119"/>
      <c r="CL141" s="119"/>
      <c r="CM141" s="119"/>
      <c r="CN141" s="119"/>
      <c r="CO141" s="119"/>
      <c r="CP141" s="119"/>
      <c r="CQ141" s="119"/>
      <c r="CR141" s="119"/>
      <c r="CS141" s="433"/>
      <c r="CT141" s="432"/>
      <c r="CU141" s="420">
        <f>W141*1.18-0.15</f>
        <v>1.2304692847624996</v>
      </c>
      <c r="CV141" s="114"/>
      <c r="CW141" s="113"/>
      <c r="CX141" s="13"/>
      <c r="CY141" s="9"/>
      <c r="CZ141" s="9"/>
      <c r="DA141" s="9"/>
      <c r="DB141" s="9"/>
      <c r="DC141" s="9"/>
      <c r="DD141" s="9"/>
      <c r="DE141" s="9"/>
      <c r="DF141" s="9"/>
    </row>
    <row r="142" spans="1:110" s="8" customFormat="1" ht="15.75" hidden="1" customHeight="1" outlineLevel="1" x14ac:dyDescent="0.25">
      <c r="A142" s="53"/>
      <c r="B142" s="136" t="s">
        <v>237</v>
      </c>
      <c r="C142" s="435"/>
      <c r="D142" s="134"/>
      <c r="E142" s="132"/>
      <c r="F142" s="132"/>
      <c r="G142" s="132"/>
      <c r="H142" s="421"/>
      <c r="I142" s="131"/>
      <c r="J142" s="119"/>
      <c r="K142" s="119"/>
      <c r="L142" s="434"/>
      <c r="M142" s="130"/>
      <c r="N142" s="129"/>
      <c r="O142" s="129"/>
      <c r="P142" s="128"/>
      <c r="Q142" s="128"/>
      <c r="R142" s="127"/>
      <c r="S142" s="127"/>
      <c r="T142" s="126"/>
      <c r="U142" s="125"/>
      <c r="V142" s="125"/>
      <c r="W142" s="115">
        <v>0.33197357437499952</v>
      </c>
      <c r="X142" s="114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23"/>
      <c r="AX142" s="119"/>
      <c r="AY142" s="119"/>
      <c r="AZ142" s="119"/>
      <c r="BA142" s="119"/>
      <c r="BB142" s="119"/>
      <c r="BC142" s="119"/>
      <c r="BD142" s="119"/>
      <c r="BE142" s="119"/>
      <c r="BF142" s="114"/>
      <c r="BG142" s="119"/>
      <c r="BH142" s="119"/>
      <c r="BI142" s="119"/>
      <c r="BJ142" s="119"/>
      <c r="BK142" s="119"/>
      <c r="BL142" s="119"/>
      <c r="BM142" s="119"/>
      <c r="BN142" s="119"/>
      <c r="BO142" s="119"/>
      <c r="BP142" s="119"/>
      <c r="BQ142" s="119"/>
      <c r="BR142" s="119"/>
      <c r="BS142" s="119"/>
      <c r="BT142" s="119"/>
      <c r="BU142" s="122"/>
      <c r="BV142" s="123"/>
      <c r="BW142" s="119"/>
      <c r="BX142" s="119"/>
      <c r="BY142" s="119"/>
      <c r="BZ142" s="119"/>
      <c r="CA142" s="119"/>
      <c r="CB142" s="119"/>
      <c r="CC142" s="119"/>
      <c r="CD142" s="119"/>
      <c r="CE142" s="114"/>
      <c r="CF142" s="119"/>
      <c r="CG142" s="119"/>
      <c r="CH142" s="119"/>
      <c r="CI142" s="119"/>
      <c r="CJ142" s="119"/>
      <c r="CK142" s="119"/>
      <c r="CL142" s="119"/>
      <c r="CM142" s="119"/>
      <c r="CN142" s="119"/>
      <c r="CO142" s="119"/>
      <c r="CP142" s="119"/>
      <c r="CQ142" s="119"/>
      <c r="CR142" s="119"/>
      <c r="CS142" s="433"/>
      <c r="CT142" s="432"/>
      <c r="CU142" s="420">
        <f>W142*1.18</f>
        <v>0.3917288177624994</v>
      </c>
      <c r="CV142" s="114"/>
      <c r="CW142" s="113"/>
      <c r="CX142" s="13"/>
      <c r="CY142" s="9"/>
      <c r="CZ142" s="9"/>
      <c r="DA142" s="9"/>
      <c r="DB142" s="9"/>
      <c r="DC142" s="9"/>
      <c r="DD142" s="9"/>
      <c r="DE142" s="9"/>
      <c r="DF142" s="9"/>
    </row>
    <row r="143" spans="1:110" s="8" customFormat="1" ht="15.75" hidden="1" customHeight="1" outlineLevel="1" x14ac:dyDescent="0.25">
      <c r="A143" s="53"/>
      <c r="B143" s="136" t="s">
        <v>236</v>
      </c>
      <c r="C143" s="435"/>
      <c r="D143" s="134"/>
      <c r="E143" s="132"/>
      <c r="F143" s="132"/>
      <c r="G143" s="132"/>
      <c r="H143" s="421"/>
      <c r="I143" s="131"/>
      <c r="J143" s="119"/>
      <c r="K143" s="119"/>
      <c r="L143" s="434"/>
      <c r="M143" s="130"/>
      <c r="N143" s="129"/>
      <c r="O143" s="129"/>
      <c r="P143" s="128"/>
      <c r="Q143" s="128"/>
      <c r="R143" s="127"/>
      <c r="S143" s="127"/>
      <c r="T143" s="126"/>
      <c r="U143" s="125"/>
      <c r="V143" s="125"/>
      <c r="W143" s="115">
        <v>1.3006379043749996</v>
      </c>
      <c r="X143" s="114"/>
      <c r="Y143" s="118"/>
      <c r="Z143" s="118"/>
      <c r="AA143" s="118"/>
      <c r="AB143" s="118"/>
      <c r="AC143" s="118"/>
      <c r="AD143" s="118"/>
      <c r="AE143" s="118"/>
      <c r="AF143" s="118"/>
      <c r="AG143" s="118"/>
      <c r="AH143" s="118"/>
      <c r="AI143" s="118"/>
      <c r="AJ143" s="118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23"/>
      <c r="AX143" s="119"/>
      <c r="AY143" s="119"/>
      <c r="AZ143" s="119"/>
      <c r="BA143" s="119"/>
      <c r="BB143" s="119"/>
      <c r="BC143" s="119"/>
      <c r="BD143" s="119"/>
      <c r="BE143" s="119"/>
      <c r="BF143" s="114"/>
      <c r="BG143" s="119"/>
      <c r="BH143" s="119"/>
      <c r="BI143" s="119"/>
      <c r="BJ143" s="119"/>
      <c r="BK143" s="119"/>
      <c r="BL143" s="119"/>
      <c r="BM143" s="119"/>
      <c r="BN143" s="119"/>
      <c r="BO143" s="119"/>
      <c r="BP143" s="119"/>
      <c r="BQ143" s="119"/>
      <c r="BR143" s="119"/>
      <c r="BS143" s="119"/>
      <c r="BT143" s="119"/>
      <c r="BU143" s="122"/>
      <c r="BV143" s="123"/>
      <c r="BW143" s="119"/>
      <c r="BX143" s="119"/>
      <c r="BY143" s="119"/>
      <c r="BZ143" s="119"/>
      <c r="CA143" s="119"/>
      <c r="CB143" s="119"/>
      <c r="CC143" s="119"/>
      <c r="CD143" s="119"/>
      <c r="CE143" s="114"/>
      <c r="CF143" s="119"/>
      <c r="CG143" s="119"/>
      <c r="CH143" s="119"/>
      <c r="CI143" s="119"/>
      <c r="CJ143" s="119"/>
      <c r="CK143" s="119"/>
      <c r="CL143" s="119"/>
      <c r="CM143" s="119"/>
      <c r="CN143" s="119"/>
      <c r="CO143" s="119"/>
      <c r="CP143" s="119"/>
      <c r="CQ143" s="119"/>
      <c r="CR143" s="119"/>
      <c r="CS143" s="433"/>
      <c r="CT143" s="432"/>
      <c r="CU143" s="420">
        <f>W143*1.18-0.8</f>
        <v>0.7347527271624994</v>
      </c>
      <c r="CV143" s="114"/>
      <c r="CW143" s="113"/>
      <c r="CX143" s="13"/>
      <c r="CY143" s="9"/>
      <c r="CZ143" s="9"/>
      <c r="DA143" s="9"/>
      <c r="DB143" s="9"/>
      <c r="DC143" s="9"/>
      <c r="DD143" s="9"/>
      <c r="DE143" s="9"/>
      <c r="DF143" s="9"/>
    </row>
    <row r="144" spans="1:110" s="8" customFormat="1" ht="15.75" hidden="1" customHeight="1" outlineLevel="1" x14ac:dyDescent="0.25">
      <c r="A144" s="53"/>
      <c r="B144" s="136" t="s">
        <v>235</v>
      </c>
      <c r="C144" s="435"/>
      <c r="D144" s="134"/>
      <c r="E144" s="132"/>
      <c r="F144" s="132"/>
      <c r="G144" s="132"/>
      <c r="H144" s="421"/>
      <c r="I144" s="131"/>
      <c r="J144" s="119"/>
      <c r="K144" s="119"/>
      <c r="L144" s="434"/>
      <c r="M144" s="130"/>
      <c r="N144" s="129"/>
      <c r="O144" s="129"/>
      <c r="P144" s="128"/>
      <c r="Q144" s="128"/>
      <c r="R144" s="127"/>
      <c r="S144" s="127"/>
      <c r="T144" s="126"/>
      <c r="U144" s="125"/>
      <c r="V144" s="125"/>
      <c r="W144" s="115">
        <v>0.27857606437499949</v>
      </c>
      <c r="X144" s="114"/>
      <c r="Y144" s="118"/>
      <c r="Z144" s="118"/>
      <c r="AA144" s="118"/>
      <c r="AB144" s="118"/>
      <c r="AC144" s="118"/>
      <c r="AD144" s="118"/>
      <c r="AE144" s="118"/>
      <c r="AF144" s="118"/>
      <c r="AG144" s="118"/>
      <c r="AH144" s="118"/>
      <c r="AI144" s="118"/>
      <c r="AJ144" s="118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23"/>
      <c r="AX144" s="119"/>
      <c r="AY144" s="119"/>
      <c r="AZ144" s="119"/>
      <c r="BA144" s="119"/>
      <c r="BB144" s="119"/>
      <c r="BC144" s="119"/>
      <c r="BD144" s="119"/>
      <c r="BE144" s="119"/>
      <c r="BF144" s="114"/>
      <c r="BG144" s="119"/>
      <c r="BH144" s="119"/>
      <c r="BI144" s="119"/>
      <c r="BJ144" s="119"/>
      <c r="BK144" s="119"/>
      <c r="BL144" s="119"/>
      <c r="BM144" s="119"/>
      <c r="BN144" s="119"/>
      <c r="BO144" s="119"/>
      <c r="BP144" s="119"/>
      <c r="BQ144" s="119"/>
      <c r="BR144" s="119"/>
      <c r="BS144" s="119"/>
      <c r="BT144" s="119"/>
      <c r="BU144" s="122"/>
      <c r="BV144" s="123"/>
      <c r="BW144" s="119"/>
      <c r="BX144" s="119"/>
      <c r="BY144" s="119"/>
      <c r="BZ144" s="119"/>
      <c r="CA144" s="119"/>
      <c r="CB144" s="119"/>
      <c r="CC144" s="119"/>
      <c r="CD144" s="119"/>
      <c r="CE144" s="114"/>
      <c r="CF144" s="119"/>
      <c r="CG144" s="119"/>
      <c r="CH144" s="119"/>
      <c r="CI144" s="119"/>
      <c r="CJ144" s="119"/>
      <c r="CK144" s="119"/>
      <c r="CL144" s="119"/>
      <c r="CM144" s="119"/>
      <c r="CN144" s="119"/>
      <c r="CO144" s="119"/>
      <c r="CP144" s="119"/>
      <c r="CQ144" s="119"/>
      <c r="CR144" s="119"/>
      <c r="CS144" s="433"/>
      <c r="CT144" s="432"/>
      <c r="CU144" s="420">
        <f>W144*1.18</f>
        <v>0.32871975596249936</v>
      </c>
      <c r="CV144" s="114"/>
      <c r="CW144" s="113"/>
      <c r="CX144" s="13"/>
      <c r="CY144" s="9"/>
      <c r="CZ144" s="9"/>
      <c r="DA144" s="9"/>
      <c r="DB144" s="9"/>
      <c r="DC144" s="9"/>
      <c r="DD144" s="9"/>
      <c r="DE144" s="9"/>
      <c r="DF144" s="9"/>
    </row>
    <row r="145" spans="1:110" s="112" customFormat="1" ht="15.75" hidden="1" customHeight="1" outlineLevel="1" x14ac:dyDescent="0.25">
      <c r="A145" s="53"/>
      <c r="B145" s="136" t="s">
        <v>234</v>
      </c>
      <c r="C145" s="435"/>
      <c r="D145" s="134"/>
      <c r="E145" s="132"/>
      <c r="F145" s="132"/>
      <c r="G145" s="132"/>
      <c r="H145" s="421"/>
      <c r="I145" s="131"/>
      <c r="J145" s="119"/>
      <c r="K145" s="119"/>
      <c r="L145" s="434"/>
      <c r="M145" s="130"/>
      <c r="N145" s="129"/>
      <c r="O145" s="129"/>
      <c r="P145" s="128"/>
      <c r="Q145" s="128"/>
      <c r="R145" s="127"/>
      <c r="S145" s="127"/>
      <c r="T145" s="126"/>
      <c r="U145" s="125"/>
      <c r="V145" s="125"/>
      <c r="W145" s="115">
        <v>0.19084148437499954</v>
      </c>
      <c r="X145" s="114"/>
      <c r="Y145" s="118"/>
      <c r="Z145" s="118"/>
      <c r="AA145" s="118"/>
      <c r="AB145" s="118"/>
      <c r="AC145" s="118"/>
      <c r="AD145" s="118"/>
      <c r="AE145" s="118"/>
      <c r="AF145" s="118"/>
      <c r="AG145" s="118"/>
      <c r="AH145" s="118"/>
      <c r="AI145" s="118"/>
      <c r="AJ145" s="118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23"/>
      <c r="AX145" s="119"/>
      <c r="AY145" s="119"/>
      <c r="AZ145" s="119"/>
      <c r="BA145" s="119"/>
      <c r="BB145" s="119"/>
      <c r="BC145" s="119"/>
      <c r="BD145" s="119"/>
      <c r="BE145" s="119"/>
      <c r="BF145" s="114"/>
      <c r="BG145" s="119"/>
      <c r="BH145" s="119"/>
      <c r="BI145" s="119"/>
      <c r="BJ145" s="119"/>
      <c r="BK145" s="119"/>
      <c r="BL145" s="119"/>
      <c r="BM145" s="119"/>
      <c r="BN145" s="119"/>
      <c r="BO145" s="119"/>
      <c r="BP145" s="119"/>
      <c r="BQ145" s="119"/>
      <c r="BR145" s="119"/>
      <c r="BS145" s="119"/>
      <c r="BT145" s="119"/>
      <c r="BU145" s="122"/>
      <c r="BV145" s="123"/>
      <c r="BW145" s="119"/>
      <c r="BX145" s="119"/>
      <c r="BY145" s="119"/>
      <c r="BZ145" s="119"/>
      <c r="CA145" s="119"/>
      <c r="CB145" s="119"/>
      <c r="CC145" s="119"/>
      <c r="CD145" s="119"/>
      <c r="CE145" s="114"/>
      <c r="CF145" s="119"/>
      <c r="CG145" s="119"/>
      <c r="CH145" s="119"/>
      <c r="CI145" s="119"/>
      <c r="CJ145" s="119"/>
      <c r="CK145" s="119"/>
      <c r="CL145" s="119"/>
      <c r="CM145" s="119"/>
      <c r="CN145" s="119"/>
      <c r="CO145" s="119"/>
      <c r="CP145" s="119"/>
      <c r="CQ145" s="119"/>
      <c r="CR145" s="119"/>
      <c r="CS145" s="433"/>
      <c r="CT145" s="432"/>
      <c r="CU145" s="420">
        <f>W145*1.18</f>
        <v>0.22519295156249944</v>
      </c>
      <c r="CV145" s="114"/>
      <c r="CW145" s="113"/>
      <c r="CX145" s="427"/>
      <c r="CY145" s="426"/>
      <c r="CZ145" s="426"/>
      <c r="DA145" s="426"/>
      <c r="DB145" s="426"/>
      <c r="DC145" s="426"/>
      <c r="DD145" s="426"/>
      <c r="DE145" s="426"/>
      <c r="DF145" s="426"/>
    </row>
    <row r="146" spans="1:110" s="8" customFormat="1" ht="15.75" hidden="1" customHeight="1" outlineLevel="1" x14ac:dyDescent="0.25">
      <c r="A146" s="53"/>
      <c r="B146" s="136" t="s">
        <v>233</v>
      </c>
      <c r="C146" s="435"/>
      <c r="D146" s="134"/>
      <c r="E146" s="132"/>
      <c r="F146" s="132"/>
      <c r="G146" s="132"/>
      <c r="H146" s="421"/>
      <c r="I146" s="131"/>
      <c r="J146" s="119"/>
      <c r="K146" s="119"/>
      <c r="L146" s="434"/>
      <c r="M146" s="130"/>
      <c r="N146" s="129"/>
      <c r="O146" s="129"/>
      <c r="P146" s="128"/>
      <c r="Q146" s="128"/>
      <c r="R146" s="127"/>
      <c r="S146" s="127"/>
      <c r="T146" s="126"/>
      <c r="U146" s="125"/>
      <c r="V146" s="125"/>
      <c r="W146" s="115">
        <v>0.28176624437499953</v>
      </c>
      <c r="X146" s="114"/>
      <c r="Y146" s="118"/>
      <c r="Z146" s="118"/>
      <c r="AA146" s="118"/>
      <c r="AB146" s="118"/>
      <c r="AC146" s="118"/>
      <c r="AD146" s="118"/>
      <c r="AE146" s="118"/>
      <c r="AF146" s="118"/>
      <c r="AG146" s="118"/>
      <c r="AH146" s="118"/>
      <c r="AI146" s="118"/>
      <c r="AJ146" s="118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23"/>
      <c r="AX146" s="119"/>
      <c r="AY146" s="119"/>
      <c r="AZ146" s="119"/>
      <c r="BA146" s="119"/>
      <c r="BB146" s="119"/>
      <c r="BC146" s="119"/>
      <c r="BD146" s="119"/>
      <c r="BE146" s="119"/>
      <c r="BF146" s="114"/>
      <c r="BG146" s="119"/>
      <c r="BH146" s="119"/>
      <c r="BI146" s="119"/>
      <c r="BJ146" s="119"/>
      <c r="BK146" s="119"/>
      <c r="BL146" s="119"/>
      <c r="BM146" s="119"/>
      <c r="BN146" s="119"/>
      <c r="BO146" s="119"/>
      <c r="BP146" s="119"/>
      <c r="BQ146" s="119"/>
      <c r="BR146" s="119"/>
      <c r="BS146" s="119"/>
      <c r="BT146" s="119"/>
      <c r="BU146" s="122"/>
      <c r="BV146" s="123"/>
      <c r="BW146" s="119"/>
      <c r="BX146" s="119"/>
      <c r="BY146" s="119"/>
      <c r="BZ146" s="119"/>
      <c r="CA146" s="119"/>
      <c r="CB146" s="119"/>
      <c r="CC146" s="119"/>
      <c r="CD146" s="119"/>
      <c r="CE146" s="114"/>
      <c r="CF146" s="119"/>
      <c r="CG146" s="119"/>
      <c r="CH146" s="119"/>
      <c r="CI146" s="119"/>
      <c r="CJ146" s="119"/>
      <c r="CK146" s="119"/>
      <c r="CL146" s="119"/>
      <c r="CM146" s="119"/>
      <c r="CN146" s="119"/>
      <c r="CO146" s="119"/>
      <c r="CP146" s="119"/>
      <c r="CQ146" s="119"/>
      <c r="CR146" s="119"/>
      <c r="CS146" s="433"/>
      <c r="CT146" s="432"/>
      <c r="CU146" s="420">
        <f>W146*1.18</f>
        <v>0.33248416836249944</v>
      </c>
      <c r="CV146" s="114"/>
      <c r="CW146" s="113"/>
      <c r="CX146" s="13"/>
      <c r="CY146" s="9"/>
      <c r="CZ146" s="9"/>
      <c r="DA146" s="9"/>
      <c r="DB146" s="9"/>
      <c r="DC146" s="9"/>
      <c r="DD146" s="9"/>
      <c r="DE146" s="9"/>
      <c r="DF146" s="9"/>
    </row>
    <row r="147" spans="1:110" s="8" customFormat="1" ht="15.75" hidden="1" customHeight="1" outlineLevel="1" x14ac:dyDescent="0.25">
      <c r="A147" s="53"/>
      <c r="B147" s="136" t="s">
        <v>232</v>
      </c>
      <c r="C147" s="435"/>
      <c r="D147" s="134"/>
      <c r="E147" s="132"/>
      <c r="F147" s="132"/>
      <c r="G147" s="132"/>
      <c r="H147" s="421"/>
      <c r="I147" s="131"/>
      <c r="J147" s="119"/>
      <c r="K147" s="119"/>
      <c r="L147" s="434"/>
      <c r="M147" s="130"/>
      <c r="N147" s="129"/>
      <c r="O147" s="129"/>
      <c r="P147" s="128"/>
      <c r="Q147" s="128"/>
      <c r="R147" s="127"/>
      <c r="S147" s="127"/>
      <c r="T147" s="126"/>
      <c r="U147" s="125"/>
      <c r="V147" s="125"/>
      <c r="W147" s="115"/>
      <c r="X147" s="114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>
        <f>AV117*0.5</f>
        <v>4.41</v>
      </c>
      <c r="AW147" s="123"/>
      <c r="AX147" s="119"/>
      <c r="AY147" s="119"/>
      <c r="AZ147" s="119"/>
      <c r="BA147" s="119"/>
      <c r="BB147" s="119"/>
      <c r="BC147" s="119"/>
      <c r="BD147" s="119"/>
      <c r="BE147" s="119"/>
      <c r="BF147" s="114"/>
      <c r="BG147" s="119"/>
      <c r="BH147" s="119"/>
      <c r="BI147" s="119"/>
      <c r="BJ147" s="119"/>
      <c r="BK147" s="119"/>
      <c r="BL147" s="119"/>
      <c r="BM147" s="119"/>
      <c r="BN147" s="119"/>
      <c r="BO147" s="119"/>
      <c r="BP147" s="119"/>
      <c r="BQ147" s="119"/>
      <c r="BR147" s="119"/>
      <c r="BS147" s="119"/>
      <c r="BT147" s="119"/>
      <c r="BU147" s="122"/>
      <c r="BV147" s="123"/>
      <c r="BW147" s="119"/>
      <c r="BX147" s="119"/>
      <c r="BY147" s="119"/>
      <c r="BZ147" s="119"/>
      <c r="CA147" s="119"/>
      <c r="CB147" s="119"/>
      <c r="CC147" s="119"/>
      <c r="CD147" s="119"/>
      <c r="CE147" s="114"/>
      <c r="CF147" s="119"/>
      <c r="CG147" s="119"/>
      <c r="CH147" s="119"/>
      <c r="CI147" s="119"/>
      <c r="CJ147" s="119"/>
      <c r="CK147" s="119"/>
      <c r="CL147" s="119"/>
      <c r="CM147" s="119"/>
      <c r="CN147" s="119"/>
      <c r="CO147" s="119"/>
      <c r="CP147" s="119"/>
      <c r="CQ147" s="119"/>
      <c r="CR147" s="119"/>
      <c r="CS147" s="433"/>
      <c r="CT147" s="432"/>
      <c r="CU147" s="420"/>
      <c r="CV147" s="114">
        <f>CV117*0.5</f>
        <v>3.7372879999999999</v>
      </c>
      <c r="CW147" s="113"/>
      <c r="CX147" s="13"/>
      <c r="CY147" s="9"/>
      <c r="CZ147" s="9"/>
      <c r="DA147" s="9"/>
      <c r="DB147" s="9"/>
      <c r="DC147" s="9"/>
      <c r="DD147" s="9"/>
      <c r="DE147" s="9"/>
      <c r="DF147" s="9"/>
    </row>
    <row r="148" spans="1:110" s="8" customFormat="1" ht="15.75" hidden="1" customHeight="1" outlineLevel="1" x14ac:dyDescent="0.25">
      <c r="A148" s="53"/>
      <c r="B148" s="136" t="s">
        <v>231</v>
      </c>
      <c r="C148" s="435"/>
      <c r="D148" s="134"/>
      <c r="E148" s="132"/>
      <c r="F148" s="132"/>
      <c r="G148" s="132"/>
      <c r="H148" s="421"/>
      <c r="I148" s="131"/>
      <c r="J148" s="119"/>
      <c r="K148" s="119"/>
      <c r="L148" s="434"/>
      <c r="M148" s="130"/>
      <c r="N148" s="129"/>
      <c r="O148" s="129"/>
      <c r="P148" s="128"/>
      <c r="Q148" s="128"/>
      <c r="R148" s="127"/>
      <c r="S148" s="127"/>
      <c r="T148" s="126"/>
      <c r="U148" s="125"/>
      <c r="V148" s="125"/>
      <c r="W148" s="115"/>
      <c r="X148" s="114"/>
      <c r="Y148" s="118"/>
      <c r="Z148" s="118"/>
      <c r="AA148" s="118"/>
      <c r="AB148" s="118"/>
      <c r="AC148" s="118"/>
      <c r="AD148" s="118"/>
      <c r="AE148" s="118"/>
      <c r="AF148" s="118"/>
      <c r="AG148" s="118"/>
      <c r="AH148" s="118"/>
      <c r="AI148" s="118"/>
      <c r="AJ148" s="118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>
        <f>AV117*0.1</f>
        <v>0.88200000000000012</v>
      </c>
      <c r="AW148" s="123"/>
      <c r="AX148" s="119"/>
      <c r="AY148" s="119"/>
      <c r="AZ148" s="119"/>
      <c r="BA148" s="119"/>
      <c r="BB148" s="119"/>
      <c r="BC148" s="119"/>
      <c r="BD148" s="119"/>
      <c r="BE148" s="119"/>
      <c r="BF148" s="114"/>
      <c r="BG148" s="119"/>
      <c r="BH148" s="119"/>
      <c r="BI148" s="119"/>
      <c r="BJ148" s="119"/>
      <c r="BK148" s="119"/>
      <c r="BL148" s="119"/>
      <c r="BM148" s="119"/>
      <c r="BN148" s="119"/>
      <c r="BO148" s="119"/>
      <c r="BP148" s="119"/>
      <c r="BQ148" s="119"/>
      <c r="BR148" s="119"/>
      <c r="BS148" s="119"/>
      <c r="BT148" s="119"/>
      <c r="BU148" s="122"/>
      <c r="BV148" s="123"/>
      <c r="BW148" s="119"/>
      <c r="BX148" s="119"/>
      <c r="BY148" s="119"/>
      <c r="BZ148" s="119"/>
      <c r="CA148" s="119"/>
      <c r="CB148" s="119"/>
      <c r="CC148" s="119"/>
      <c r="CD148" s="119"/>
      <c r="CE148" s="114"/>
      <c r="CF148" s="119"/>
      <c r="CG148" s="119"/>
      <c r="CH148" s="119"/>
      <c r="CI148" s="119"/>
      <c r="CJ148" s="119"/>
      <c r="CK148" s="119"/>
      <c r="CL148" s="119"/>
      <c r="CM148" s="119"/>
      <c r="CN148" s="119"/>
      <c r="CO148" s="119"/>
      <c r="CP148" s="119"/>
      <c r="CQ148" s="119"/>
      <c r="CR148" s="119"/>
      <c r="CS148" s="433"/>
      <c r="CT148" s="432"/>
      <c r="CU148" s="420"/>
      <c r="CV148" s="114">
        <f>CV117*0.1</f>
        <v>0.74745760000000006</v>
      </c>
      <c r="CW148" s="113"/>
      <c r="CX148" s="13"/>
      <c r="CY148" s="9"/>
      <c r="CZ148" s="9"/>
      <c r="DA148" s="9"/>
      <c r="DB148" s="9"/>
      <c r="DC148" s="9"/>
      <c r="DD148" s="9"/>
      <c r="DE148" s="9"/>
      <c r="DF148" s="9"/>
    </row>
    <row r="149" spans="1:110" s="8" customFormat="1" ht="15.75" hidden="1" customHeight="1" outlineLevel="1" x14ac:dyDescent="0.25">
      <c r="A149" s="53"/>
      <c r="B149" s="136" t="s">
        <v>230</v>
      </c>
      <c r="C149" s="435"/>
      <c r="D149" s="134"/>
      <c r="E149" s="132"/>
      <c r="F149" s="132"/>
      <c r="G149" s="132"/>
      <c r="H149" s="421"/>
      <c r="I149" s="131"/>
      <c r="J149" s="119"/>
      <c r="K149" s="119"/>
      <c r="L149" s="434"/>
      <c r="M149" s="130"/>
      <c r="N149" s="129"/>
      <c r="O149" s="129"/>
      <c r="P149" s="128"/>
      <c r="Q149" s="128"/>
      <c r="R149" s="127"/>
      <c r="S149" s="127"/>
      <c r="T149" s="126"/>
      <c r="U149" s="125"/>
      <c r="V149" s="125"/>
      <c r="W149" s="115"/>
      <c r="X149" s="114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>
        <f>AV117*0.2</f>
        <v>1.7640000000000002</v>
      </c>
      <c r="AW149" s="123"/>
      <c r="AX149" s="119"/>
      <c r="AY149" s="119"/>
      <c r="AZ149" s="119"/>
      <c r="BA149" s="119"/>
      <c r="BB149" s="119"/>
      <c r="BC149" s="119"/>
      <c r="BD149" s="119"/>
      <c r="BE149" s="119"/>
      <c r="BF149" s="114"/>
      <c r="BG149" s="119"/>
      <c r="BH149" s="119"/>
      <c r="BI149" s="119"/>
      <c r="BJ149" s="119"/>
      <c r="BK149" s="119"/>
      <c r="BL149" s="119"/>
      <c r="BM149" s="119"/>
      <c r="BN149" s="119"/>
      <c r="BO149" s="119"/>
      <c r="BP149" s="119"/>
      <c r="BQ149" s="119"/>
      <c r="BR149" s="119"/>
      <c r="BS149" s="119"/>
      <c r="BT149" s="119"/>
      <c r="BU149" s="122"/>
      <c r="BV149" s="123"/>
      <c r="BW149" s="119"/>
      <c r="BX149" s="119"/>
      <c r="BY149" s="119"/>
      <c r="BZ149" s="119"/>
      <c r="CA149" s="119"/>
      <c r="CB149" s="119"/>
      <c r="CC149" s="119"/>
      <c r="CD149" s="119"/>
      <c r="CE149" s="114"/>
      <c r="CF149" s="119"/>
      <c r="CG149" s="119"/>
      <c r="CH149" s="119"/>
      <c r="CI149" s="119"/>
      <c r="CJ149" s="119"/>
      <c r="CK149" s="119"/>
      <c r="CL149" s="119"/>
      <c r="CM149" s="119"/>
      <c r="CN149" s="119"/>
      <c r="CO149" s="119"/>
      <c r="CP149" s="119"/>
      <c r="CQ149" s="119"/>
      <c r="CR149" s="119"/>
      <c r="CS149" s="433"/>
      <c r="CT149" s="432"/>
      <c r="CU149" s="420"/>
      <c r="CV149" s="114">
        <f>CV117*0.2</f>
        <v>1.4949152000000001</v>
      </c>
      <c r="CW149" s="113"/>
      <c r="CX149" s="13"/>
      <c r="CY149" s="9"/>
      <c r="CZ149" s="9"/>
      <c r="DA149" s="9"/>
      <c r="DB149" s="9"/>
      <c r="DC149" s="9"/>
      <c r="DD149" s="9"/>
      <c r="DE149" s="9"/>
      <c r="DF149" s="9"/>
    </row>
    <row r="150" spans="1:110" s="8" customFormat="1" ht="15.75" hidden="1" customHeight="1" outlineLevel="1" x14ac:dyDescent="0.25">
      <c r="A150" s="53"/>
      <c r="B150" s="136" t="s">
        <v>229</v>
      </c>
      <c r="C150" s="435"/>
      <c r="D150" s="134"/>
      <c r="E150" s="132"/>
      <c r="F150" s="132"/>
      <c r="G150" s="132"/>
      <c r="H150" s="421"/>
      <c r="I150" s="131"/>
      <c r="J150" s="119"/>
      <c r="K150" s="119"/>
      <c r="L150" s="434"/>
      <c r="M150" s="130"/>
      <c r="N150" s="129"/>
      <c r="O150" s="129"/>
      <c r="P150" s="128"/>
      <c r="Q150" s="128"/>
      <c r="R150" s="127"/>
      <c r="S150" s="127"/>
      <c r="T150" s="126"/>
      <c r="U150" s="125"/>
      <c r="V150" s="125"/>
      <c r="W150" s="115"/>
      <c r="X150" s="114"/>
      <c r="Y150" s="118"/>
      <c r="Z150" s="118"/>
      <c r="AA150" s="118"/>
      <c r="AB150" s="118"/>
      <c r="AC150" s="118"/>
      <c r="AD150" s="118"/>
      <c r="AE150" s="118"/>
      <c r="AF150" s="118"/>
      <c r="AG150" s="118"/>
      <c r="AH150" s="118"/>
      <c r="AI150" s="118"/>
      <c r="AJ150" s="118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>
        <f>AV149</f>
        <v>1.7640000000000002</v>
      </c>
      <c r="AW150" s="123"/>
      <c r="AX150" s="119"/>
      <c r="AY150" s="119"/>
      <c r="AZ150" s="119"/>
      <c r="BA150" s="119"/>
      <c r="BB150" s="119"/>
      <c r="BC150" s="119"/>
      <c r="BD150" s="119"/>
      <c r="BE150" s="119"/>
      <c r="BF150" s="114"/>
      <c r="BG150" s="119"/>
      <c r="BH150" s="119"/>
      <c r="BI150" s="119"/>
      <c r="BJ150" s="119"/>
      <c r="BK150" s="119"/>
      <c r="BL150" s="119"/>
      <c r="BM150" s="119"/>
      <c r="BN150" s="119"/>
      <c r="BO150" s="119"/>
      <c r="BP150" s="119"/>
      <c r="BQ150" s="119"/>
      <c r="BR150" s="119"/>
      <c r="BS150" s="119"/>
      <c r="BT150" s="119"/>
      <c r="BU150" s="122"/>
      <c r="BV150" s="123"/>
      <c r="BW150" s="119"/>
      <c r="BX150" s="119"/>
      <c r="BY150" s="119"/>
      <c r="BZ150" s="119"/>
      <c r="CA150" s="119"/>
      <c r="CB150" s="119"/>
      <c r="CC150" s="119"/>
      <c r="CD150" s="119"/>
      <c r="CE150" s="114"/>
      <c r="CF150" s="119"/>
      <c r="CG150" s="119"/>
      <c r="CH150" s="119"/>
      <c r="CI150" s="119"/>
      <c r="CJ150" s="119"/>
      <c r="CK150" s="119"/>
      <c r="CL150" s="119"/>
      <c r="CM150" s="119"/>
      <c r="CN150" s="119"/>
      <c r="CO150" s="119"/>
      <c r="CP150" s="119"/>
      <c r="CQ150" s="119"/>
      <c r="CR150" s="119"/>
      <c r="CS150" s="433"/>
      <c r="CT150" s="432"/>
      <c r="CU150" s="420"/>
      <c r="CV150" s="114">
        <f>CV149</f>
        <v>1.4949152000000001</v>
      </c>
      <c r="CW150" s="113"/>
      <c r="CX150" s="13"/>
      <c r="CY150" s="9"/>
      <c r="CZ150" s="9"/>
      <c r="DA150" s="9"/>
      <c r="DB150" s="9"/>
      <c r="DC150" s="9"/>
      <c r="DD150" s="9"/>
      <c r="DE150" s="9"/>
      <c r="DF150" s="9"/>
    </row>
    <row r="151" spans="1:110" s="242" customFormat="1" ht="15.75" x14ac:dyDescent="0.25">
      <c r="A151" s="53"/>
      <c r="B151" s="313" t="s">
        <v>228</v>
      </c>
      <c r="C151" s="312"/>
      <c r="D151" s="419"/>
      <c r="E151" s="417"/>
      <c r="F151" s="417"/>
      <c r="G151" s="417"/>
      <c r="H151" s="418"/>
      <c r="I151" s="431"/>
      <c r="J151" s="422">
        <f>J152</f>
        <v>9.7125136400000009</v>
      </c>
      <c r="K151" s="422">
        <f>K152</f>
        <v>9.7125136400000009</v>
      </c>
      <c r="L151" s="430">
        <f>L152</f>
        <v>0.58389999999999997</v>
      </c>
      <c r="M151" s="171"/>
      <c r="N151" s="170"/>
      <c r="O151" s="170"/>
      <c r="P151" s="169"/>
      <c r="Q151" s="169"/>
      <c r="R151" s="168"/>
      <c r="S151" s="168"/>
      <c r="T151" s="167"/>
      <c r="U151" s="166"/>
      <c r="V151" s="166"/>
      <c r="W151" s="413">
        <f>W152</f>
        <v>4.3766136399999995</v>
      </c>
      <c r="X151" s="114">
        <f>SUM(AF151+AJ151)</f>
        <v>0</v>
      </c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365"/>
      <c r="AL151" s="365"/>
      <c r="AM151" s="365"/>
      <c r="AN151" s="365"/>
      <c r="AO151" s="365"/>
      <c r="AP151" s="365"/>
      <c r="AQ151" s="365"/>
      <c r="AR151" s="365"/>
      <c r="AS151" s="365"/>
      <c r="AT151" s="365"/>
      <c r="AU151" s="365"/>
      <c r="AV151" s="365">
        <f>AV152</f>
        <v>4.7520000000000007</v>
      </c>
      <c r="AW151" s="309"/>
      <c r="AX151" s="422"/>
      <c r="AY151" s="422"/>
      <c r="AZ151" s="422"/>
      <c r="BA151" s="422"/>
      <c r="BB151" s="422"/>
      <c r="BC151" s="422"/>
      <c r="BD151" s="422"/>
      <c r="BE151" s="422"/>
      <c r="BF151" s="307"/>
      <c r="BG151" s="422"/>
      <c r="BH151" s="422"/>
      <c r="BI151" s="422"/>
      <c r="BJ151" s="422"/>
      <c r="BK151" s="422"/>
      <c r="BL151" s="422"/>
      <c r="BM151" s="422"/>
      <c r="BN151" s="422"/>
      <c r="BO151" s="422"/>
      <c r="BP151" s="422"/>
      <c r="BQ151" s="422"/>
      <c r="BR151" s="422"/>
      <c r="BS151" s="422"/>
      <c r="BT151" s="422"/>
      <c r="BU151" s="430">
        <f>W151+AV151</f>
        <v>9.1286136400000011</v>
      </c>
      <c r="BV151" s="423"/>
      <c r="BW151" s="422"/>
      <c r="BX151" s="422"/>
      <c r="BY151" s="422"/>
      <c r="BZ151" s="422"/>
      <c r="CA151" s="422"/>
      <c r="CB151" s="422"/>
      <c r="CC151" s="422"/>
      <c r="CD151" s="119"/>
      <c r="CE151" s="307"/>
      <c r="CF151" s="422"/>
      <c r="CG151" s="422"/>
      <c r="CH151" s="422"/>
      <c r="CI151" s="422"/>
      <c r="CJ151" s="422"/>
      <c r="CK151" s="422"/>
      <c r="CL151" s="422"/>
      <c r="CM151" s="422"/>
      <c r="CN151" s="422"/>
      <c r="CO151" s="422"/>
      <c r="CP151" s="422"/>
      <c r="CQ151" s="422"/>
      <c r="CR151" s="422"/>
      <c r="CS151" s="429"/>
      <c r="CT151" s="428">
        <f>CT152</f>
        <v>0.55874900000000005</v>
      </c>
      <c r="CU151" s="414">
        <f>CU152</f>
        <v>4.5798310000000004</v>
      </c>
      <c r="CV151" s="365">
        <f>CV152</f>
        <v>4.0271189999999999</v>
      </c>
      <c r="CW151" s="412">
        <f>CU151+CV151</f>
        <v>8.6069500000000012</v>
      </c>
      <c r="CX151" s="13"/>
      <c r="CY151" s="243"/>
      <c r="CZ151" s="243"/>
      <c r="DA151" s="243"/>
      <c r="DB151" s="243"/>
      <c r="DC151" s="243"/>
      <c r="DD151" s="243"/>
      <c r="DE151" s="243"/>
      <c r="DF151" s="243"/>
    </row>
    <row r="152" spans="1:110" s="8" customFormat="1" ht="15.75" collapsed="1" x14ac:dyDescent="0.25">
      <c r="A152" s="53">
        <f>A117+1</f>
        <v>26</v>
      </c>
      <c r="B152" s="136" t="s">
        <v>227</v>
      </c>
      <c r="C152" s="425"/>
      <c r="D152" s="134" t="s">
        <v>22</v>
      </c>
      <c r="E152" s="132"/>
      <c r="F152" s="132"/>
      <c r="G152" s="132"/>
      <c r="H152" s="421">
        <v>2015</v>
      </c>
      <c r="I152" s="131">
        <v>2017</v>
      </c>
      <c r="J152" s="119">
        <f>BU152+L152</f>
        <v>9.7125136400000009</v>
      </c>
      <c r="K152" s="119">
        <f>J152</f>
        <v>9.7125136400000009</v>
      </c>
      <c r="L152" s="122">
        <v>0.58389999999999997</v>
      </c>
      <c r="M152" s="130"/>
      <c r="N152" s="129"/>
      <c r="O152" s="129"/>
      <c r="P152" s="128"/>
      <c r="Q152" s="128"/>
      <c r="R152" s="127"/>
      <c r="S152" s="127"/>
      <c r="T152" s="126"/>
      <c r="U152" s="125"/>
      <c r="V152" s="125"/>
      <c r="W152" s="124">
        <v>4.3766136399999995</v>
      </c>
      <c r="X152" s="118"/>
      <c r="Y152" s="118"/>
      <c r="Z152" s="118"/>
      <c r="AA152" s="118"/>
      <c r="AB152" s="118"/>
      <c r="AC152" s="118"/>
      <c r="AD152" s="118"/>
      <c r="AE152" s="118"/>
      <c r="AF152" s="118"/>
      <c r="AG152" s="118"/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118"/>
      <c r="AU152" s="118"/>
      <c r="AV152" s="118">
        <v>4.7520000000000007</v>
      </c>
      <c r="AW152" s="309"/>
      <c r="AX152" s="118"/>
      <c r="AY152" s="118"/>
      <c r="AZ152" s="118"/>
      <c r="BA152" s="118"/>
      <c r="BB152" s="118"/>
      <c r="BC152" s="118"/>
      <c r="BD152" s="118"/>
      <c r="BE152" s="118"/>
      <c r="BF152" s="120"/>
      <c r="BG152" s="118"/>
      <c r="BH152" s="118"/>
      <c r="BI152" s="118"/>
      <c r="BJ152" s="118"/>
      <c r="BK152" s="118"/>
      <c r="BL152" s="118"/>
      <c r="BM152" s="118"/>
      <c r="BN152" s="118"/>
      <c r="BO152" s="118"/>
      <c r="BP152" s="118"/>
      <c r="BQ152" s="118"/>
      <c r="BR152" s="118"/>
      <c r="BS152" s="118"/>
      <c r="BT152" s="118"/>
      <c r="BU152" s="122">
        <f>W152+AV152</f>
        <v>9.1286136400000011</v>
      </c>
      <c r="BV152" s="123"/>
      <c r="BW152" s="118"/>
      <c r="BX152" s="118"/>
      <c r="BY152" s="118"/>
      <c r="BZ152" s="118"/>
      <c r="CA152" s="118"/>
      <c r="CB152" s="118"/>
      <c r="CC152" s="118"/>
      <c r="CD152" s="119"/>
      <c r="CE152" s="120"/>
      <c r="CF152" s="118"/>
      <c r="CG152" s="118"/>
      <c r="CH152" s="119"/>
      <c r="CI152" s="118"/>
      <c r="CJ152" s="118"/>
      <c r="CK152" s="118"/>
      <c r="CL152" s="118"/>
      <c r="CM152" s="118"/>
      <c r="CN152" s="118"/>
      <c r="CO152" s="118"/>
      <c r="CP152" s="118"/>
      <c r="CQ152" s="118"/>
      <c r="CR152" s="118"/>
      <c r="CS152" s="117"/>
      <c r="CT152" s="116">
        <v>0.55874900000000005</v>
      </c>
      <c r="CU152" s="420">
        <v>4.5798310000000004</v>
      </c>
      <c r="CV152" s="114">
        <v>4.0271189999999999</v>
      </c>
      <c r="CW152" s="113">
        <f>CU152+CV152</f>
        <v>8.6069500000000012</v>
      </c>
      <c r="CX152" s="13"/>
      <c r="CY152" s="9"/>
      <c r="CZ152" s="9"/>
      <c r="DA152" s="9"/>
      <c r="DB152" s="9"/>
      <c r="DC152" s="9"/>
      <c r="DD152" s="9"/>
      <c r="DE152" s="9"/>
      <c r="DF152" s="9"/>
    </row>
    <row r="153" spans="1:110" s="8" customFormat="1" ht="15.75" hidden="1" outlineLevel="1" x14ac:dyDescent="0.25">
      <c r="A153" s="53"/>
      <c r="B153" s="136" t="s">
        <v>226</v>
      </c>
      <c r="C153" s="425"/>
      <c r="D153" s="134"/>
      <c r="E153" s="132"/>
      <c r="F153" s="132"/>
      <c r="G153" s="132"/>
      <c r="H153" s="421"/>
      <c r="I153" s="131"/>
      <c r="J153" s="119"/>
      <c r="K153" s="119"/>
      <c r="L153" s="122">
        <v>9.9493899999999996E-2</v>
      </c>
      <c r="M153" s="130"/>
      <c r="N153" s="129"/>
      <c r="O153" s="129"/>
      <c r="P153" s="128"/>
      <c r="Q153" s="128"/>
      <c r="R153" s="127"/>
      <c r="S153" s="127"/>
      <c r="T153" s="126"/>
      <c r="U153" s="125"/>
      <c r="V153" s="125"/>
      <c r="W153" s="124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18"/>
      <c r="AW153" s="309"/>
      <c r="AX153" s="118"/>
      <c r="AY153" s="118"/>
      <c r="AZ153" s="118"/>
      <c r="BA153" s="118"/>
      <c r="BB153" s="118"/>
      <c r="BC153" s="118"/>
      <c r="BD153" s="118"/>
      <c r="BE153" s="118"/>
      <c r="BF153" s="120"/>
      <c r="BG153" s="118"/>
      <c r="BH153" s="118"/>
      <c r="BI153" s="118"/>
      <c r="BJ153" s="118"/>
      <c r="BK153" s="118"/>
      <c r="BL153" s="118"/>
      <c r="BM153" s="118"/>
      <c r="BN153" s="118"/>
      <c r="BO153" s="118"/>
      <c r="BP153" s="118"/>
      <c r="BQ153" s="118"/>
      <c r="BR153" s="118"/>
      <c r="BS153" s="118"/>
      <c r="BT153" s="118"/>
      <c r="BU153" s="122"/>
      <c r="BV153" s="123"/>
      <c r="BW153" s="118"/>
      <c r="BX153" s="118"/>
      <c r="BY153" s="118"/>
      <c r="BZ153" s="118"/>
      <c r="CA153" s="118"/>
      <c r="CB153" s="118"/>
      <c r="CC153" s="118"/>
      <c r="CD153" s="119"/>
      <c r="CE153" s="120"/>
      <c r="CF153" s="118"/>
      <c r="CG153" s="118"/>
      <c r="CH153" s="119"/>
      <c r="CI153" s="118"/>
      <c r="CJ153" s="118"/>
      <c r="CK153" s="118"/>
      <c r="CL153" s="118"/>
      <c r="CM153" s="118"/>
      <c r="CN153" s="118"/>
      <c r="CO153" s="118"/>
      <c r="CP153" s="118"/>
      <c r="CQ153" s="118"/>
      <c r="CR153" s="118"/>
      <c r="CS153" s="117"/>
      <c r="CT153" s="116">
        <f>L153*1.18</f>
        <v>0.11740280199999999</v>
      </c>
      <c r="CU153" s="420"/>
      <c r="CV153" s="114"/>
      <c r="CW153" s="113"/>
      <c r="CX153" s="13"/>
      <c r="CY153" s="9"/>
      <c r="CZ153" s="9"/>
      <c r="DA153" s="9"/>
      <c r="DB153" s="9"/>
      <c r="DC153" s="9"/>
      <c r="DD153" s="9"/>
      <c r="DE153" s="9"/>
      <c r="DF153" s="9"/>
    </row>
    <row r="154" spans="1:110" s="8" customFormat="1" ht="15.75" hidden="1" outlineLevel="1" x14ac:dyDescent="0.25">
      <c r="A154" s="53"/>
      <c r="B154" s="136" t="s">
        <v>225</v>
      </c>
      <c r="C154" s="425"/>
      <c r="D154" s="134"/>
      <c r="E154" s="132"/>
      <c r="F154" s="132"/>
      <c r="G154" s="132"/>
      <c r="H154" s="421"/>
      <c r="I154" s="131"/>
      <c r="J154" s="119"/>
      <c r="K154" s="119"/>
      <c r="L154" s="122">
        <v>9.3283649999999996E-2</v>
      </c>
      <c r="M154" s="130"/>
      <c r="N154" s="129"/>
      <c r="O154" s="129"/>
      <c r="P154" s="128"/>
      <c r="Q154" s="128"/>
      <c r="R154" s="127"/>
      <c r="S154" s="127"/>
      <c r="T154" s="126"/>
      <c r="U154" s="125"/>
      <c r="V154" s="125"/>
      <c r="W154" s="124"/>
      <c r="X154" s="118"/>
      <c r="Y154" s="118"/>
      <c r="Z154" s="118"/>
      <c r="AA154" s="118"/>
      <c r="AB154" s="118"/>
      <c r="AC154" s="118"/>
      <c r="AD154" s="118"/>
      <c r="AE154" s="118"/>
      <c r="AF154" s="118"/>
      <c r="AG154" s="118"/>
      <c r="AH154" s="118"/>
      <c r="AI154" s="118"/>
      <c r="AJ154" s="118"/>
      <c r="AK154" s="118"/>
      <c r="AL154" s="118"/>
      <c r="AM154" s="118"/>
      <c r="AN154" s="118"/>
      <c r="AO154" s="118"/>
      <c r="AP154" s="118"/>
      <c r="AQ154" s="118"/>
      <c r="AR154" s="118"/>
      <c r="AS154" s="118"/>
      <c r="AT154" s="118"/>
      <c r="AU154" s="118"/>
      <c r="AV154" s="118"/>
      <c r="AW154" s="309"/>
      <c r="AX154" s="118"/>
      <c r="AY154" s="118"/>
      <c r="AZ154" s="118"/>
      <c r="BA154" s="118"/>
      <c r="BB154" s="118"/>
      <c r="BC154" s="118"/>
      <c r="BD154" s="118"/>
      <c r="BE154" s="118"/>
      <c r="BF154" s="120"/>
      <c r="BG154" s="118"/>
      <c r="BH154" s="118"/>
      <c r="BI154" s="118"/>
      <c r="BJ154" s="118"/>
      <c r="BK154" s="118"/>
      <c r="BL154" s="118"/>
      <c r="BM154" s="118"/>
      <c r="BN154" s="118"/>
      <c r="BO154" s="118"/>
      <c r="BP154" s="118"/>
      <c r="BQ154" s="118"/>
      <c r="BR154" s="118"/>
      <c r="BS154" s="118"/>
      <c r="BT154" s="118"/>
      <c r="BU154" s="122"/>
      <c r="BV154" s="123"/>
      <c r="BW154" s="118"/>
      <c r="BX154" s="118"/>
      <c r="BY154" s="118"/>
      <c r="BZ154" s="118"/>
      <c r="CA154" s="118"/>
      <c r="CB154" s="118"/>
      <c r="CC154" s="118"/>
      <c r="CD154" s="119"/>
      <c r="CE154" s="120"/>
      <c r="CF154" s="118"/>
      <c r="CG154" s="118"/>
      <c r="CH154" s="119"/>
      <c r="CI154" s="118"/>
      <c r="CJ154" s="118"/>
      <c r="CK154" s="118"/>
      <c r="CL154" s="118"/>
      <c r="CM154" s="118"/>
      <c r="CN154" s="118"/>
      <c r="CO154" s="118"/>
      <c r="CP154" s="118"/>
      <c r="CQ154" s="118"/>
      <c r="CR154" s="118"/>
      <c r="CS154" s="117"/>
      <c r="CT154" s="116">
        <f>L154*1.18</f>
        <v>0.11007470699999999</v>
      </c>
      <c r="CU154" s="420"/>
      <c r="CV154" s="114"/>
      <c r="CW154" s="113"/>
      <c r="CX154" s="13"/>
      <c r="CY154" s="9"/>
      <c r="CZ154" s="9"/>
      <c r="DA154" s="9"/>
      <c r="DB154" s="9"/>
      <c r="DC154" s="9"/>
      <c r="DD154" s="9"/>
      <c r="DE154" s="9"/>
      <c r="DF154" s="9"/>
    </row>
    <row r="155" spans="1:110" s="8" customFormat="1" ht="15.75" hidden="1" outlineLevel="1" x14ac:dyDescent="0.25">
      <c r="A155" s="53"/>
      <c r="B155" s="136" t="s">
        <v>224</v>
      </c>
      <c r="C155" s="425"/>
      <c r="D155" s="134"/>
      <c r="E155" s="132"/>
      <c r="F155" s="132"/>
      <c r="G155" s="132"/>
      <c r="H155" s="421"/>
      <c r="I155" s="131"/>
      <c r="J155" s="119"/>
      <c r="K155" s="119"/>
      <c r="L155" s="122">
        <v>0.15036166000000001</v>
      </c>
      <c r="M155" s="130"/>
      <c r="N155" s="129"/>
      <c r="O155" s="129"/>
      <c r="P155" s="128"/>
      <c r="Q155" s="128"/>
      <c r="R155" s="127"/>
      <c r="S155" s="127"/>
      <c r="T155" s="126"/>
      <c r="U155" s="125"/>
      <c r="V155" s="125"/>
      <c r="W155" s="124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18"/>
      <c r="AW155" s="309"/>
      <c r="AX155" s="118"/>
      <c r="AY155" s="118"/>
      <c r="AZ155" s="118"/>
      <c r="BA155" s="118"/>
      <c r="BB155" s="118"/>
      <c r="BC155" s="118"/>
      <c r="BD155" s="118"/>
      <c r="BE155" s="118"/>
      <c r="BF155" s="120"/>
      <c r="BG155" s="118"/>
      <c r="BH155" s="118"/>
      <c r="BI155" s="118"/>
      <c r="BJ155" s="118"/>
      <c r="BK155" s="118"/>
      <c r="BL155" s="118"/>
      <c r="BM155" s="118"/>
      <c r="BN155" s="118"/>
      <c r="BO155" s="118"/>
      <c r="BP155" s="118"/>
      <c r="BQ155" s="118"/>
      <c r="BR155" s="118"/>
      <c r="BS155" s="118"/>
      <c r="BT155" s="118"/>
      <c r="BU155" s="122"/>
      <c r="BV155" s="123"/>
      <c r="BW155" s="118"/>
      <c r="BX155" s="118"/>
      <c r="BY155" s="118"/>
      <c r="BZ155" s="118"/>
      <c r="CA155" s="118"/>
      <c r="CB155" s="118"/>
      <c r="CC155" s="118"/>
      <c r="CD155" s="119"/>
      <c r="CE155" s="120"/>
      <c r="CF155" s="118"/>
      <c r="CG155" s="118"/>
      <c r="CH155" s="119"/>
      <c r="CI155" s="118"/>
      <c r="CJ155" s="118"/>
      <c r="CK155" s="118"/>
      <c r="CL155" s="118"/>
      <c r="CM155" s="118"/>
      <c r="CN155" s="118"/>
      <c r="CO155" s="118"/>
      <c r="CP155" s="118"/>
      <c r="CQ155" s="118"/>
      <c r="CR155" s="118"/>
      <c r="CS155" s="117"/>
      <c r="CT155" s="116">
        <f>L155*1.18-0.13</f>
        <v>4.7426758799999996E-2</v>
      </c>
      <c r="CU155" s="420"/>
      <c r="CV155" s="114"/>
      <c r="CW155" s="113"/>
      <c r="CX155" s="13"/>
      <c r="CY155" s="9"/>
      <c r="CZ155" s="9"/>
      <c r="DA155" s="9"/>
      <c r="DB155" s="9"/>
      <c r="DC155" s="9"/>
      <c r="DD155" s="9"/>
      <c r="DE155" s="9"/>
      <c r="DF155" s="9"/>
    </row>
    <row r="156" spans="1:110" s="8" customFormat="1" ht="15.75" hidden="1" outlineLevel="1" x14ac:dyDescent="0.25">
      <c r="A156" s="53"/>
      <c r="B156" s="136" t="s">
        <v>223</v>
      </c>
      <c r="C156" s="425"/>
      <c r="D156" s="134"/>
      <c r="E156" s="132"/>
      <c r="F156" s="132"/>
      <c r="G156" s="132"/>
      <c r="H156" s="421"/>
      <c r="I156" s="131"/>
      <c r="J156" s="119"/>
      <c r="K156" s="119"/>
      <c r="L156" s="122">
        <v>0.19647202999999999</v>
      </c>
      <c r="M156" s="130"/>
      <c r="N156" s="129"/>
      <c r="O156" s="129"/>
      <c r="P156" s="128"/>
      <c r="Q156" s="128"/>
      <c r="R156" s="127"/>
      <c r="S156" s="127"/>
      <c r="T156" s="126"/>
      <c r="U156" s="125"/>
      <c r="V156" s="125"/>
      <c r="W156" s="124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118"/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  <c r="AV156" s="118"/>
      <c r="AW156" s="309"/>
      <c r="AX156" s="118"/>
      <c r="AY156" s="118"/>
      <c r="AZ156" s="118"/>
      <c r="BA156" s="118"/>
      <c r="BB156" s="118"/>
      <c r="BC156" s="118"/>
      <c r="BD156" s="118"/>
      <c r="BE156" s="118"/>
      <c r="BF156" s="120"/>
      <c r="BG156" s="118"/>
      <c r="BH156" s="118"/>
      <c r="BI156" s="118"/>
      <c r="BJ156" s="118"/>
      <c r="BK156" s="118"/>
      <c r="BL156" s="118"/>
      <c r="BM156" s="118"/>
      <c r="BN156" s="118"/>
      <c r="BO156" s="118"/>
      <c r="BP156" s="118"/>
      <c r="BQ156" s="118"/>
      <c r="BR156" s="118"/>
      <c r="BS156" s="118"/>
      <c r="BT156" s="118"/>
      <c r="BU156" s="122"/>
      <c r="BV156" s="123"/>
      <c r="BW156" s="118"/>
      <c r="BX156" s="118"/>
      <c r="BY156" s="118"/>
      <c r="BZ156" s="118"/>
      <c r="CA156" s="118"/>
      <c r="CB156" s="118"/>
      <c r="CC156" s="118"/>
      <c r="CD156" s="119"/>
      <c r="CE156" s="120"/>
      <c r="CF156" s="118"/>
      <c r="CG156" s="118"/>
      <c r="CH156" s="119"/>
      <c r="CI156" s="118"/>
      <c r="CJ156" s="118"/>
      <c r="CK156" s="118"/>
      <c r="CL156" s="118"/>
      <c r="CM156" s="118"/>
      <c r="CN156" s="118"/>
      <c r="CO156" s="118"/>
      <c r="CP156" s="118"/>
      <c r="CQ156" s="118"/>
      <c r="CR156" s="118"/>
      <c r="CS156" s="117"/>
      <c r="CT156" s="116">
        <f>L156*1.18</f>
        <v>0.23183699539999997</v>
      </c>
      <c r="CU156" s="420"/>
      <c r="CV156" s="114"/>
      <c r="CW156" s="113"/>
      <c r="CX156" s="13"/>
      <c r="CY156" s="9"/>
      <c r="CZ156" s="9"/>
      <c r="DA156" s="9"/>
      <c r="DB156" s="9"/>
      <c r="DC156" s="9"/>
      <c r="DD156" s="9"/>
      <c r="DE156" s="9"/>
      <c r="DF156" s="9"/>
    </row>
    <row r="157" spans="1:110" s="8" customFormat="1" ht="15.75" hidden="1" outlineLevel="1" x14ac:dyDescent="0.25">
      <c r="A157" s="53"/>
      <c r="B157" s="136" t="s">
        <v>218</v>
      </c>
      <c r="C157" s="425"/>
      <c r="D157" s="134"/>
      <c r="E157" s="132"/>
      <c r="F157" s="132"/>
      <c r="G157" s="132"/>
      <c r="H157" s="421"/>
      <c r="I157" s="131"/>
      <c r="J157" s="119"/>
      <c r="K157" s="119"/>
      <c r="L157" s="122">
        <v>4.4506879999999999E-2</v>
      </c>
      <c r="M157" s="130"/>
      <c r="N157" s="129"/>
      <c r="O157" s="129"/>
      <c r="P157" s="128"/>
      <c r="Q157" s="128"/>
      <c r="R157" s="127"/>
      <c r="S157" s="127"/>
      <c r="T157" s="126"/>
      <c r="U157" s="125"/>
      <c r="V157" s="125"/>
      <c r="W157" s="124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309"/>
      <c r="AX157" s="118"/>
      <c r="AY157" s="118"/>
      <c r="AZ157" s="118"/>
      <c r="BA157" s="118"/>
      <c r="BB157" s="118"/>
      <c r="BC157" s="118"/>
      <c r="BD157" s="118"/>
      <c r="BE157" s="118"/>
      <c r="BF157" s="120"/>
      <c r="BG157" s="118"/>
      <c r="BH157" s="118"/>
      <c r="BI157" s="118"/>
      <c r="BJ157" s="118"/>
      <c r="BK157" s="118"/>
      <c r="BL157" s="118"/>
      <c r="BM157" s="118"/>
      <c r="BN157" s="118"/>
      <c r="BO157" s="118"/>
      <c r="BP157" s="118"/>
      <c r="BQ157" s="118"/>
      <c r="BR157" s="118"/>
      <c r="BS157" s="118"/>
      <c r="BT157" s="118"/>
      <c r="BU157" s="122"/>
      <c r="BV157" s="123"/>
      <c r="BW157" s="118"/>
      <c r="BX157" s="118"/>
      <c r="BY157" s="118"/>
      <c r="BZ157" s="118"/>
      <c r="CA157" s="118"/>
      <c r="CB157" s="118"/>
      <c r="CC157" s="118"/>
      <c r="CD157" s="119"/>
      <c r="CE157" s="120"/>
      <c r="CF157" s="118"/>
      <c r="CG157" s="118"/>
      <c r="CH157" s="119"/>
      <c r="CI157" s="118"/>
      <c r="CJ157" s="118"/>
      <c r="CK157" s="118"/>
      <c r="CL157" s="118"/>
      <c r="CM157" s="118"/>
      <c r="CN157" s="118"/>
      <c r="CO157" s="118"/>
      <c r="CP157" s="118"/>
      <c r="CQ157" s="118"/>
      <c r="CR157" s="118"/>
      <c r="CS157" s="117"/>
      <c r="CT157" s="116">
        <f>L157*1.18</f>
        <v>5.2518118399999994E-2</v>
      </c>
      <c r="CU157" s="420"/>
      <c r="CV157" s="114"/>
      <c r="CW157" s="113"/>
      <c r="CX157" s="13"/>
      <c r="CY157" s="9"/>
      <c r="CZ157" s="9"/>
      <c r="DA157" s="9"/>
      <c r="DB157" s="9"/>
      <c r="DC157" s="9"/>
      <c r="DD157" s="9"/>
      <c r="DE157" s="9"/>
      <c r="DF157" s="9"/>
    </row>
    <row r="158" spans="1:110" s="8" customFormat="1" ht="15.75" hidden="1" outlineLevel="1" x14ac:dyDescent="0.25">
      <c r="A158" s="53"/>
      <c r="B158" s="136" t="s">
        <v>222</v>
      </c>
      <c r="C158" s="425"/>
      <c r="D158" s="134"/>
      <c r="E158" s="132"/>
      <c r="F158" s="132"/>
      <c r="G158" s="132"/>
      <c r="H158" s="421"/>
      <c r="I158" s="131"/>
      <c r="J158" s="119"/>
      <c r="K158" s="119"/>
      <c r="L158" s="122"/>
      <c r="M158" s="130"/>
      <c r="N158" s="129"/>
      <c r="O158" s="129"/>
      <c r="P158" s="128"/>
      <c r="Q158" s="128"/>
      <c r="R158" s="127"/>
      <c r="S158" s="127"/>
      <c r="T158" s="126"/>
      <c r="U158" s="125"/>
      <c r="V158" s="125"/>
      <c r="W158" s="124">
        <v>0.14171607999999999</v>
      </c>
      <c r="X158" s="118"/>
      <c r="Y158" s="118"/>
      <c r="Z158" s="118"/>
      <c r="AA158" s="118"/>
      <c r="AB158" s="118"/>
      <c r="AC158" s="118"/>
      <c r="AD158" s="118"/>
      <c r="AE158" s="118"/>
      <c r="AF158" s="118"/>
      <c r="AG158" s="118"/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  <c r="AR158" s="118"/>
      <c r="AS158" s="118"/>
      <c r="AT158" s="118"/>
      <c r="AU158" s="118"/>
      <c r="AV158" s="118"/>
      <c r="AW158" s="309"/>
      <c r="AX158" s="118"/>
      <c r="AY158" s="118"/>
      <c r="AZ158" s="118"/>
      <c r="BA158" s="118"/>
      <c r="BB158" s="118"/>
      <c r="BC158" s="118"/>
      <c r="BD158" s="118"/>
      <c r="BE158" s="118"/>
      <c r="BF158" s="120"/>
      <c r="BG158" s="118"/>
      <c r="BH158" s="118"/>
      <c r="BI158" s="118"/>
      <c r="BJ158" s="118"/>
      <c r="BK158" s="118"/>
      <c r="BL158" s="118"/>
      <c r="BM158" s="118"/>
      <c r="BN158" s="118"/>
      <c r="BO158" s="118"/>
      <c r="BP158" s="118"/>
      <c r="BQ158" s="118"/>
      <c r="BR158" s="118"/>
      <c r="BS158" s="118"/>
      <c r="BT158" s="118"/>
      <c r="BU158" s="122"/>
      <c r="BV158" s="123"/>
      <c r="BW158" s="118"/>
      <c r="BX158" s="118"/>
      <c r="BY158" s="118"/>
      <c r="BZ158" s="118"/>
      <c r="CA158" s="118"/>
      <c r="CB158" s="118"/>
      <c r="CC158" s="118"/>
      <c r="CD158" s="119"/>
      <c r="CE158" s="120"/>
      <c r="CF158" s="118"/>
      <c r="CG158" s="118"/>
      <c r="CH158" s="119"/>
      <c r="CI158" s="118"/>
      <c r="CJ158" s="118"/>
      <c r="CK158" s="118"/>
      <c r="CL158" s="118"/>
      <c r="CM158" s="118"/>
      <c r="CN158" s="118"/>
      <c r="CO158" s="118"/>
      <c r="CP158" s="118"/>
      <c r="CQ158" s="118"/>
      <c r="CR158" s="118"/>
      <c r="CS158" s="117"/>
      <c r="CT158" s="116"/>
      <c r="CU158" s="420">
        <f>W158/1.18</f>
        <v>0.12009837288135593</v>
      </c>
      <c r="CV158" s="114"/>
      <c r="CW158" s="113"/>
      <c r="CX158" s="13"/>
      <c r="CY158" s="9"/>
      <c r="CZ158" s="9"/>
      <c r="DA158" s="9"/>
      <c r="DB158" s="9"/>
      <c r="DC158" s="9"/>
      <c r="DD158" s="9"/>
      <c r="DE158" s="9"/>
      <c r="DF158" s="9"/>
    </row>
    <row r="159" spans="1:110" s="8" customFormat="1" ht="15.75" hidden="1" outlineLevel="1" x14ac:dyDescent="0.25">
      <c r="A159" s="53"/>
      <c r="B159" s="136" t="s">
        <v>221</v>
      </c>
      <c r="C159" s="425"/>
      <c r="D159" s="134"/>
      <c r="E159" s="132"/>
      <c r="F159" s="132"/>
      <c r="G159" s="132"/>
      <c r="H159" s="421"/>
      <c r="I159" s="131"/>
      <c r="J159" s="119"/>
      <c r="K159" s="119"/>
      <c r="L159" s="122"/>
      <c r="M159" s="130"/>
      <c r="N159" s="129"/>
      <c r="O159" s="129"/>
      <c r="P159" s="128"/>
      <c r="Q159" s="128"/>
      <c r="R159" s="127"/>
      <c r="S159" s="127"/>
      <c r="T159" s="126"/>
      <c r="U159" s="125"/>
      <c r="V159" s="125"/>
      <c r="W159" s="124">
        <v>6.7302600000000004E-2</v>
      </c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18"/>
      <c r="AW159" s="309"/>
      <c r="AX159" s="118"/>
      <c r="AY159" s="118"/>
      <c r="AZ159" s="118"/>
      <c r="BA159" s="118"/>
      <c r="BB159" s="118"/>
      <c r="BC159" s="118"/>
      <c r="BD159" s="118"/>
      <c r="BE159" s="118"/>
      <c r="BF159" s="120"/>
      <c r="BG159" s="118"/>
      <c r="BH159" s="118"/>
      <c r="BI159" s="118"/>
      <c r="BJ159" s="118"/>
      <c r="BK159" s="118"/>
      <c r="BL159" s="118"/>
      <c r="BM159" s="118"/>
      <c r="BN159" s="118"/>
      <c r="BO159" s="118"/>
      <c r="BP159" s="118"/>
      <c r="BQ159" s="118"/>
      <c r="BR159" s="118"/>
      <c r="BS159" s="118"/>
      <c r="BT159" s="118"/>
      <c r="BU159" s="122"/>
      <c r="BV159" s="123"/>
      <c r="BW159" s="118"/>
      <c r="BX159" s="118"/>
      <c r="BY159" s="118"/>
      <c r="BZ159" s="118"/>
      <c r="CA159" s="118"/>
      <c r="CB159" s="118"/>
      <c r="CC159" s="118"/>
      <c r="CD159" s="119"/>
      <c r="CE159" s="120"/>
      <c r="CF159" s="118"/>
      <c r="CG159" s="118"/>
      <c r="CH159" s="119"/>
      <c r="CI159" s="118"/>
      <c r="CJ159" s="118"/>
      <c r="CK159" s="118"/>
      <c r="CL159" s="118"/>
      <c r="CM159" s="118"/>
      <c r="CN159" s="118"/>
      <c r="CO159" s="118"/>
      <c r="CP159" s="118"/>
      <c r="CQ159" s="118"/>
      <c r="CR159" s="118"/>
      <c r="CS159" s="117"/>
      <c r="CT159" s="116"/>
      <c r="CU159" s="420">
        <f>W159/1.18</f>
        <v>5.7036101694915263E-2</v>
      </c>
      <c r="CV159" s="114"/>
      <c r="CW159" s="113"/>
      <c r="CX159" s="13"/>
      <c r="CY159" s="9"/>
      <c r="CZ159" s="9"/>
      <c r="DA159" s="9"/>
      <c r="DB159" s="9"/>
      <c r="DC159" s="9"/>
      <c r="DD159" s="9"/>
      <c r="DE159" s="9"/>
      <c r="DF159" s="9"/>
    </row>
    <row r="160" spans="1:110" s="112" customFormat="1" ht="15.75" hidden="1" outlineLevel="1" x14ac:dyDescent="0.25">
      <c r="A160" s="53"/>
      <c r="B160" s="136" t="s">
        <v>220</v>
      </c>
      <c r="C160" s="425"/>
      <c r="D160" s="134"/>
      <c r="E160" s="132"/>
      <c r="F160" s="132"/>
      <c r="G160" s="132"/>
      <c r="H160" s="421"/>
      <c r="I160" s="131"/>
      <c r="J160" s="119"/>
      <c r="K160" s="119"/>
      <c r="L160" s="122"/>
      <c r="M160" s="130"/>
      <c r="N160" s="129"/>
      <c r="O160" s="129"/>
      <c r="P160" s="128"/>
      <c r="Q160" s="128"/>
      <c r="R160" s="127"/>
      <c r="S160" s="127"/>
      <c r="T160" s="126"/>
      <c r="U160" s="125"/>
      <c r="V160" s="125"/>
      <c r="W160" s="124">
        <v>0.13816908</v>
      </c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8"/>
      <c r="AL160" s="118"/>
      <c r="AM160" s="118"/>
      <c r="AN160" s="118"/>
      <c r="AO160" s="118"/>
      <c r="AP160" s="118"/>
      <c r="AQ160" s="118"/>
      <c r="AR160" s="118"/>
      <c r="AS160" s="118"/>
      <c r="AT160" s="118"/>
      <c r="AU160" s="118"/>
      <c r="AV160" s="118"/>
      <c r="AW160" s="309"/>
      <c r="AX160" s="118"/>
      <c r="AY160" s="118"/>
      <c r="AZ160" s="118"/>
      <c r="BA160" s="118"/>
      <c r="BB160" s="118"/>
      <c r="BC160" s="118"/>
      <c r="BD160" s="118"/>
      <c r="BE160" s="118"/>
      <c r="BF160" s="120"/>
      <c r="BG160" s="118"/>
      <c r="BH160" s="118"/>
      <c r="BI160" s="118"/>
      <c r="BJ160" s="118"/>
      <c r="BK160" s="118"/>
      <c r="BL160" s="118"/>
      <c r="BM160" s="118"/>
      <c r="BN160" s="118"/>
      <c r="BO160" s="118"/>
      <c r="BP160" s="118"/>
      <c r="BQ160" s="118"/>
      <c r="BR160" s="118"/>
      <c r="BS160" s="118"/>
      <c r="BT160" s="118"/>
      <c r="BU160" s="122"/>
      <c r="BV160" s="123"/>
      <c r="BW160" s="118"/>
      <c r="BX160" s="118"/>
      <c r="BY160" s="118"/>
      <c r="BZ160" s="118"/>
      <c r="CA160" s="118"/>
      <c r="CB160" s="118"/>
      <c r="CC160" s="118"/>
      <c r="CD160" s="119"/>
      <c r="CE160" s="120"/>
      <c r="CF160" s="118"/>
      <c r="CG160" s="118"/>
      <c r="CH160" s="119"/>
      <c r="CI160" s="118"/>
      <c r="CJ160" s="118"/>
      <c r="CK160" s="118"/>
      <c r="CL160" s="118"/>
      <c r="CM160" s="118"/>
      <c r="CN160" s="118"/>
      <c r="CO160" s="118"/>
      <c r="CP160" s="118"/>
      <c r="CQ160" s="118"/>
      <c r="CR160" s="118"/>
      <c r="CS160" s="117"/>
      <c r="CT160" s="116"/>
      <c r="CU160" s="420">
        <f>W160/1.18</f>
        <v>0.11709244067796611</v>
      </c>
      <c r="CV160" s="114"/>
      <c r="CW160" s="113"/>
      <c r="CX160" s="427"/>
      <c r="CY160" s="426"/>
      <c r="CZ160" s="426"/>
      <c r="DA160" s="426"/>
      <c r="DB160" s="426"/>
      <c r="DC160" s="426"/>
      <c r="DD160" s="426"/>
      <c r="DE160" s="426"/>
      <c r="DF160" s="426"/>
    </row>
    <row r="161" spans="1:110" s="8" customFormat="1" ht="15.75" hidden="1" outlineLevel="1" x14ac:dyDescent="0.25">
      <c r="A161" s="53"/>
      <c r="B161" s="136" t="s">
        <v>219</v>
      </c>
      <c r="C161" s="425"/>
      <c r="D161" s="134"/>
      <c r="E161" s="132"/>
      <c r="F161" s="132"/>
      <c r="G161" s="132"/>
      <c r="H161" s="421"/>
      <c r="I161" s="131"/>
      <c r="J161" s="119"/>
      <c r="K161" s="119"/>
      <c r="L161" s="122"/>
      <c r="M161" s="130"/>
      <c r="N161" s="129"/>
      <c r="O161" s="129"/>
      <c r="P161" s="128"/>
      <c r="Q161" s="128"/>
      <c r="R161" s="127"/>
      <c r="S161" s="127"/>
      <c r="T161" s="126"/>
      <c r="U161" s="125"/>
      <c r="V161" s="125"/>
      <c r="W161" s="124">
        <v>1.0673026000000001</v>
      </c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18"/>
      <c r="AW161" s="309"/>
      <c r="AX161" s="118"/>
      <c r="AY161" s="118"/>
      <c r="AZ161" s="118"/>
      <c r="BA161" s="118"/>
      <c r="BB161" s="118"/>
      <c r="BC161" s="118"/>
      <c r="BD161" s="118"/>
      <c r="BE161" s="118"/>
      <c r="BF161" s="120"/>
      <c r="BG161" s="118"/>
      <c r="BH161" s="118"/>
      <c r="BI161" s="118"/>
      <c r="BJ161" s="118"/>
      <c r="BK161" s="118"/>
      <c r="BL161" s="118"/>
      <c r="BM161" s="118"/>
      <c r="BN161" s="118"/>
      <c r="BO161" s="118"/>
      <c r="BP161" s="118"/>
      <c r="BQ161" s="118"/>
      <c r="BR161" s="118"/>
      <c r="BS161" s="118"/>
      <c r="BT161" s="118"/>
      <c r="BU161" s="122"/>
      <c r="BV161" s="123"/>
      <c r="BW161" s="118"/>
      <c r="BX161" s="118"/>
      <c r="BY161" s="118"/>
      <c r="BZ161" s="118"/>
      <c r="CA161" s="118"/>
      <c r="CB161" s="118"/>
      <c r="CC161" s="118"/>
      <c r="CD161" s="119"/>
      <c r="CE161" s="120"/>
      <c r="CF161" s="118"/>
      <c r="CG161" s="118"/>
      <c r="CH161" s="119"/>
      <c r="CI161" s="118"/>
      <c r="CJ161" s="118"/>
      <c r="CK161" s="118"/>
      <c r="CL161" s="118"/>
      <c r="CM161" s="118"/>
      <c r="CN161" s="118"/>
      <c r="CO161" s="118"/>
      <c r="CP161" s="118"/>
      <c r="CQ161" s="118"/>
      <c r="CR161" s="118"/>
      <c r="CS161" s="117"/>
      <c r="CT161" s="116"/>
      <c r="CU161" s="420">
        <f>W161/1.18</f>
        <v>0.90449372881355949</v>
      </c>
      <c r="CV161" s="114"/>
      <c r="CW161" s="113"/>
      <c r="CX161" s="13"/>
      <c r="CY161" s="9"/>
      <c r="CZ161" s="9"/>
      <c r="DA161" s="9"/>
      <c r="DB161" s="9"/>
      <c r="DC161" s="9"/>
      <c r="DD161" s="9"/>
      <c r="DE161" s="9"/>
      <c r="DF161" s="9"/>
    </row>
    <row r="162" spans="1:110" s="8" customFormat="1" ht="15.75" hidden="1" outlineLevel="1" x14ac:dyDescent="0.25">
      <c r="A162" s="53"/>
      <c r="B162" s="136" t="s">
        <v>218</v>
      </c>
      <c r="C162" s="425"/>
      <c r="D162" s="134"/>
      <c r="E162" s="132"/>
      <c r="F162" s="132"/>
      <c r="G162" s="132"/>
      <c r="H162" s="421"/>
      <c r="I162" s="131"/>
      <c r="J162" s="119"/>
      <c r="K162" s="119"/>
      <c r="L162" s="122"/>
      <c r="M162" s="130"/>
      <c r="N162" s="129"/>
      <c r="O162" s="129"/>
      <c r="P162" s="128"/>
      <c r="Q162" s="128"/>
      <c r="R162" s="127"/>
      <c r="S162" s="127"/>
      <c r="T162" s="126"/>
      <c r="U162" s="125"/>
      <c r="V162" s="125"/>
      <c r="W162" s="124">
        <v>0.23388339000000002</v>
      </c>
      <c r="X162" s="118"/>
      <c r="Y162" s="118"/>
      <c r="Z162" s="118"/>
      <c r="AA162" s="118"/>
      <c r="AB162" s="118"/>
      <c r="AC162" s="118"/>
      <c r="AD162" s="118"/>
      <c r="AE162" s="118"/>
      <c r="AF162" s="118"/>
      <c r="AG162" s="118"/>
      <c r="AH162" s="118"/>
      <c r="AI162" s="118"/>
      <c r="AJ162" s="118"/>
      <c r="AK162" s="118"/>
      <c r="AL162" s="118"/>
      <c r="AM162" s="118"/>
      <c r="AN162" s="118"/>
      <c r="AO162" s="118"/>
      <c r="AP162" s="118"/>
      <c r="AQ162" s="118"/>
      <c r="AR162" s="118"/>
      <c r="AS162" s="118"/>
      <c r="AT162" s="118"/>
      <c r="AU162" s="118"/>
      <c r="AV162" s="118"/>
      <c r="AW162" s="309"/>
      <c r="AX162" s="118"/>
      <c r="AY162" s="118"/>
      <c r="AZ162" s="118"/>
      <c r="BA162" s="118"/>
      <c r="BB162" s="118"/>
      <c r="BC162" s="118"/>
      <c r="BD162" s="118"/>
      <c r="BE162" s="118"/>
      <c r="BF162" s="120"/>
      <c r="BG162" s="118"/>
      <c r="BH162" s="118"/>
      <c r="BI162" s="118"/>
      <c r="BJ162" s="118"/>
      <c r="BK162" s="118"/>
      <c r="BL162" s="118"/>
      <c r="BM162" s="118"/>
      <c r="BN162" s="118"/>
      <c r="BO162" s="118"/>
      <c r="BP162" s="118"/>
      <c r="BQ162" s="118"/>
      <c r="BR162" s="118"/>
      <c r="BS162" s="118"/>
      <c r="BT162" s="118"/>
      <c r="BU162" s="122"/>
      <c r="BV162" s="123"/>
      <c r="BW162" s="118"/>
      <c r="BX162" s="118"/>
      <c r="BY162" s="118"/>
      <c r="BZ162" s="118"/>
      <c r="CA162" s="118"/>
      <c r="CB162" s="118"/>
      <c r="CC162" s="118"/>
      <c r="CD162" s="119"/>
      <c r="CE162" s="120"/>
      <c r="CF162" s="118"/>
      <c r="CG162" s="118"/>
      <c r="CH162" s="119"/>
      <c r="CI162" s="118"/>
      <c r="CJ162" s="118"/>
      <c r="CK162" s="118"/>
      <c r="CL162" s="118"/>
      <c r="CM162" s="118"/>
      <c r="CN162" s="118"/>
      <c r="CO162" s="118"/>
      <c r="CP162" s="118"/>
      <c r="CQ162" s="118"/>
      <c r="CR162" s="118"/>
      <c r="CS162" s="117"/>
      <c r="CT162" s="116"/>
      <c r="CU162" s="420">
        <f>W162/1.18</f>
        <v>0.19820626271186445</v>
      </c>
      <c r="CV162" s="114"/>
      <c r="CW162" s="113"/>
      <c r="CX162" s="13"/>
      <c r="CY162" s="9"/>
      <c r="CZ162" s="9"/>
      <c r="DA162" s="9"/>
      <c r="DB162" s="9"/>
      <c r="DC162" s="9"/>
      <c r="DD162" s="9"/>
      <c r="DE162" s="9"/>
      <c r="DF162" s="9"/>
    </row>
    <row r="163" spans="1:110" s="8" customFormat="1" ht="15.75" hidden="1" outlineLevel="1" x14ac:dyDescent="0.25">
      <c r="A163" s="53"/>
      <c r="B163" s="136" t="s">
        <v>217</v>
      </c>
      <c r="C163" s="425"/>
      <c r="D163" s="134"/>
      <c r="E163" s="132"/>
      <c r="F163" s="132"/>
      <c r="G163" s="132"/>
      <c r="H163" s="421"/>
      <c r="I163" s="131"/>
      <c r="J163" s="119"/>
      <c r="K163" s="119"/>
      <c r="L163" s="122"/>
      <c r="M163" s="130"/>
      <c r="N163" s="129"/>
      <c r="O163" s="129"/>
      <c r="P163" s="128"/>
      <c r="Q163" s="128"/>
      <c r="R163" s="127"/>
      <c r="S163" s="127"/>
      <c r="T163" s="126"/>
      <c r="U163" s="125"/>
      <c r="V163" s="125"/>
      <c r="W163" s="124">
        <v>1.2210693500000001</v>
      </c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18"/>
      <c r="AW163" s="309"/>
      <c r="AX163" s="118"/>
      <c r="AY163" s="118"/>
      <c r="AZ163" s="118"/>
      <c r="BA163" s="118"/>
      <c r="BB163" s="118"/>
      <c r="BC163" s="118"/>
      <c r="BD163" s="118"/>
      <c r="BE163" s="118"/>
      <c r="BF163" s="120"/>
      <c r="BG163" s="118"/>
      <c r="BH163" s="118"/>
      <c r="BI163" s="118"/>
      <c r="BJ163" s="118"/>
      <c r="BK163" s="118"/>
      <c r="BL163" s="118"/>
      <c r="BM163" s="118"/>
      <c r="BN163" s="118"/>
      <c r="BO163" s="118"/>
      <c r="BP163" s="118"/>
      <c r="BQ163" s="118"/>
      <c r="BR163" s="118"/>
      <c r="BS163" s="118"/>
      <c r="BT163" s="118"/>
      <c r="BU163" s="122"/>
      <c r="BV163" s="123"/>
      <c r="BW163" s="118"/>
      <c r="BX163" s="118"/>
      <c r="BY163" s="118"/>
      <c r="BZ163" s="118"/>
      <c r="CA163" s="118"/>
      <c r="CB163" s="118"/>
      <c r="CC163" s="118"/>
      <c r="CD163" s="119"/>
      <c r="CE163" s="120"/>
      <c r="CF163" s="118"/>
      <c r="CG163" s="118"/>
      <c r="CH163" s="119"/>
      <c r="CI163" s="118"/>
      <c r="CJ163" s="118"/>
      <c r="CK163" s="118"/>
      <c r="CL163" s="118"/>
      <c r="CM163" s="118"/>
      <c r="CN163" s="118"/>
      <c r="CO163" s="118"/>
      <c r="CP163" s="118"/>
      <c r="CQ163" s="118"/>
      <c r="CR163" s="118"/>
      <c r="CS163" s="117"/>
      <c r="CT163" s="116"/>
      <c r="CU163" s="420">
        <f>W163/1.18</f>
        <v>1.0348045338983052</v>
      </c>
      <c r="CV163" s="114"/>
      <c r="CW163" s="113"/>
      <c r="CX163" s="13"/>
      <c r="CY163" s="9"/>
      <c r="CZ163" s="9"/>
      <c r="DA163" s="9"/>
      <c r="DB163" s="9"/>
      <c r="DC163" s="9"/>
      <c r="DD163" s="9"/>
      <c r="DE163" s="9"/>
      <c r="DF163" s="9"/>
    </row>
    <row r="164" spans="1:110" s="8" customFormat="1" ht="15.75" hidden="1" outlineLevel="1" x14ac:dyDescent="0.25">
      <c r="A164" s="53"/>
      <c r="B164" s="136" t="s">
        <v>216</v>
      </c>
      <c r="C164" s="425"/>
      <c r="D164" s="134"/>
      <c r="E164" s="132"/>
      <c r="F164" s="132"/>
      <c r="G164" s="132"/>
      <c r="H164" s="421"/>
      <c r="I164" s="131"/>
      <c r="J164" s="119"/>
      <c r="K164" s="119"/>
      <c r="L164" s="122"/>
      <c r="M164" s="130"/>
      <c r="N164" s="129"/>
      <c r="O164" s="129"/>
      <c r="P164" s="128"/>
      <c r="Q164" s="128"/>
      <c r="R164" s="127"/>
      <c r="S164" s="127"/>
      <c r="T164" s="126"/>
      <c r="U164" s="125"/>
      <c r="V164" s="125"/>
      <c r="W164" s="124">
        <f>0.09936981+1.10137515</f>
        <v>1.20074496</v>
      </c>
      <c r="X164" s="118"/>
      <c r="Y164" s="118"/>
      <c r="Z164" s="118"/>
      <c r="AA164" s="118"/>
      <c r="AB164" s="118"/>
      <c r="AC164" s="118"/>
      <c r="AD164" s="118"/>
      <c r="AE164" s="118"/>
      <c r="AF164" s="118"/>
      <c r="AG164" s="118"/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8"/>
      <c r="AT164" s="118"/>
      <c r="AU164" s="118"/>
      <c r="AV164" s="118"/>
      <c r="AW164" s="309"/>
      <c r="AX164" s="118"/>
      <c r="AY164" s="118"/>
      <c r="AZ164" s="118"/>
      <c r="BA164" s="118"/>
      <c r="BB164" s="118"/>
      <c r="BC164" s="118"/>
      <c r="BD164" s="118"/>
      <c r="BE164" s="118"/>
      <c r="BF164" s="120"/>
      <c r="BG164" s="118"/>
      <c r="BH164" s="118"/>
      <c r="BI164" s="118"/>
      <c r="BJ164" s="118"/>
      <c r="BK164" s="118"/>
      <c r="BL164" s="118"/>
      <c r="BM164" s="118"/>
      <c r="BN164" s="118"/>
      <c r="BO164" s="118"/>
      <c r="BP164" s="118"/>
      <c r="BQ164" s="118"/>
      <c r="BR164" s="118"/>
      <c r="BS164" s="118"/>
      <c r="BT164" s="118"/>
      <c r="BU164" s="122"/>
      <c r="BV164" s="123"/>
      <c r="BW164" s="118"/>
      <c r="BX164" s="118"/>
      <c r="BY164" s="118"/>
      <c r="BZ164" s="118"/>
      <c r="CA164" s="118"/>
      <c r="CB164" s="118"/>
      <c r="CC164" s="118"/>
      <c r="CD164" s="119"/>
      <c r="CE164" s="120"/>
      <c r="CF164" s="118"/>
      <c r="CG164" s="118"/>
      <c r="CH164" s="119"/>
      <c r="CI164" s="118"/>
      <c r="CJ164" s="118"/>
      <c r="CK164" s="118"/>
      <c r="CL164" s="118"/>
      <c r="CM164" s="118"/>
      <c r="CN164" s="118"/>
      <c r="CO164" s="118"/>
      <c r="CP164" s="118"/>
      <c r="CQ164" s="118"/>
      <c r="CR164" s="118"/>
      <c r="CS164" s="117"/>
      <c r="CT164" s="116"/>
      <c r="CU164" s="420">
        <f>W164/1.18+0.870836389830508</f>
        <v>1.8884168644067794</v>
      </c>
      <c r="CV164" s="114"/>
      <c r="CW164" s="113"/>
      <c r="CX164" s="13"/>
      <c r="CY164" s="9"/>
      <c r="CZ164" s="9"/>
      <c r="DA164" s="9"/>
      <c r="DB164" s="9"/>
      <c r="DC164" s="9"/>
      <c r="DD164" s="9"/>
      <c r="DE164" s="9"/>
      <c r="DF164" s="9"/>
    </row>
    <row r="165" spans="1:110" s="8" customFormat="1" ht="15.75" hidden="1" outlineLevel="1" x14ac:dyDescent="0.25">
      <c r="A165" s="53"/>
      <c r="B165" s="136" t="s">
        <v>215</v>
      </c>
      <c r="C165" s="425"/>
      <c r="D165" s="134"/>
      <c r="E165" s="132"/>
      <c r="F165" s="132"/>
      <c r="G165" s="132"/>
      <c r="H165" s="421"/>
      <c r="I165" s="131"/>
      <c r="J165" s="119"/>
      <c r="K165" s="119"/>
      <c r="L165" s="122"/>
      <c r="M165" s="130"/>
      <c r="N165" s="129"/>
      <c r="O165" s="129"/>
      <c r="P165" s="128"/>
      <c r="Q165" s="128"/>
      <c r="R165" s="127"/>
      <c r="S165" s="127"/>
      <c r="T165" s="126"/>
      <c r="U165" s="125"/>
      <c r="V165" s="125"/>
      <c r="W165" s="124">
        <v>3.3651300000000002E-2</v>
      </c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18"/>
      <c r="AW165" s="309"/>
      <c r="AX165" s="118"/>
      <c r="AY165" s="118"/>
      <c r="AZ165" s="118"/>
      <c r="BA165" s="118"/>
      <c r="BB165" s="118"/>
      <c r="BC165" s="118"/>
      <c r="BD165" s="118"/>
      <c r="BE165" s="118"/>
      <c r="BF165" s="120"/>
      <c r="BG165" s="118"/>
      <c r="BH165" s="118"/>
      <c r="BI165" s="118"/>
      <c r="BJ165" s="118"/>
      <c r="BK165" s="118"/>
      <c r="BL165" s="118"/>
      <c r="BM165" s="118"/>
      <c r="BN165" s="118"/>
      <c r="BO165" s="118"/>
      <c r="BP165" s="118"/>
      <c r="BQ165" s="118"/>
      <c r="BR165" s="118"/>
      <c r="BS165" s="118"/>
      <c r="BT165" s="118"/>
      <c r="BU165" s="122"/>
      <c r="BV165" s="123"/>
      <c r="BW165" s="118"/>
      <c r="BX165" s="118"/>
      <c r="BY165" s="118"/>
      <c r="BZ165" s="118"/>
      <c r="CA165" s="118"/>
      <c r="CB165" s="118"/>
      <c r="CC165" s="118"/>
      <c r="CD165" s="119"/>
      <c r="CE165" s="120"/>
      <c r="CF165" s="118"/>
      <c r="CG165" s="118"/>
      <c r="CH165" s="119"/>
      <c r="CI165" s="118"/>
      <c r="CJ165" s="118"/>
      <c r="CK165" s="118"/>
      <c r="CL165" s="118"/>
      <c r="CM165" s="118"/>
      <c r="CN165" s="118"/>
      <c r="CO165" s="118"/>
      <c r="CP165" s="118"/>
      <c r="CQ165" s="118"/>
      <c r="CR165" s="118"/>
      <c r="CS165" s="117"/>
      <c r="CT165" s="116"/>
      <c r="CU165" s="420">
        <f>W165/1.18</f>
        <v>2.8518050847457631E-2</v>
      </c>
      <c r="CV165" s="114"/>
      <c r="CW165" s="113"/>
      <c r="CX165" s="13"/>
      <c r="CY165" s="9"/>
      <c r="CZ165" s="9"/>
      <c r="DA165" s="9"/>
      <c r="DB165" s="9"/>
      <c r="DC165" s="9"/>
      <c r="DD165" s="9"/>
      <c r="DE165" s="9"/>
      <c r="DF165" s="9"/>
    </row>
    <row r="166" spans="1:110" s="112" customFormat="1" ht="15.75" hidden="1" outlineLevel="1" x14ac:dyDescent="0.25">
      <c r="A166" s="53"/>
      <c r="B166" s="136" t="s">
        <v>214</v>
      </c>
      <c r="C166" s="425"/>
      <c r="D166" s="134"/>
      <c r="E166" s="132"/>
      <c r="F166" s="132"/>
      <c r="G166" s="132"/>
      <c r="H166" s="421"/>
      <c r="I166" s="131"/>
      <c r="J166" s="119"/>
      <c r="K166" s="119"/>
      <c r="L166" s="122"/>
      <c r="M166" s="130"/>
      <c r="N166" s="129"/>
      <c r="O166" s="129"/>
      <c r="P166" s="128"/>
      <c r="Q166" s="128"/>
      <c r="R166" s="127"/>
      <c r="S166" s="127"/>
      <c r="T166" s="126"/>
      <c r="U166" s="125"/>
      <c r="V166" s="125"/>
      <c r="W166" s="124">
        <v>8.0895620000000001E-2</v>
      </c>
      <c r="X166" s="118"/>
      <c r="Y166" s="118"/>
      <c r="Z166" s="118"/>
      <c r="AA166" s="118"/>
      <c r="AB166" s="118"/>
      <c r="AC166" s="118"/>
      <c r="AD166" s="118"/>
      <c r="AE166" s="118"/>
      <c r="AF166" s="118"/>
      <c r="AG166" s="118"/>
      <c r="AH166" s="118"/>
      <c r="AI166" s="118"/>
      <c r="AJ166" s="118"/>
      <c r="AK166" s="118"/>
      <c r="AL166" s="118"/>
      <c r="AM166" s="118"/>
      <c r="AN166" s="118"/>
      <c r="AO166" s="118"/>
      <c r="AP166" s="118"/>
      <c r="AQ166" s="118"/>
      <c r="AR166" s="118"/>
      <c r="AS166" s="118"/>
      <c r="AT166" s="118"/>
      <c r="AU166" s="118"/>
      <c r="AV166" s="118"/>
      <c r="AW166" s="309"/>
      <c r="AX166" s="118"/>
      <c r="AY166" s="118"/>
      <c r="AZ166" s="118"/>
      <c r="BA166" s="118"/>
      <c r="BB166" s="118"/>
      <c r="BC166" s="118"/>
      <c r="BD166" s="118"/>
      <c r="BE166" s="118"/>
      <c r="BF166" s="120"/>
      <c r="BG166" s="118"/>
      <c r="BH166" s="118"/>
      <c r="BI166" s="118"/>
      <c r="BJ166" s="118"/>
      <c r="BK166" s="118"/>
      <c r="BL166" s="118"/>
      <c r="BM166" s="118"/>
      <c r="BN166" s="118"/>
      <c r="BO166" s="118"/>
      <c r="BP166" s="118"/>
      <c r="BQ166" s="118"/>
      <c r="BR166" s="118"/>
      <c r="BS166" s="118"/>
      <c r="BT166" s="118"/>
      <c r="BU166" s="122"/>
      <c r="BV166" s="123"/>
      <c r="BW166" s="118"/>
      <c r="BX166" s="118"/>
      <c r="BY166" s="118"/>
      <c r="BZ166" s="118"/>
      <c r="CA166" s="118"/>
      <c r="CB166" s="118"/>
      <c r="CC166" s="118"/>
      <c r="CD166" s="119"/>
      <c r="CE166" s="120"/>
      <c r="CF166" s="118"/>
      <c r="CG166" s="118"/>
      <c r="CH166" s="119"/>
      <c r="CI166" s="118"/>
      <c r="CJ166" s="118"/>
      <c r="CK166" s="118"/>
      <c r="CL166" s="118"/>
      <c r="CM166" s="118"/>
      <c r="CN166" s="118"/>
      <c r="CO166" s="118"/>
      <c r="CP166" s="118"/>
      <c r="CQ166" s="118"/>
      <c r="CR166" s="118"/>
      <c r="CS166" s="117"/>
      <c r="CT166" s="116"/>
      <c r="CU166" s="420">
        <f>W166/1.18</f>
        <v>6.8555610169491535E-2</v>
      </c>
      <c r="CV166" s="114"/>
      <c r="CW166" s="113"/>
      <c r="CX166" s="427"/>
      <c r="CY166" s="426"/>
      <c r="CZ166" s="426"/>
      <c r="DA166" s="426"/>
      <c r="DB166" s="426"/>
      <c r="DC166" s="426"/>
      <c r="DD166" s="426"/>
      <c r="DE166" s="426"/>
      <c r="DF166" s="426"/>
    </row>
    <row r="167" spans="1:110" s="8" customFormat="1" ht="15.75" hidden="1" outlineLevel="1" x14ac:dyDescent="0.25">
      <c r="A167" s="53"/>
      <c r="B167" s="136" t="s">
        <v>213</v>
      </c>
      <c r="C167" s="425"/>
      <c r="D167" s="134"/>
      <c r="E167" s="132"/>
      <c r="F167" s="132"/>
      <c r="G167" s="132"/>
      <c r="H167" s="421"/>
      <c r="I167" s="131"/>
      <c r="J167" s="119"/>
      <c r="K167" s="119"/>
      <c r="L167" s="122"/>
      <c r="M167" s="130"/>
      <c r="N167" s="129"/>
      <c r="O167" s="129"/>
      <c r="P167" s="128"/>
      <c r="Q167" s="128"/>
      <c r="R167" s="127"/>
      <c r="S167" s="127"/>
      <c r="T167" s="126"/>
      <c r="U167" s="125"/>
      <c r="V167" s="125"/>
      <c r="W167" s="124">
        <v>0.15822735999999998</v>
      </c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18"/>
      <c r="AW167" s="309"/>
      <c r="AX167" s="118"/>
      <c r="AY167" s="118"/>
      <c r="AZ167" s="118"/>
      <c r="BA167" s="118"/>
      <c r="BB167" s="118"/>
      <c r="BC167" s="118"/>
      <c r="BD167" s="118"/>
      <c r="BE167" s="118"/>
      <c r="BF167" s="120"/>
      <c r="BG167" s="118"/>
      <c r="BH167" s="118"/>
      <c r="BI167" s="118"/>
      <c r="BJ167" s="118"/>
      <c r="BK167" s="118"/>
      <c r="BL167" s="118"/>
      <c r="BM167" s="118"/>
      <c r="BN167" s="118"/>
      <c r="BO167" s="118"/>
      <c r="BP167" s="118"/>
      <c r="BQ167" s="118"/>
      <c r="BR167" s="118"/>
      <c r="BS167" s="118"/>
      <c r="BT167" s="118"/>
      <c r="BU167" s="122"/>
      <c r="BV167" s="123"/>
      <c r="BW167" s="118"/>
      <c r="BX167" s="118"/>
      <c r="BY167" s="118"/>
      <c r="BZ167" s="118"/>
      <c r="CA167" s="118"/>
      <c r="CB167" s="118"/>
      <c r="CC167" s="118"/>
      <c r="CD167" s="119"/>
      <c r="CE167" s="120"/>
      <c r="CF167" s="118"/>
      <c r="CG167" s="118"/>
      <c r="CH167" s="119"/>
      <c r="CI167" s="118"/>
      <c r="CJ167" s="118"/>
      <c r="CK167" s="118"/>
      <c r="CL167" s="118"/>
      <c r="CM167" s="118"/>
      <c r="CN167" s="118"/>
      <c r="CO167" s="118"/>
      <c r="CP167" s="118"/>
      <c r="CQ167" s="118"/>
      <c r="CR167" s="118"/>
      <c r="CS167" s="117"/>
      <c r="CT167" s="116"/>
      <c r="CU167" s="420">
        <f>W167/1.18</f>
        <v>0.13409098305084746</v>
      </c>
      <c r="CV167" s="114"/>
      <c r="CW167" s="113"/>
      <c r="CX167" s="13"/>
      <c r="CY167" s="9"/>
      <c r="CZ167" s="9"/>
      <c r="DA167" s="9"/>
      <c r="DB167" s="9"/>
      <c r="DC167" s="9"/>
      <c r="DD167" s="9"/>
      <c r="DE167" s="9"/>
      <c r="DF167" s="9"/>
    </row>
    <row r="168" spans="1:110" s="8" customFormat="1" ht="15.75" hidden="1" outlineLevel="1" x14ac:dyDescent="0.25">
      <c r="A168" s="53"/>
      <c r="B168" s="136" t="s">
        <v>212</v>
      </c>
      <c r="C168" s="425"/>
      <c r="D168" s="134"/>
      <c r="E168" s="132"/>
      <c r="F168" s="132"/>
      <c r="G168" s="132"/>
      <c r="H168" s="421"/>
      <c r="I168" s="131"/>
      <c r="J168" s="119"/>
      <c r="K168" s="119"/>
      <c r="L168" s="122"/>
      <c r="M168" s="130"/>
      <c r="N168" s="129"/>
      <c r="O168" s="129"/>
      <c r="P168" s="128"/>
      <c r="Q168" s="128"/>
      <c r="R168" s="127"/>
      <c r="S168" s="127"/>
      <c r="T168" s="126"/>
      <c r="U168" s="125"/>
      <c r="V168" s="125"/>
      <c r="W168" s="124">
        <v>3.3651300000000002E-2</v>
      </c>
      <c r="X168" s="118"/>
      <c r="Y168" s="118"/>
      <c r="Z168" s="118"/>
      <c r="AA168" s="118"/>
      <c r="AB168" s="118"/>
      <c r="AC168" s="118"/>
      <c r="AD168" s="118"/>
      <c r="AE168" s="118"/>
      <c r="AF168" s="118"/>
      <c r="AG168" s="118"/>
      <c r="AH168" s="118"/>
      <c r="AI168" s="118"/>
      <c r="AJ168" s="118"/>
      <c r="AK168" s="118"/>
      <c r="AL168" s="118"/>
      <c r="AM168" s="118"/>
      <c r="AN168" s="118"/>
      <c r="AO168" s="118"/>
      <c r="AP168" s="118"/>
      <c r="AQ168" s="118"/>
      <c r="AR168" s="118"/>
      <c r="AS168" s="118"/>
      <c r="AT168" s="118"/>
      <c r="AU168" s="118"/>
      <c r="AV168" s="118"/>
      <c r="AW168" s="309"/>
      <c r="AX168" s="118"/>
      <c r="AY168" s="118"/>
      <c r="AZ168" s="118"/>
      <c r="BA168" s="118"/>
      <c r="BB168" s="118"/>
      <c r="BC168" s="118"/>
      <c r="BD168" s="118"/>
      <c r="BE168" s="118"/>
      <c r="BF168" s="120"/>
      <c r="BG168" s="118"/>
      <c r="BH168" s="118"/>
      <c r="BI168" s="118"/>
      <c r="BJ168" s="118"/>
      <c r="BK168" s="118"/>
      <c r="BL168" s="118"/>
      <c r="BM168" s="118"/>
      <c r="BN168" s="118"/>
      <c r="BO168" s="118"/>
      <c r="BP168" s="118"/>
      <c r="BQ168" s="118"/>
      <c r="BR168" s="118"/>
      <c r="BS168" s="118"/>
      <c r="BT168" s="118"/>
      <c r="BU168" s="122"/>
      <c r="BV168" s="123"/>
      <c r="BW168" s="118"/>
      <c r="BX168" s="118"/>
      <c r="BY168" s="118"/>
      <c r="BZ168" s="118"/>
      <c r="CA168" s="118"/>
      <c r="CB168" s="118"/>
      <c r="CC168" s="118"/>
      <c r="CD168" s="119"/>
      <c r="CE168" s="120"/>
      <c r="CF168" s="118"/>
      <c r="CG168" s="118"/>
      <c r="CH168" s="119"/>
      <c r="CI168" s="118"/>
      <c r="CJ168" s="118"/>
      <c r="CK168" s="118"/>
      <c r="CL168" s="118"/>
      <c r="CM168" s="118"/>
      <c r="CN168" s="118"/>
      <c r="CO168" s="118"/>
      <c r="CP168" s="118"/>
      <c r="CQ168" s="118"/>
      <c r="CR168" s="118"/>
      <c r="CS168" s="117"/>
      <c r="CT168" s="116"/>
      <c r="CU168" s="420">
        <f>W168/1.18</f>
        <v>2.8518050847457631E-2</v>
      </c>
      <c r="CV168" s="114"/>
      <c r="CW168" s="113"/>
      <c r="CX168" s="13"/>
      <c r="CY168" s="9"/>
      <c r="CZ168" s="9"/>
      <c r="DA168" s="9"/>
      <c r="DB168" s="9"/>
      <c r="DC168" s="9"/>
      <c r="DD168" s="9"/>
      <c r="DE168" s="9"/>
      <c r="DF168" s="9"/>
    </row>
    <row r="169" spans="1:110" s="10" customFormat="1" ht="15.75" x14ac:dyDescent="0.25">
      <c r="A169" s="93" t="s">
        <v>211</v>
      </c>
      <c r="B169" s="367" t="s">
        <v>13</v>
      </c>
      <c r="C169" s="366"/>
      <c r="D169" s="419"/>
      <c r="E169" s="417"/>
      <c r="F169" s="417"/>
      <c r="G169" s="417"/>
      <c r="H169" s="418"/>
      <c r="I169" s="417"/>
      <c r="J169" s="365">
        <f>SUM(J170:J174)</f>
        <v>32.767221000000006</v>
      </c>
      <c r="K169" s="365">
        <f>SUM(K170:K174)</f>
        <v>31.924158999999996</v>
      </c>
      <c r="L169" s="412">
        <f>SUM(L171:L174)</f>
        <v>10.069379</v>
      </c>
      <c r="M169" s="264"/>
      <c r="N169" s="308"/>
      <c r="O169" s="308"/>
      <c r="P169" s="365"/>
      <c r="Q169" s="365"/>
      <c r="R169" s="415"/>
      <c r="S169" s="415"/>
      <c r="T169" s="412"/>
      <c r="U169" s="416"/>
      <c r="V169" s="416"/>
      <c r="W169" s="413">
        <f>SUM(W170:W174)</f>
        <v>3.0207999999999999</v>
      </c>
      <c r="X169" s="114">
        <f>SUM(AF169+AJ169)</f>
        <v>0</v>
      </c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365"/>
      <c r="AL169" s="365"/>
      <c r="AM169" s="365"/>
      <c r="AN169" s="365"/>
      <c r="AO169" s="365"/>
      <c r="AP169" s="365"/>
      <c r="AQ169" s="365"/>
      <c r="AR169" s="365"/>
      <c r="AS169" s="365"/>
      <c r="AT169" s="365"/>
      <c r="AU169" s="365"/>
      <c r="AV169" s="365">
        <f>SUM(AV170:AV174)</f>
        <v>10.01185178999938</v>
      </c>
      <c r="AW169" s="309">
        <f>SUM(AW170:AW174)</f>
        <v>0</v>
      </c>
      <c r="AX169" s="365">
        <f>SUM(AX170:AX174)</f>
        <v>0</v>
      </c>
      <c r="AY169" s="365">
        <f>SUM(AY170:AY174)</f>
        <v>0</v>
      </c>
      <c r="AZ169" s="365">
        <f>SUM(AZ170:AZ174)</f>
        <v>0</v>
      </c>
      <c r="BA169" s="365">
        <f>SUM(BA170:BA174)</f>
        <v>0</v>
      </c>
      <c r="BB169" s="365">
        <f>SUM(BB170:BB174)</f>
        <v>0</v>
      </c>
      <c r="BC169" s="365">
        <f>SUM(BC170:BC174)</f>
        <v>0</v>
      </c>
      <c r="BD169" s="365">
        <f>SUM(BD170:BD174)</f>
        <v>0</v>
      </c>
      <c r="BE169" s="365">
        <f>SUM(BE170:BE174)</f>
        <v>0</v>
      </c>
      <c r="BF169" s="307">
        <f>SUM(BF170:BF174)</f>
        <v>0</v>
      </c>
      <c r="BG169" s="365">
        <f>SUM(BG170:BG174)</f>
        <v>0</v>
      </c>
      <c r="BH169" s="365">
        <f>SUM(BH170:BH174)</f>
        <v>0</v>
      </c>
      <c r="BI169" s="365">
        <f>SUM(BI170:BI174)</f>
        <v>0</v>
      </c>
      <c r="BJ169" s="365">
        <f>SUM(BJ170:BJ174)</f>
        <v>0</v>
      </c>
      <c r="BK169" s="365">
        <f>SUM(BK170:BK174)</f>
        <v>0</v>
      </c>
      <c r="BL169" s="365">
        <f>SUM(BL170:BL174)</f>
        <v>0</v>
      </c>
      <c r="BM169" s="365">
        <f>SUM(BM170:BM174)</f>
        <v>0</v>
      </c>
      <c r="BN169" s="365">
        <f>SUM(BN170:BN174)</f>
        <v>0</v>
      </c>
      <c r="BO169" s="365">
        <f>SUM(BO170:BO174)</f>
        <v>0</v>
      </c>
      <c r="BP169" s="365">
        <f>SUM(BP170:BP174)</f>
        <v>0</v>
      </c>
      <c r="BQ169" s="365">
        <f>SUM(BQ170:BQ174)</f>
        <v>0</v>
      </c>
      <c r="BR169" s="365">
        <f>SUM(BR170:BR174)</f>
        <v>0</v>
      </c>
      <c r="BS169" s="365">
        <f>SUM(BS170:BS174)</f>
        <v>0</v>
      </c>
      <c r="BT169" s="365">
        <f>SUM(BT170:BT174)</f>
        <v>0</v>
      </c>
      <c r="BU169" s="412">
        <f>SUM(BU170:BU174)</f>
        <v>13.032651789999379</v>
      </c>
      <c r="BV169" s="308">
        <f>SUM(BV170:BV174)</f>
        <v>0</v>
      </c>
      <c r="BW169" s="365">
        <f>SUM(BW170:BW174)</f>
        <v>0</v>
      </c>
      <c r="BX169" s="365">
        <f>SUM(BX170:BX174)</f>
        <v>0</v>
      </c>
      <c r="BY169" s="365">
        <f>SUM(BY170:BY174)</f>
        <v>0</v>
      </c>
      <c r="BZ169" s="365">
        <f>SUM(BZ170:BZ174)</f>
        <v>0</v>
      </c>
      <c r="CA169" s="365">
        <f>SUM(CA170:CA174)</f>
        <v>0</v>
      </c>
      <c r="CB169" s="365">
        <f>SUM(CB170:CB174)</f>
        <v>0</v>
      </c>
      <c r="CC169" s="365">
        <f>SUM(CC170:CC174)</f>
        <v>0</v>
      </c>
      <c r="CD169" s="114">
        <f>SUM(CD170:CD174)</f>
        <v>0</v>
      </c>
      <c r="CE169" s="307">
        <f>SUM(CE170:CE174)</f>
        <v>0</v>
      </c>
      <c r="CF169" s="365">
        <f>SUM(CF170:CF174)</f>
        <v>0</v>
      </c>
      <c r="CG169" s="365">
        <f>SUM(CG170:CG174)</f>
        <v>0</v>
      </c>
      <c r="CH169" s="365">
        <f>SUM(CH170:CH174)</f>
        <v>0</v>
      </c>
      <c r="CI169" s="365">
        <f>SUM(CI170:CI174)</f>
        <v>0</v>
      </c>
      <c r="CJ169" s="365">
        <f>SUM(CJ170:CJ174)</f>
        <v>0</v>
      </c>
      <c r="CK169" s="365">
        <f>SUM(CK170:CK174)</f>
        <v>0</v>
      </c>
      <c r="CL169" s="365">
        <f>SUM(CL170:CL174)</f>
        <v>0</v>
      </c>
      <c r="CM169" s="365">
        <f>SUM(CM170:CM174)</f>
        <v>0</v>
      </c>
      <c r="CN169" s="365">
        <f>SUM(CN170:CN174)</f>
        <v>0</v>
      </c>
      <c r="CO169" s="365">
        <f>SUM(CO170:CO174)</f>
        <v>0</v>
      </c>
      <c r="CP169" s="365">
        <f>SUM(CP170:CP174)</f>
        <v>0</v>
      </c>
      <c r="CQ169" s="365">
        <f>SUM(CQ170:CQ174)</f>
        <v>0</v>
      </c>
      <c r="CR169" s="365">
        <f>SUM(CR170:CR174)</f>
        <v>0</v>
      </c>
      <c r="CS169" s="415">
        <f>SUM(CS170:CS174)</f>
        <v>0</v>
      </c>
      <c r="CT169" s="414">
        <f>SUM(CT170:CT174)</f>
        <v>6.5655979999999996</v>
      </c>
      <c r="CU169" s="414">
        <f>SUM(CU170:CU174)</f>
        <v>2.56</v>
      </c>
      <c r="CV169" s="365">
        <f>SUM(CV170:CV174)</f>
        <v>10.622</v>
      </c>
      <c r="CW169" s="412">
        <f>SUM(CW170:CW174)</f>
        <v>8.1820000000000004</v>
      </c>
      <c r="CX169" s="13"/>
      <c r="CY169" s="230"/>
      <c r="CZ169" s="230"/>
      <c r="DA169" s="230"/>
      <c r="DB169" s="230"/>
      <c r="DC169" s="230"/>
      <c r="DD169" s="230"/>
      <c r="DE169" s="230"/>
      <c r="DF169" s="230"/>
    </row>
    <row r="170" spans="1:110" s="10" customFormat="1" ht="31.5" x14ac:dyDescent="0.25">
      <c r="A170" s="53">
        <f>A152+1</f>
        <v>27</v>
      </c>
      <c r="B170" s="363" t="s">
        <v>210</v>
      </c>
      <c r="C170" s="410" t="s">
        <v>7</v>
      </c>
      <c r="D170" s="419"/>
      <c r="E170" s="417"/>
      <c r="F170" s="417"/>
      <c r="G170" s="417"/>
      <c r="H170" s="421">
        <v>2016</v>
      </c>
      <c r="I170" s="131">
        <v>2017</v>
      </c>
      <c r="J170" s="119">
        <v>5.9</v>
      </c>
      <c r="K170" s="119">
        <v>5.8999999999999995</v>
      </c>
      <c r="L170" s="412"/>
      <c r="M170" s="264"/>
      <c r="N170" s="308"/>
      <c r="O170" s="308"/>
      <c r="P170" s="365"/>
      <c r="Q170" s="365"/>
      <c r="R170" s="415"/>
      <c r="S170" s="415"/>
      <c r="T170" s="412"/>
      <c r="U170" s="416"/>
      <c r="V170" s="416"/>
      <c r="W170" s="114">
        <v>1.18</v>
      </c>
      <c r="X170" s="114"/>
      <c r="Y170" s="118"/>
      <c r="Z170" s="118"/>
      <c r="AA170" s="118"/>
      <c r="AB170" s="118"/>
      <c r="AC170" s="118"/>
      <c r="AD170" s="118"/>
      <c r="AE170" s="118"/>
      <c r="AF170" s="118"/>
      <c r="AG170" s="118"/>
      <c r="AH170" s="118"/>
      <c r="AI170" s="118"/>
      <c r="AJ170" s="118"/>
      <c r="AK170" s="365"/>
      <c r="AL170" s="365"/>
      <c r="AM170" s="365"/>
      <c r="AN170" s="365"/>
      <c r="AO170" s="365"/>
      <c r="AP170" s="365"/>
      <c r="AQ170" s="365"/>
      <c r="AR170" s="365"/>
      <c r="AS170" s="365"/>
      <c r="AT170" s="365"/>
      <c r="AU170" s="365"/>
      <c r="AV170" s="114">
        <f>CV170*1.18</f>
        <v>4.72</v>
      </c>
      <c r="AW170" s="424"/>
      <c r="AX170" s="365"/>
      <c r="AY170" s="365"/>
      <c r="AZ170" s="365"/>
      <c r="BA170" s="365"/>
      <c r="BB170" s="365"/>
      <c r="BC170" s="365"/>
      <c r="BD170" s="365"/>
      <c r="BE170" s="422"/>
      <c r="BF170" s="307"/>
      <c r="BG170" s="365"/>
      <c r="BH170" s="365"/>
      <c r="BI170" s="365"/>
      <c r="BJ170" s="365"/>
      <c r="BK170" s="365"/>
      <c r="BL170" s="365"/>
      <c r="BM170" s="365"/>
      <c r="BN170" s="365"/>
      <c r="BO170" s="365"/>
      <c r="BP170" s="365"/>
      <c r="BQ170" s="365"/>
      <c r="BR170" s="365"/>
      <c r="BS170" s="365"/>
      <c r="BT170" s="365"/>
      <c r="BU170" s="122">
        <f>W170+AV170</f>
        <v>5.8999999999999995</v>
      </c>
      <c r="BV170" s="423"/>
      <c r="BW170" s="365"/>
      <c r="BX170" s="365"/>
      <c r="BY170" s="365"/>
      <c r="BZ170" s="365"/>
      <c r="CA170" s="365"/>
      <c r="CB170" s="365"/>
      <c r="CC170" s="365"/>
      <c r="CD170" s="119"/>
      <c r="CE170" s="307"/>
      <c r="CF170" s="365"/>
      <c r="CG170" s="365"/>
      <c r="CH170" s="422"/>
      <c r="CI170" s="365"/>
      <c r="CJ170" s="365"/>
      <c r="CK170" s="365"/>
      <c r="CL170" s="365"/>
      <c r="CM170" s="365"/>
      <c r="CN170" s="365"/>
      <c r="CO170" s="365"/>
      <c r="CP170" s="365"/>
      <c r="CQ170" s="365"/>
      <c r="CR170" s="365"/>
      <c r="CS170" s="415"/>
      <c r="CT170" s="414"/>
      <c r="CU170" s="420">
        <v>1</v>
      </c>
      <c r="CV170" s="114">
        <v>4</v>
      </c>
      <c r="CW170" s="412"/>
      <c r="CX170" s="13"/>
      <c r="CY170" s="230"/>
      <c r="CZ170" s="230"/>
      <c r="DA170" s="230"/>
      <c r="DB170" s="230"/>
      <c r="DC170" s="230"/>
      <c r="DD170" s="230"/>
      <c r="DE170" s="230"/>
      <c r="DF170" s="230"/>
    </row>
    <row r="171" spans="1:110" s="8" customFormat="1" ht="31.5" x14ac:dyDescent="0.25">
      <c r="A171" s="53">
        <f>A170+1</f>
        <v>28</v>
      </c>
      <c r="B171" s="136" t="s">
        <v>209</v>
      </c>
      <c r="C171" s="401"/>
      <c r="D171" s="134" t="s">
        <v>22</v>
      </c>
      <c r="E171" s="132"/>
      <c r="F171" s="132"/>
      <c r="G171" s="132"/>
      <c r="H171" s="421">
        <v>2015</v>
      </c>
      <c r="I171" s="131">
        <v>2020</v>
      </c>
      <c r="J171" s="119">
        <v>11.824780000000001</v>
      </c>
      <c r="K171" s="119">
        <f>J171</f>
        <v>11.824780000000001</v>
      </c>
      <c r="L171" s="122">
        <v>1.77</v>
      </c>
      <c r="M171" s="270"/>
      <c r="N171" s="121"/>
      <c r="O171" s="121"/>
      <c r="P171" s="114"/>
      <c r="Q171" s="114"/>
      <c r="R171" s="400"/>
      <c r="S171" s="400"/>
      <c r="T171" s="113"/>
      <c r="U171" s="399"/>
      <c r="V171" s="399"/>
      <c r="W171" s="124">
        <v>1.8408</v>
      </c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18">
        <v>1.9139600000000001</v>
      </c>
      <c r="AW171" s="123"/>
      <c r="AX171" s="118"/>
      <c r="AY171" s="118"/>
      <c r="AZ171" s="118"/>
      <c r="BA171" s="118"/>
      <c r="BB171" s="118"/>
      <c r="BC171" s="118"/>
      <c r="BD171" s="118"/>
      <c r="BE171" s="119"/>
      <c r="BF171" s="120"/>
      <c r="BG171" s="118"/>
      <c r="BH171" s="118"/>
      <c r="BI171" s="118"/>
      <c r="BJ171" s="118"/>
      <c r="BK171" s="118"/>
      <c r="BL171" s="118"/>
      <c r="BM171" s="118"/>
      <c r="BN171" s="118"/>
      <c r="BO171" s="118"/>
      <c r="BP171" s="118"/>
      <c r="BQ171" s="118"/>
      <c r="BR171" s="118"/>
      <c r="BS171" s="118"/>
      <c r="BT171" s="118"/>
      <c r="BU171" s="122">
        <f>W171+AV171</f>
        <v>3.7547600000000001</v>
      </c>
      <c r="BV171" s="123"/>
      <c r="BW171" s="118"/>
      <c r="BX171" s="118"/>
      <c r="BY171" s="118"/>
      <c r="BZ171" s="118"/>
      <c r="CA171" s="118"/>
      <c r="CB171" s="118"/>
      <c r="CC171" s="118"/>
      <c r="CD171" s="119"/>
      <c r="CE171" s="120"/>
      <c r="CF171" s="118"/>
      <c r="CG171" s="118"/>
      <c r="CH171" s="119"/>
      <c r="CI171" s="118"/>
      <c r="CJ171" s="118"/>
      <c r="CK171" s="118"/>
      <c r="CL171" s="118"/>
      <c r="CM171" s="118"/>
      <c r="CN171" s="118"/>
      <c r="CO171" s="118"/>
      <c r="CP171" s="118"/>
      <c r="CQ171" s="118"/>
      <c r="CR171" s="118"/>
      <c r="CS171" s="117"/>
      <c r="CT171" s="116">
        <v>1.5</v>
      </c>
      <c r="CU171" s="420">
        <v>1.56</v>
      </c>
      <c r="CV171" s="114">
        <v>1.6220000000000001</v>
      </c>
      <c r="CW171" s="113">
        <f>CU171+CV171</f>
        <v>3.1820000000000004</v>
      </c>
      <c r="CX171" s="13"/>
      <c r="CY171" s="9"/>
      <c r="CZ171" s="9"/>
      <c r="DA171" s="9"/>
      <c r="DB171" s="9"/>
      <c r="DC171" s="9"/>
      <c r="DD171" s="9"/>
      <c r="DE171" s="9"/>
      <c r="DF171" s="9"/>
    </row>
    <row r="172" spans="1:110" s="8" customFormat="1" ht="15.75" x14ac:dyDescent="0.25">
      <c r="A172" s="53">
        <f>A171+1</f>
        <v>29</v>
      </c>
      <c r="B172" s="136" t="s">
        <v>208</v>
      </c>
      <c r="C172" s="401"/>
      <c r="D172" s="134" t="s">
        <v>22</v>
      </c>
      <c r="E172" s="132"/>
      <c r="F172" s="132"/>
      <c r="G172" s="132"/>
      <c r="H172" s="421">
        <v>2015</v>
      </c>
      <c r="I172" s="131">
        <v>2015</v>
      </c>
      <c r="J172" s="119">
        <f>L172</f>
        <v>6.8483000000000001</v>
      </c>
      <c r="K172" s="119">
        <f>L172</f>
        <v>6.8483000000000001</v>
      </c>
      <c r="L172" s="122">
        <v>6.8483000000000001</v>
      </c>
      <c r="M172" s="270"/>
      <c r="N172" s="121"/>
      <c r="O172" s="121"/>
      <c r="P172" s="114"/>
      <c r="Q172" s="114"/>
      <c r="R172" s="400"/>
      <c r="S172" s="400"/>
      <c r="T172" s="113"/>
      <c r="U172" s="399"/>
      <c r="V172" s="399"/>
      <c r="W172" s="124">
        <v>0</v>
      </c>
      <c r="X172" s="118"/>
      <c r="Y172" s="118"/>
      <c r="Z172" s="118"/>
      <c r="AA172" s="118"/>
      <c r="AB172" s="118"/>
      <c r="AC172" s="118"/>
      <c r="AD172" s="118"/>
      <c r="AE172" s="118"/>
      <c r="AF172" s="118"/>
      <c r="AG172" s="118"/>
      <c r="AH172" s="118"/>
      <c r="AI172" s="118"/>
      <c r="AJ172" s="118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  <c r="AV172" s="118">
        <v>0</v>
      </c>
      <c r="AW172" s="123"/>
      <c r="AX172" s="118"/>
      <c r="AY172" s="118"/>
      <c r="AZ172" s="118"/>
      <c r="BA172" s="118"/>
      <c r="BB172" s="118"/>
      <c r="BC172" s="118"/>
      <c r="BD172" s="118"/>
      <c r="BE172" s="119"/>
      <c r="BF172" s="120"/>
      <c r="BG172" s="118"/>
      <c r="BH172" s="118"/>
      <c r="BI172" s="118"/>
      <c r="BJ172" s="118"/>
      <c r="BK172" s="118"/>
      <c r="BL172" s="118"/>
      <c r="BM172" s="118"/>
      <c r="BN172" s="118"/>
      <c r="BO172" s="118"/>
      <c r="BP172" s="118"/>
      <c r="BQ172" s="118"/>
      <c r="BR172" s="118"/>
      <c r="BS172" s="118"/>
      <c r="BT172" s="118"/>
      <c r="BU172" s="122">
        <f>W172+AV172</f>
        <v>0</v>
      </c>
      <c r="BV172" s="123"/>
      <c r="BW172" s="118"/>
      <c r="BX172" s="118"/>
      <c r="BY172" s="118"/>
      <c r="BZ172" s="118"/>
      <c r="CA172" s="118"/>
      <c r="CB172" s="118"/>
      <c r="CC172" s="118"/>
      <c r="CD172" s="119"/>
      <c r="CE172" s="120"/>
      <c r="CF172" s="118"/>
      <c r="CG172" s="118"/>
      <c r="CH172" s="119"/>
      <c r="CI172" s="118"/>
      <c r="CJ172" s="118"/>
      <c r="CK172" s="118"/>
      <c r="CL172" s="118"/>
      <c r="CM172" s="118"/>
      <c r="CN172" s="118"/>
      <c r="CO172" s="118"/>
      <c r="CP172" s="118"/>
      <c r="CQ172" s="118"/>
      <c r="CR172" s="118"/>
      <c r="CS172" s="117"/>
      <c r="CT172" s="116">
        <v>5.0169489999999994</v>
      </c>
      <c r="CU172" s="420">
        <v>0</v>
      </c>
      <c r="CV172" s="114">
        <v>0</v>
      </c>
      <c r="CW172" s="113">
        <f>CU172+CV172</f>
        <v>0</v>
      </c>
      <c r="CX172" s="13"/>
      <c r="CY172" s="9"/>
      <c r="CZ172" s="9"/>
      <c r="DA172" s="9"/>
      <c r="DB172" s="9"/>
      <c r="DC172" s="9"/>
      <c r="DD172" s="9"/>
      <c r="DE172" s="9"/>
      <c r="DF172" s="9"/>
    </row>
    <row r="173" spans="1:110" s="8" customFormat="1" ht="31.5" x14ac:dyDescent="0.25">
      <c r="A173" s="53">
        <f>A172+1</f>
        <v>30</v>
      </c>
      <c r="B173" s="136" t="s">
        <v>207</v>
      </c>
      <c r="C173" s="401"/>
      <c r="D173" s="134" t="s">
        <v>22</v>
      </c>
      <c r="E173" s="132"/>
      <c r="F173" s="132"/>
      <c r="G173" s="132"/>
      <c r="H173" s="421">
        <v>2014</v>
      </c>
      <c r="I173" s="131">
        <v>2015</v>
      </c>
      <c r="J173" s="119">
        <v>2.2941410000000002</v>
      </c>
      <c r="K173" s="119">
        <v>1.4510790000000002</v>
      </c>
      <c r="L173" s="122">
        <v>1.4510790000000002</v>
      </c>
      <c r="M173" s="270"/>
      <c r="N173" s="121"/>
      <c r="O173" s="121"/>
      <c r="P173" s="114"/>
      <c r="Q173" s="114"/>
      <c r="R173" s="400"/>
      <c r="S173" s="400"/>
      <c r="T173" s="113"/>
      <c r="U173" s="399"/>
      <c r="V173" s="399"/>
      <c r="W173" s="124">
        <v>0</v>
      </c>
      <c r="X173" s="118"/>
      <c r="Y173" s="118"/>
      <c r="Z173" s="118"/>
      <c r="AA173" s="118"/>
      <c r="AB173" s="118"/>
      <c r="AC173" s="118"/>
      <c r="AD173" s="118"/>
      <c r="AE173" s="118"/>
      <c r="AF173" s="118"/>
      <c r="AG173" s="118"/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>
        <v>0</v>
      </c>
      <c r="AW173" s="123"/>
      <c r="AX173" s="118"/>
      <c r="AY173" s="118"/>
      <c r="AZ173" s="118"/>
      <c r="BA173" s="118"/>
      <c r="BB173" s="118"/>
      <c r="BC173" s="118"/>
      <c r="BD173" s="118"/>
      <c r="BE173" s="119"/>
      <c r="BF173" s="120"/>
      <c r="BG173" s="118"/>
      <c r="BH173" s="118"/>
      <c r="BI173" s="118"/>
      <c r="BJ173" s="118"/>
      <c r="BK173" s="118"/>
      <c r="BL173" s="118"/>
      <c r="BM173" s="118"/>
      <c r="BN173" s="118"/>
      <c r="BO173" s="118"/>
      <c r="BP173" s="118"/>
      <c r="BQ173" s="118"/>
      <c r="BR173" s="118"/>
      <c r="BS173" s="118"/>
      <c r="BT173" s="118"/>
      <c r="BU173" s="122">
        <f>W173+AV173</f>
        <v>0</v>
      </c>
      <c r="BV173" s="123"/>
      <c r="BW173" s="118"/>
      <c r="BX173" s="118"/>
      <c r="BY173" s="118"/>
      <c r="BZ173" s="118"/>
      <c r="CA173" s="118"/>
      <c r="CB173" s="118"/>
      <c r="CC173" s="118"/>
      <c r="CD173" s="119"/>
      <c r="CE173" s="120"/>
      <c r="CF173" s="118"/>
      <c r="CG173" s="118"/>
      <c r="CH173" s="119"/>
      <c r="CI173" s="118"/>
      <c r="CJ173" s="118"/>
      <c r="CK173" s="118"/>
      <c r="CL173" s="118"/>
      <c r="CM173" s="118"/>
      <c r="CN173" s="118"/>
      <c r="CO173" s="118"/>
      <c r="CP173" s="118"/>
      <c r="CQ173" s="118"/>
      <c r="CR173" s="118"/>
      <c r="CS173" s="117"/>
      <c r="CT173" s="116">
        <v>4.8648999999999998E-2</v>
      </c>
      <c r="CU173" s="420">
        <v>0</v>
      </c>
      <c r="CV173" s="114">
        <v>0</v>
      </c>
      <c r="CW173" s="113">
        <f>CU173+CV173</f>
        <v>0</v>
      </c>
      <c r="CX173" s="13"/>
      <c r="CY173" s="9"/>
      <c r="CZ173" s="9"/>
      <c r="DA173" s="9"/>
      <c r="DB173" s="9"/>
      <c r="DC173" s="9"/>
      <c r="DD173" s="9"/>
      <c r="DE173" s="9"/>
      <c r="DF173" s="9"/>
    </row>
    <row r="174" spans="1:110" s="8" customFormat="1" ht="31.5" x14ac:dyDescent="0.25">
      <c r="A174" s="53">
        <f>A173+1</f>
        <v>31</v>
      </c>
      <c r="B174" s="411" t="s">
        <v>206</v>
      </c>
      <c r="C174" s="401"/>
      <c r="D174" s="134" t="s">
        <v>4</v>
      </c>
      <c r="E174" s="132"/>
      <c r="F174" s="132"/>
      <c r="G174" s="132"/>
      <c r="H174" s="421">
        <v>2017</v>
      </c>
      <c r="I174" s="131">
        <v>2018</v>
      </c>
      <c r="J174" s="119">
        <v>5.8999999999999995</v>
      </c>
      <c r="K174" s="119">
        <f>J174</f>
        <v>5.8999999999999995</v>
      </c>
      <c r="L174" s="122">
        <v>0</v>
      </c>
      <c r="M174" s="270"/>
      <c r="N174" s="121"/>
      <c r="O174" s="121"/>
      <c r="P174" s="114"/>
      <c r="Q174" s="114"/>
      <c r="R174" s="400"/>
      <c r="S174" s="400"/>
      <c r="T174" s="113"/>
      <c r="U174" s="399"/>
      <c r="V174" s="399"/>
      <c r="W174" s="124">
        <v>0</v>
      </c>
      <c r="X174" s="118"/>
      <c r="Y174" s="118"/>
      <c r="Z174" s="118"/>
      <c r="AA174" s="118"/>
      <c r="AB174" s="118"/>
      <c r="AC174" s="118"/>
      <c r="AD174" s="118"/>
      <c r="AE174" s="118"/>
      <c r="AF174" s="118"/>
      <c r="AG174" s="118"/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>
        <v>3.3778917899993797</v>
      </c>
      <c r="AW174" s="123"/>
      <c r="AX174" s="118"/>
      <c r="AY174" s="118"/>
      <c r="AZ174" s="118"/>
      <c r="BA174" s="118"/>
      <c r="BB174" s="118"/>
      <c r="BC174" s="118"/>
      <c r="BD174" s="118"/>
      <c r="BE174" s="119"/>
      <c r="BF174" s="120"/>
      <c r="BG174" s="118"/>
      <c r="BH174" s="118"/>
      <c r="BI174" s="118"/>
      <c r="BJ174" s="118"/>
      <c r="BK174" s="118"/>
      <c r="BL174" s="118"/>
      <c r="BM174" s="118"/>
      <c r="BN174" s="118"/>
      <c r="BO174" s="118"/>
      <c r="BP174" s="118"/>
      <c r="BQ174" s="118"/>
      <c r="BR174" s="118"/>
      <c r="BS174" s="118"/>
      <c r="BT174" s="118"/>
      <c r="BU174" s="122">
        <f>W174+AV174</f>
        <v>3.3778917899993797</v>
      </c>
      <c r="BV174" s="123"/>
      <c r="BW174" s="118"/>
      <c r="BX174" s="118"/>
      <c r="BY174" s="118"/>
      <c r="BZ174" s="118"/>
      <c r="CA174" s="118"/>
      <c r="CB174" s="118"/>
      <c r="CC174" s="118"/>
      <c r="CD174" s="119"/>
      <c r="CE174" s="120"/>
      <c r="CF174" s="118"/>
      <c r="CG174" s="118"/>
      <c r="CH174" s="119"/>
      <c r="CI174" s="118"/>
      <c r="CJ174" s="118"/>
      <c r="CK174" s="118"/>
      <c r="CL174" s="118"/>
      <c r="CM174" s="118"/>
      <c r="CN174" s="118"/>
      <c r="CO174" s="118"/>
      <c r="CP174" s="118"/>
      <c r="CQ174" s="118"/>
      <c r="CR174" s="118"/>
      <c r="CS174" s="117"/>
      <c r="CT174" s="116"/>
      <c r="CU174" s="420">
        <v>0</v>
      </c>
      <c r="CV174" s="114">
        <v>5</v>
      </c>
      <c r="CW174" s="113">
        <f>CU174+CV174</f>
        <v>5</v>
      </c>
      <c r="CX174" s="13"/>
      <c r="CY174" s="9"/>
      <c r="CZ174" s="9"/>
      <c r="DA174" s="9"/>
      <c r="DB174" s="9"/>
      <c r="DC174" s="9"/>
      <c r="DD174" s="9"/>
      <c r="DE174" s="9"/>
      <c r="DF174" s="9"/>
    </row>
    <row r="175" spans="1:110" s="10" customFormat="1" ht="15.75" x14ac:dyDescent="0.25">
      <c r="A175" s="93" t="s">
        <v>205</v>
      </c>
      <c r="B175" s="367" t="s">
        <v>11</v>
      </c>
      <c r="C175" s="366"/>
      <c r="D175" s="419"/>
      <c r="E175" s="417"/>
      <c r="F175" s="417"/>
      <c r="G175" s="417"/>
      <c r="H175" s="418"/>
      <c r="I175" s="417"/>
      <c r="J175" s="365">
        <f>SUM(J176:J214)</f>
        <v>179.43177901000001</v>
      </c>
      <c r="K175" s="365">
        <f>SUM(K176:K214)</f>
        <v>179.43177901000001</v>
      </c>
      <c r="L175" s="412">
        <f>SUM(L176:L214)</f>
        <v>6.5041179999999992</v>
      </c>
      <c r="M175" s="264"/>
      <c r="N175" s="308"/>
      <c r="O175" s="308"/>
      <c r="P175" s="365"/>
      <c r="Q175" s="365"/>
      <c r="R175" s="415"/>
      <c r="S175" s="415"/>
      <c r="T175" s="412"/>
      <c r="U175" s="416"/>
      <c r="V175" s="416"/>
      <c r="W175" s="413">
        <f>W176+W197+W198+W213+W214</f>
        <v>38.034500010000002</v>
      </c>
      <c r="X175" s="114">
        <f>SUM(AF175+AJ175)</f>
        <v>0</v>
      </c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18"/>
      <c r="AJ175" s="118"/>
      <c r="AK175" s="365"/>
      <c r="AL175" s="365"/>
      <c r="AM175" s="365"/>
      <c r="AN175" s="365"/>
      <c r="AO175" s="365"/>
      <c r="AP175" s="365"/>
      <c r="AQ175" s="365"/>
      <c r="AR175" s="365"/>
      <c r="AS175" s="365"/>
      <c r="AT175" s="365"/>
      <c r="AU175" s="365"/>
      <c r="AV175" s="365">
        <f>AV176+AV197+AV198+AV213+AV214</f>
        <v>33.411999999999999</v>
      </c>
      <c r="AW175" s="309">
        <f>AW176+AW197+AW198+AW213+AW214</f>
        <v>0</v>
      </c>
      <c r="AX175" s="365">
        <f>AX176+AX197+AX198+AX213+AX214</f>
        <v>0</v>
      </c>
      <c r="AY175" s="365">
        <f>AY176+AY197+AY198+AY213+AY214</f>
        <v>0</v>
      </c>
      <c r="AZ175" s="365">
        <f>AZ176+AZ197+AZ198+AZ213+AZ214</f>
        <v>0</v>
      </c>
      <c r="BA175" s="365">
        <f>BA176+BA197+BA198+BA213+BA214</f>
        <v>0</v>
      </c>
      <c r="BB175" s="365">
        <f>BB176+BB197+BB198+BB213+BB214</f>
        <v>0</v>
      </c>
      <c r="BC175" s="365">
        <f>BC176+BC197+BC198+BC213+BC214</f>
        <v>0</v>
      </c>
      <c r="BD175" s="365">
        <f>BD176+BD197+BD198+BD213+BD214</f>
        <v>0</v>
      </c>
      <c r="BE175" s="365">
        <f>BE176+BE197+BE198+BE213+BE214</f>
        <v>0</v>
      </c>
      <c r="BF175" s="307">
        <f>BF176+BF197+BF198+BF213+BF214</f>
        <v>0</v>
      </c>
      <c r="BG175" s="365">
        <f>BG176+BG197+BG198+BG213+BG214</f>
        <v>0</v>
      </c>
      <c r="BH175" s="365">
        <f>BH176+BH197+BH198+BH213+BH214</f>
        <v>0</v>
      </c>
      <c r="BI175" s="365">
        <f>BI176+BI197+BI198+BI213+BI214</f>
        <v>0</v>
      </c>
      <c r="BJ175" s="365">
        <f>BJ176+BJ197+BJ198+BJ213+BJ214</f>
        <v>0</v>
      </c>
      <c r="BK175" s="365">
        <f>BK176+BK197+BK198+BK213+BK214</f>
        <v>0</v>
      </c>
      <c r="BL175" s="365">
        <f>BL176+BL197+BL198+BL213+BL214</f>
        <v>0</v>
      </c>
      <c r="BM175" s="365">
        <f>BM176+BM197+BM198+BM213+BM214</f>
        <v>0</v>
      </c>
      <c r="BN175" s="365">
        <f>BN176+BN197+BN198+BN213+BN214</f>
        <v>0</v>
      </c>
      <c r="BO175" s="365">
        <f>BO176+BO197+BO198+BO213+BO214</f>
        <v>0</v>
      </c>
      <c r="BP175" s="365">
        <f>BP176+BP197+BP198+BP213+BP214</f>
        <v>0</v>
      </c>
      <c r="BQ175" s="365">
        <f>BQ176+BQ197+BQ198+BQ213+BQ214</f>
        <v>0</v>
      </c>
      <c r="BR175" s="365">
        <f>BR176+BR197+BR198+BR213+BR214</f>
        <v>0</v>
      </c>
      <c r="BS175" s="365">
        <f>BS176+BS197+BS198+BS213+BS214</f>
        <v>0</v>
      </c>
      <c r="BT175" s="365">
        <f>BT176+BT197+BT198+BT213+BT214</f>
        <v>0</v>
      </c>
      <c r="BU175" s="412">
        <f>BU176+BU197+BU198+BU213+BU214</f>
        <v>71.446500010000008</v>
      </c>
      <c r="BV175" s="308">
        <f>BV176+BV197+BV198+BV213+BV214</f>
        <v>0</v>
      </c>
      <c r="BW175" s="365">
        <f>BW176+BW197+BW198+BW213+BW214</f>
        <v>0</v>
      </c>
      <c r="BX175" s="365">
        <f>BX176+BX197+BX198+BX213+BX214</f>
        <v>0</v>
      </c>
      <c r="BY175" s="365">
        <f>BY176+BY197+BY198+BY213+BY214</f>
        <v>0</v>
      </c>
      <c r="BZ175" s="365">
        <f>BZ176+BZ197+BZ198+BZ213+BZ214</f>
        <v>0</v>
      </c>
      <c r="CA175" s="365">
        <f>CA176+CA197+CA198+CA213+CA214</f>
        <v>0</v>
      </c>
      <c r="CB175" s="365">
        <f>CB176+CB197+CB198+CB213+CB214</f>
        <v>0</v>
      </c>
      <c r="CC175" s="365">
        <f>CC176+CC197+CC198+CC213+CC214</f>
        <v>0</v>
      </c>
      <c r="CD175" s="114">
        <f>CD176+CD197+CD198+CD213+CD214</f>
        <v>0</v>
      </c>
      <c r="CE175" s="307">
        <f>CE176+CE197+CE198+CE213+CE214</f>
        <v>0</v>
      </c>
      <c r="CF175" s="365">
        <f>CF176+CF197+CF198+CF213+CF214</f>
        <v>0</v>
      </c>
      <c r="CG175" s="365">
        <f>CG176+CG197+CG198+CG213+CG214</f>
        <v>0</v>
      </c>
      <c r="CH175" s="365">
        <f>CH176+CH197+CH198+CH213+CH214</f>
        <v>0</v>
      </c>
      <c r="CI175" s="365">
        <f>CI176+CI197+CI198+CI213+CI214</f>
        <v>0</v>
      </c>
      <c r="CJ175" s="365">
        <f>CJ176+CJ197+CJ198+CJ213+CJ214</f>
        <v>0</v>
      </c>
      <c r="CK175" s="365">
        <f>CK176+CK197+CK198+CK213+CK214</f>
        <v>0</v>
      </c>
      <c r="CL175" s="365">
        <f>CL176+CL197+CL198+CL213+CL214</f>
        <v>0</v>
      </c>
      <c r="CM175" s="365">
        <f>CM176+CM197+CM198+CM213+CM214</f>
        <v>0</v>
      </c>
      <c r="CN175" s="365">
        <f>CN176+CN197+CN198+CN213+CN214</f>
        <v>0</v>
      </c>
      <c r="CO175" s="365">
        <f>CO176+CO197+CO198+CO213+CO214</f>
        <v>0</v>
      </c>
      <c r="CP175" s="365">
        <f>CP176+CP197+CP198+CP213+CP214</f>
        <v>0</v>
      </c>
      <c r="CQ175" s="365">
        <f>CQ176+CQ197+CQ198+CQ213+CQ214</f>
        <v>0</v>
      </c>
      <c r="CR175" s="365">
        <f>CR176+CR197+CR198+CR213+CR214</f>
        <v>0</v>
      </c>
      <c r="CS175" s="415">
        <f>CS176+CS197+CS198+CS213+CS214</f>
        <v>0</v>
      </c>
      <c r="CT175" s="414">
        <f>CT176+CT197+CT198+CT213+CT214</f>
        <v>7.529058186440678</v>
      </c>
      <c r="CU175" s="413">
        <f>CU176+CU197+CU198+CU213+CU214</f>
        <v>32.233440449152546</v>
      </c>
      <c r="CV175" s="79">
        <f>CV176+CV197+CV198+CV213+CV214</f>
        <v>28.314999999999998</v>
      </c>
      <c r="CW175" s="412">
        <f>CW176+CW197+CW198+CW213+CW214</f>
        <v>60.548440449152537</v>
      </c>
      <c r="CX175" s="13"/>
      <c r="CY175" s="230"/>
      <c r="CZ175" s="230"/>
      <c r="DA175" s="230"/>
      <c r="DB175" s="230"/>
      <c r="DC175" s="230"/>
      <c r="DD175" s="230"/>
      <c r="DE175" s="230"/>
      <c r="DF175" s="230"/>
    </row>
    <row r="176" spans="1:110" s="8" customFormat="1" ht="15.75" collapsed="1" x14ac:dyDescent="0.25">
      <c r="A176" s="53">
        <f>A174+1</f>
        <v>32</v>
      </c>
      <c r="B176" s="411" t="s">
        <v>204</v>
      </c>
      <c r="C176" s="410" t="s">
        <v>7</v>
      </c>
      <c r="D176" s="134"/>
      <c r="E176" s="132"/>
      <c r="F176" s="131"/>
      <c r="G176" s="131"/>
      <c r="H176" s="131">
        <v>2016</v>
      </c>
      <c r="I176" s="131">
        <v>2020</v>
      </c>
      <c r="J176" s="119">
        <v>128.99299999999999</v>
      </c>
      <c r="K176" s="119">
        <f>J176</f>
        <v>128.99299999999999</v>
      </c>
      <c r="L176" s="122"/>
      <c r="M176" s="270"/>
      <c r="N176" s="121"/>
      <c r="O176" s="121"/>
      <c r="P176" s="114"/>
      <c r="Q176" s="114"/>
      <c r="R176" s="400"/>
      <c r="S176" s="400"/>
      <c r="T176" s="113"/>
      <c r="U176" s="399"/>
      <c r="V176" s="399"/>
      <c r="W176" s="124">
        <v>34.317740000000008</v>
      </c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118"/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  <c r="AV176" s="118">
        <f>23.664+5*1.18</f>
        <v>29.564</v>
      </c>
      <c r="AW176" s="123"/>
      <c r="AX176" s="118"/>
      <c r="AY176" s="118"/>
      <c r="AZ176" s="118"/>
      <c r="BA176" s="118"/>
      <c r="BB176" s="118"/>
      <c r="BC176" s="118"/>
      <c r="BD176" s="118"/>
      <c r="BE176" s="119"/>
      <c r="BF176" s="120"/>
      <c r="BG176" s="118"/>
      <c r="BH176" s="118"/>
      <c r="BI176" s="118"/>
      <c r="BJ176" s="118"/>
      <c r="BK176" s="118"/>
      <c r="BL176" s="118"/>
      <c r="BM176" s="118"/>
      <c r="BN176" s="118"/>
      <c r="BO176" s="118"/>
      <c r="BP176" s="118"/>
      <c r="BQ176" s="118"/>
      <c r="BR176" s="118"/>
      <c r="BS176" s="118"/>
      <c r="BT176" s="118"/>
      <c r="BU176" s="122">
        <f>W176+AV176</f>
        <v>63.881740000000008</v>
      </c>
      <c r="BV176" s="123"/>
      <c r="BW176" s="118"/>
      <c r="BX176" s="118"/>
      <c r="BY176" s="118"/>
      <c r="BZ176" s="118"/>
      <c r="CA176" s="118"/>
      <c r="CB176" s="118"/>
      <c r="CC176" s="118"/>
      <c r="CD176" s="119"/>
      <c r="CE176" s="120"/>
      <c r="CF176" s="118"/>
      <c r="CG176" s="118"/>
      <c r="CH176" s="119"/>
      <c r="CI176" s="118"/>
      <c r="CJ176" s="118"/>
      <c r="CK176" s="118"/>
      <c r="CL176" s="118"/>
      <c r="CM176" s="118"/>
      <c r="CN176" s="118"/>
      <c r="CO176" s="118"/>
      <c r="CP176" s="118"/>
      <c r="CQ176" s="118"/>
      <c r="CR176" s="118"/>
      <c r="CS176" s="117"/>
      <c r="CT176" s="116">
        <v>0</v>
      </c>
      <c r="CU176" s="115">
        <v>29.083237</v>
      </c>
      <c r="CV176" s="114">
        <f>20.054+5</f>
        <v>25.053999999999998</v>
      </c>
      <c r="CW176" s="113">
        <f>CU176+CV176</f>
        <v>54.137236999999999</v>
      </c>
      <c r="CX176" s="13"/>
      <c r="CY176" s="9"/>
      <c r="CZ176" s="9"/>
      <c r="DA176" s="9"/>
      <c r="DB176" s="9"/>
      <c r="DC176" s="9"/>
      <c r="DD176" s="9"/>
      <c r="DE176" s="9"/>
      <c r="DF176" s="9"/>
    </row>
    <row r="177" spans="1:110" s="368" customFormat="1" ht="15.75" hidden="1" outlineLevel="1" x14ac:dyDescent="0.25">
      <c r="A177" s="409">
        <v>34.1</v>
      </c>
      <c r="B177" s="393" t="s">
        <v>203</v>
      </c>
      <c r="C177" s="401"/>
      <c r="D177" s="391"/>
      <c r="E177" s="406"/>
      <c r="F177" s="388"/>
      <c r="G177" s="388"/>
      <c r="H177" s="388"/>
      <c r="I177" s="388"/>
      <c r="J177" s="377"/>
      <c r="K177" s="377"/>
      <c r="L177" s="380"/>
      <c r="M177" s="405"/>
      <c r="N177" s="404"/>
      <c r="O177" s="404"/>
      <c r="P177" s="372"/>
      <c r="Q177" s="372"/>
      <c r="R177" s="403"/>
      <c r="S177" s="403"/>
      <c r="T177" s="371"/>
      <c r="U177" s="402"/>
      <c r="V177" s="402"/>
      <c r="W177" s="381">
        <f>CU177*1.18</f>
        <v>1.4255999962000001</v>
      </c>
      <c r="X177" s="376"/>
      <c r="Y177" s="376"/>
      <c r="Z177" s="376"/>
      <c r="AA177" s="376"/>
      <c r="AB177" s="376"/>
      <c r="AC177" s="376"/>
      <c r="AD177" s="376"/>
      <c r="AE177" s="376"/>
      <c r="AF177" s="376"/>
      <c r="AG177" s="376"/>
      <c r="AH177" s="376"/>
      <c r="AI177" s="376"/>
      <c r="AJ177" s="376"/>
      <c r="AK177" s="376"/>
      <c r="AL177" s="376"/>
      <c r="AM177" s="376"/>
      <c r="AN177" s="376"/>
      <c r="AO177" s="376"/>
      <c r="AP177" s="376"/>
      <c r="AQ177" s="376"/>
      <c r="AR177" s="376"/>
      <c r="AS177" s="376"/>
      <c r="AT177" s="376"/>
      <c r="AU177" s="376"/>
      <c r="AV177" s="376"/>
      <c r="AW177" s="379"/>
      <c r="AX177" s="376"/>
      <c r="AY177" s="376"/>
      <c r="AZ177" s="376"/>
      <c r="BA177" s="376"/>
      <c r="BB177" s="376"/>
      <c r="BC177" s="376"/>
      <c r="BD177" s="376"/>
      <c r="BE177" s="377"/>
      <c r="BF177" s="378"/>
      <c r="BG177" s="376"/>
      <c r="BH177" s="376"/>
      <c r="BI177" s="376"/>
      <c r="BJ177" s="376"/>
      <c r="BK177" s="376"/>
      <c r="BL177" s="376"/>
      <c r="BM177" s="376"/>
      <c r="BN177" s="376"/>
      <c r="BO177" s="376"/>
      <c r="BP177" s="376"/>
      <c r="BQ177" s="376"/>
      <c r="BR177" s="376"/>
      <c r="BS177" s="376"/>
      <c r="BT177" s="376"/>
      <c r="BU177" s="380"/>
      <c r="BV177" s="379"/>
      <c r="BW177" s="376"/>
      <c r="BX177" s="376"/>
      <c r="BY177" s="376"/>
      <c r="BZ177" s="376"/>
      <c r="CA177" s="376"/>
      <c r="CB177" s="376"/>
      <c r="CC177" s="376"/>
      <c r="CD177" s="377"/>
      <c r="CE177" s="378"/>
      <c r="CF177" s="376"/>
      <c r="CG177" s="376"/>
      <c r="CH177" s="377"/>
      <c r="CI177" s="376"/>
      <c r="CJ177" s="376"/>
      <c r="CK177" s="376"/>
      <c r="CL177" s="376"/>
      <c r="CM177" s="376"/>
      <c r="CN177" s="376"/>
      <c r="CO177" s="376"/>
      <c r="CP177" s="376"/>
      <c r="CQ177" s="376"/>
      <c r="CR177" s="376"/>
      <c r="CS177" s="375"/>
      <c r="CT177" s="374"/>
      <c r="CU177" s="373">
        <v>1.2081355900000001</v>
      </c>
      <c r="CV177" s="372"/>
      <c r="CW177" s="371"/>
      <c r="CX177" s="13"/>
      <c r="CY177" s="369"/>
      <c r="CZ177" s="369"/>
      <c r="DA177" s="369"/>
      <c r="DB177" s="369"/>
      <c r="DC177" s="369"/>
      <c r="DD177" s="369"/>
      <c r="DE177" s="369"/>
      <c r="DF177" s="369"/>
    </row>
    <row r="178" spans="1:110" s="368" customFormat="1" ht="31.5" hidden="1" outlineLevel="1" x14ac:dyDescent="0.25">
      <c r="A178" s="409">
        <f>A177+0.1</f>
        <v>34.200000000000003</v>
      </c>
      <c r="B178" s="393" t="s">
        <v>202</v>
      </c>
      <c r="C178" s="401"/>
      <c r="D178" s="391"/>
      <c r="E178" s="406"/>
      <c r="F178" s="388"/>
      <c r="G178" s="388"/>
      <c r="H178" s="388"/>
      <c r="I178" s="388"/>
      <c r="J178" s="377"/>
      <c r="K178" s="377"/>
      <c r="L178" s="380"/>
      <c r="M178" s="405"/>
      <c r="N178" s="404"/>
      <c r="O178" s="404"/>
      <c r="P178" s="372"/>
      <c r="Q178" s="372"/>
      <c r="R178" s="403"/>
      <c r="S178" s="403"/>
      <c r="T178" s="371"/>
      <c r="U178" s="402"/>
      <c r="V178" s="402"/>
      <c r="W178" s="381">
        <f>CU178*1.18</f>
        <v>1.6632000053999998</v>
      </c>
      <c r="X178" s="376"/>
      <c r="Y178" s="376"/>
      <c r="Z178" s="376"/>
      <c r="AA178" s="376"/>
      <c r="AB178" s="376"/>
      <c r="AC178" s="376"/>
      <c r="AD178" s="376"/>
      <c r="AE178" s="376"/>
      <c r="AF178" s="376"/>
      <c r="AG178" s="376"/>
      <c r="AH178" s="376"/>
      <c r="AI178" s="376"/>
      <c r="AJ178" s="376"/>
      <c r="AK178" s="376"/>
      <c r="AL178" s="376"/>
      <c r="AM178" s="376"/>
      <c r="AN178" s="376"/>
      <c r="AO178" s="376"/>
      <c r="AP178" s="376"/>
      <c r="AQ178" s="376"/>
      <c r="AR178" s="376"/>
      <c r="AS178" s="376"/>
      <c r="AT178" s="376"/>
      <c r="AU178" s="376"/>
      <c r="AV178" s="376"/>
      <c r="AW178" s="379"/>
      <c r="AX178" s="376"/>
      <c r="AY178" s="376"/>
      <c r="AZ178" s="376"/>
      <c r="BA178" s="376"/>
      <c r="BB178" s="376"/>
      <c r="BC178" s="376"/>
      <c r="BD178" s="376"/>
      <c r="BE178" s="377"/>
      <c r="BF178" s="378"/>
      <c r="BG178" s="376"/>
      <c r="BH178" s="376"/>
      <c r="BI178" s="376"/>
      <c r="BJ178" s="376"/>
      <c r="BK178" s="376"/>
      <c r="BL178" s="376"/>
      <c r="BM178" s="376"/>
      <c r="BN178" s="376"/>
      <c r="BO178" s="376"/>
      <c r="BP178" s="376"/>
      <c r="BQ178" s="376"/>
      <c r="BR178" s="376"/>
      <c r="BS178" s="376"/>
      <c r="BT178" s="376"/>
      <c r="BU178" s="380"/>
      <c r="BV178" s="379"/>
      <c r="BW178" s="376"/>
      <c r="BX178" s="376"/>
      <c r="BY178" s="376"/>
      <c r="BZ178" s="376"/>
      <c r="CA178" s="376"/>
      <c r="CB178" s="376"/>
      <c r="CC178" s="376"/>
      <c r="CD178" s="377"/>
      <c r="CE178" s="378"/>
      <c r="CF178" s="376"/>
      <c r="CG178" s="376"/>
      <c r="CH178" s="377"/>
      <c r="CI178" s="376"/>
      <c r="CJ178" s="376"/>
      <c r="CK178" s="376"/>
      <c r="CL178" s="376"/>
      <c r="CM178" s="376"/>
      <c r="CN178" s="376"/>
      <c r="CO178" s="376"/>
      <c r="CP178" s="376"/>
      <c r="CQ178" s="376"/>
      <c r="CR178" s="376"/>
      <c r="CS178" s="375"/>
      <c r="CT178" s="374"/>
      <c r="CU178" s="373">
        <v>1.4094915299999999</v>
      </c>
      <c r="CV178" s="372"/>
      <c r="CW178" s="371"/>
      <c r="CX178" s="13"/>
      <c r="CY178" s="369"/>
      <c r="CZ178" s="369"/>
      <c r="DA178" s="369"/>
      <c r="DB178" s="369"/>
      <c r="DC178" s="369"/>
      <c r="DD178" s="369"/>
      <c r="DE178" s="369"/>
      <c r="DF178" s="369"/>
    </row>
    <row r="179" spans="1:110" s="368" customFormat="1" ht="15.75" hidden="1" outlineLevel="1" x14ac:dyDescent="0.25">
      <c r="A179" s="409">
        <f>A178+0.1</f>
        <v>34.300000000000004</v>
      </c>
      <c r="B179" s="393" t="s">
        <v>201</v>
      </c>
      <c r="C179" s="401"/>
      <c r="D179" s="391"/>
      <c r="E179" s="406"/>
      <c r="F179" s="388"/>
      <c r="G179" s="388"/>
      <c r="H179" s="388"/>
      <c r="I179" s="388"/>
      <c r="J179" s="377"/>
      <c r="K179" s="377"/>
      <c r="L179" s="380"/>
      <c r="M179" s="405"/>
      <c r="N179" s="404"/>
      <c r="O179" s="404"/>
      <c r="P179" s="372"/>
      <c r="Q179" s="372"/>
      <c r="R179" s="403"/>
      <c r="S179" s="403"/>
      <c r="T179" s="371"/>
      <c r="U179" s="402"/>
      <c r="V179" s="402"/>
      <c r="W179" s="381">
        <f>CU179*1.18</f>
        <v>3.3000000005999999</v>
      </c>
      <c r="X179" s="376"/>
      <c r="Y179" s="376"/>
      <c r="Z179" s="376"/>
      <c r="AA179" s="376"/>
      <c r="AB179" s="376"/>
      <c r="AC179" s="376"/>
      <c r="AD179" s="376"/>
      <c r="AE179" s="376"/>
      <c r="AF179" s="376"/>
      <c r="AG179" s="376"/>
      <c r="AH179" s="376"/>
      <c r="AI179" s="376"/>
      <c r="AJ179" s="376"/>
      <c r="AK179" s="376"/>
      <c r="AL179" s="376"/>
      <c r="AM179" s="376"/>
      <c r="AN179" s="376"/>
      <c r="AO179" s="376"/>
      <c r="AP179" s="376"/>
      <c r="AQ179" s="376"/>
      <c r="AR179" s="376"/>
      <c r="AS179" s="376"/>
      <c r="AT179" s="376"/>
      <c r="AU179" s="376"/>
      <c r="AV179" s="376"/>
      <c r="AW179" s="379"/>
      <c r="AX179" s="376"/>
      <c r="AY179" s="376"/>
      <c r="AZ179" s="376"/>
      <c r="BA179" s="376"/>
      <c r="BB179" s="376"/>
      <c r="BC179" s="376"/>
      <c r="BD179" s="376"/>
      <c r="BE179" s="377"/>
      <c r="BF179" s="378"/>
      <c r="BG179" s="376"/>
      <c r="BH179" s="376"/>
      <c r="BI179" s="376"/>
      <c r="BJ179" s="376"/>
      <c r="BK179" s="376"/>
      <c r="BL179" s="376"/>
      <c r="BM179" s="376"/>
      <c r="BN179" s="376"/>
      <c r="BO179" s="376"/>
      <c r="BP179" s="376"/>
      <c r="BQ179" s="376"/>
      <c r="BR179" s="376"/>
      <c r="BS179" s="376"/>
      <c r="BT179" s="376"/>
      <c r="BU179" s="380"/>
      <c r="BV179" s="379"/>
      <c r="BW179" s="376"/>
      <c r="BX179" s="376"/>
      <c r="BY179" s="376"/>
      <c r="BZ179" s="376"/>
      <c r="CA179" s="376"/>
      <c r="CB179" s="376"/>
      <c r="CC179" s="376"/>
      <c r="CD179" s="377"/>
      <c r="CE179" s="378"/>
      <c r="CF179" s="376"/>
      <c r="CG179" s="376"/>
      <c r="CH179" s="377"/>
      <c r="CI179" s="376"/>
      <c r="CJ179" s="376"/>
      <c r="CK179" s="376"/>
      <c r="CL179" s="376"/>
      <c r="CM179" s="376"/>
      <c r="CN179" s="376"/>
      <c r="CO179" s="376"/>
      <c r="CP179" s="376"/>
      <c r="CQ179" s="376"/>
      <c r="CR179" s="376"/>
      <c r="CS179" s="375"/>
      <c r="CT179" s="374"/>
      <c r="CU179" s="373">
        <v>2.7966101700000001</v>
      </c>
      <c r="CV179" s="372"/>
      <c r="CW179" s="371"/>
      <c r="CX179" s="13"/>
      <c r="CY179" s="369"/>
      <c r="CZ179" s="369"/>
      <c r="DA179" s="369"/>
      <c r="DB179" s="369"/>
      <c r="DC179" s="369"/>
      <c r="DD179" s="369"/>
      <c r="DE179" s="369"/>
      <c r="DF179" s="369"/>
    </row>
    <row r="180" spans="1:110" s="368" customFormat="1" ht="15.75" hidden="1" outlineLevel="1" x14ac:dyDescent="0.25">
      <c r="A180" s="409">
        <f>A179+0.1</f>
        <v>34.400000000000006</v>
      </c>
      <c r="B180" s="393" t="s">
        <v>200</v>
      </c>
      <c r="C180" s="401"/>
      <c r="D180" s="391"/>
      <c r="E180" s="406"/>
      <c r="F180" s="388"/>
      <c r="G180" s="388"/>
      <c r="H180" s="388"/>
      <c r="I180" s="388"/>
      <c r="J180" s="377"/>
      <c r="K180" s="377"/>
      <c r="L180" s="380"/>
      <c r="M180" s="405"/>
      <c r="N180" s="404"/>
      <c r="O180" s="404"/>
      <c r="P180" s="372"/>
      <c r="Q180" s="372"/>
      <c r="R180" s="403"/>
      <c r="S180" s="403"/>
      <c r="T180" s="371"/>
      <c r="U180" s="402"/>
      <c r="V180" s="402"/>
      <c r="W180" s="381">
        <f>CU180*1.18</f>
        <v>5.2272000017999991</v>
      </c>
      <c r="X180" s="376"/>
      <c r="Y180" s="376"/>
      <c r="Z180" s="376"/>
      <c r="AA180" s="376"/>
      <c r="AB180" s="376"/>
      <c r="AC180" s="376"/>
      <c r="AD180" s="376"/>
      <c r="AE180" s="376"/>
      <c r="AF180" s="376"/>
      <c r="AG180" s="376"/>
      <c r="AH180" s="376"/>
      <c r="AI180" s="376"/>
      <c r="AJ180" s="376"/>
      <c r="AK180" s="376"/>
      <c r="AL180" s="376"/>
      <c r="AM180" s="376"/>
      <c r="AN180" s="376"/>
      <c r="AO180" s="376"/>
      <c r="AP180" s="376"/>
      <c r="AQ180" s="376"/>
      <c r="AR180" s="376"/>
      <c r="AS180" s="376"/>
      <c r="AT180" s="376"/>
      <c r="AU180" s="376"/>
      <c r="AV180" s="376"/>
      <c r="AW180" s="379"/>
      <c r="AX180" s="376"/>
      <c r="AY180" s="376"/>
      <c r="AZ180" s="376"/>
      <c r="BA180" s="376"/>
      <c r="BB180" s="376"/>
      <c r="BC180" s="376"/>
      <c r="BD180" s="376"/>
      <c r="BE180" s="377"/>
      <c r="BF180" s="378"/>
      <c r="BG180" s="376"/>
      <c r="BH180" s="376"/>
      <c r="BI180" s="376"/>
      <c r="BJ180" s="376"/>
      <c r="BK180" s="376"/>
      <c r="BL180" s="376"/>
      <c r="BM180" s="376"/>
      <c r="BN180" s="376"/>
      <c r="BO180" s="376"/>
      <c r="BP180" s="376"/>
      <c r="BQ180" s="376"/>
      <c r="BR180" s="376"/>
      <c r="BS180" s="376"/>
      <c r="BT180" s="376"/>
      <c r="BU180" s="380"/>
      <c r="BV180" s="379"/>
      <c r="BW180" s="376"/>
      <c r="BX180" s="376"/>
      <c r="BY180" s="376"/>
      <c r="BZ180" s="376"/>
      <c r="CA180" s="376"/>
      <c r="CB180" s="376"/>
      <c r="CC180" s="376"/>
      <c r="CD180" s="377"/>
      <c r="CE180" s="378"/>
      <c r="CF180" s="376"/>
      <c r="CG180" s="376"/>
      <c r="CH180" s="377"/>
      <c r="CI180" s="376"/>
      <c r="CJ180" s="376"/>
      <c r="CK180" s="376"/>
      <c r="CL180" s="376"/>
      <c r="CM180" s="376"/>
      <c r="CN180" s="376"/>
      <c r="CO180" s="376"/>
      <c r="CP180" s="376"/>
      <c r="CQ180" s="376"/>
      <c r="CR180" s="376"/>
      <c r="CS180" s="375"/>
      <c r="CT180" s="374"/>
      <c r="CU180" s="373">
        <v>4.4298305099999995</v>
      </c>
      <c r="CV180" s="372"/>
      <c r="CW180" s="371"/>
      <c r="CX180" s="13"/>
      <c r="CY180" s="369"/>
      <c r="CZ180" s="369"/>
      <c r="DA180" s="369"/>
      <c r="DB180" s="369"/>
      <c r="DC180" s="369"/>
      <c r="DD180" s="369"/>
      <c r="DE180" s="369"/>
      <c r="DF180" s="369"/>
    </row>
    <row r="181" spans="1:110" s="368" customFormat="1" ht="15.75" hidden="1" outlineLevel="1" x14ac:dyDescent="0.25">
      <c r="A181" s="409">
        <f>A180+0.1</f>
        <v>34.500000000000007</v>
      </c>
      <c r="B181" s="393" t="s">
        <v>199</v>
      </c>
      <c r="C181" s="401"/>
      <c r="D181" s="391"/>
      <c r="E181" s="406"/>
      <c r="F181" s="388"/>
      <c r="G181" s="388"/>
      <c r="H181" s="388"/>
      <c r="I181" s="388"/>
      <c r="J181" s="377"/>
      <c r="K181" s="377"/>
      <c r="L181" s="380"/>
      <c r="M181" s="405"/>
      <c r="N181" s="404"/>
      <c r="O181" s="404"/>
      <c r="P181" s="372"/>
      <c r="Q181" s="372"/>
      <c r="R181" s="403"/>
      <c r="S181" s="403"/>
      <c r="T181" s="371"/>
      <c r="U181" s="402"/>
      <c r="V181" s="402"/>
      <c r="W181" s="381">
        <f>CU181*1.18</f>
        <v>0.58860000079999997</v>
      </c>
      <c r="X181" s="376"/>
      <c r="Y181" s="376"/>
      <c r="Z181" s="376"/>
      <c r="AA181" s="376"/>
      <c r="AB181" s="376"/>
      <c r="AC181" s="376"/>
      <c r="AD181" s="376"/>
      <c r="AE181" s="376"/>
      <c r="AF181" s="376"/>
      <c r="AG181" s="376"/>
      <c r="AH181" s="376"/>
      <c r="AI181" s="376"/>
      <c r="AJ181" s="376"/>
      <c r="AK181" s="376"/>
      <c r="AL181" s="376"/>
      <c r="AM181" s="376"/>
      <c r="AN181" s="376"/>
      <c r="AO181" s="376"/>
      <c r="AP181" s="376"/>
      <c r="AQ181" s="376"/>
      <c r="AR181" s="376"/>
      <c r="AS181" s="376"/>
      <c r="AT181" s="376"/>
      <c r="AU181" s="376"/>
      <c r="AV181" s="376"/>
      <c r="AW181" s="379"/>
      <c r="AX181" s="376"/>
      <c r="AY181" s="376"/>
      <c r="AZ181" s="376"/>
      <c r="BA181" s="376"/>
      <c r="BB181" s="376"/>
      <c r="BC181" s="376"/>
      <c r="BD181" s="376"/>
      <c r="BE181" s="377"/>
      <c r="BF181" s="378"/>
      <c r="BG181" s="376"/>
      <c r="BH181" s="376"/>
      <c r="BI181" s="376"/>
      <c r="BJ181" s="376"/>
      <c r="BK181" s="376"/>
      <c r="BL181" s="376"/>
      <c r="BM181" s="376"/>
      <c r="BN181" s="376"/>
      <c r="BO181" s="376"/>
      <c r="BP181" s="376"/>
      <c r="BQ181" s="376"/>
      <c r="BR181" s="376"/>
      <c r="BS181" s="376"/>
      <c r="BT181" s="376"/>
      <c r="BU181" s="380"/>
      <c r="BV181" s="379"/>
      <c r="BW181" s="376"/>
      <c r="BX181" s="376"/>
      <c r="BY181" s="376"/>
      <c r="BZ181" s="376"/>
      <c r="CA181" s="376"/>
      <c r="CB181" s="376"/>
      <c r="CC181" s="376"/>
      <c r="CD181" s="377"/>
      <c r="CE181" s="378"/>
      <c r="CF181" s="376"/>
      <c r="CG181" s="376"/>
      <c r="CH181" s="377"/>
      <c r="CI181" s="376"/>
      <c r="CJ181" s="376"/>
      <c r="CK181" s="376"/>
      <c r="CL181" s="376"/>
      <c r="CM181" s="376"/>
      <c r="CN181" s="376"/>
      <c r="CO181" s="376"/>
      <c r="CP181" s="376"/>
      <c r="CQ181" s="376"/>
      <c r="CR181" s="376"/>
      <c r="CS181" s="375"/>
      <c r="CT181" s="374"/>
      <c r="CU181" s="373">
        <v>0.49881355999999999</v>
      </c>
      <c r="CV181" s="372"/>
      <c r="CW181" s="371"/>
      <c r="CX181" s="13"/>
      <c r="CY181" s="369"/>
      <c r="CZ181" s="369"/>
      <c r="DA181" s="369"/>
      <c r="DB181" s="369"/>
      <c r="DC181" s="369"/>
      <c r="DD181" s="369"/>
      <c r="DE181" s="369"/>
      <c r="DF181" s="369"/>
    </row>
    <row r="182" spans="1:110" s="368" customFormat="1" ht="15.75" hidden="1" outlineLevel="1" x14ac:dyDescent="0.25">
      <c r="A182" s="409">
        <f>A181+0.1</f>
        <v>34.600000000000009</v>
      </c>
      <c r="B182" s="393" t="s">
        <v>198</v>
      </c>
      <c r="C182" s="401"/>
      <c r="D182" s="391"/>
      <c r="E182" s="406"/>
      <c r="F182" s="388"/>
      <c r="G182" s="388"/>
      <c r="H182" s="388"/>
      <c r="I182" s="388"/>
      <c r="J182" s="377"/>
      <c r="K182" s="377"/>
      <c r="L182" s="380"/>
      <c r="M182" s="405"/>
      <c r="N182" s="404"/>
      <c r="O182" s="404"/>
      <c r="P182" s="372"/>
      <c r="Q182" s="372"/>
      <c r="R182" s="403"/>
      <c r="S182" s="403"/>
      <c r="T182" s="371"/>
      <c r="U182" s="402"/>
      <c r="V182" s="402"/>
      <c r="W182" s="381">
        <f>CU182*1.18</f>
        <v>3.4334999967999997</v>
      </c>
      <c r="X182" s="376"/>
      <c r="Y182" s="376"/>
      <c r="Z182" s="376"/>
      <c r="AA182" s="376"/>
      <c r="AB182" s="376"/>
      <c r="AC182" s="376"/>
      <c r="AD182" s="376"/>
      <c r="AE182" s="376"/>
      <c r="AF182" s="376"/>
      <c r="AG182" s="376"/>
      <c r="AH182" s="376"/>
      <c r="AI182" s="376"/>
      <c r="AJ182" s="376"/>
      <c r="AK182" s="376"/>
      <c r="AL182" s="376"/>
      <c r="AM182" s="376"/>
      <c r="AN182" s="376"/>
      <c r="AO182" s="376"/>
      <c r="AP182" s="376"/>
      <c r="AQ182" s="376"/>
      <c r="AR182" s="376"/>
      <c r="AS182" s="376"/>
      <c r="AT182" s="376"/>
      <c r="AU182" s="376"/>
      <c r="AV182" s="376"/>
      <c r="AW182" s="379"/>
      <c r="AX182" s="376"/>
      <c r="AY182" s="376"/>
      <c r="AZ182" s="376"/>
      <c r="BA182" s="376"/>
      <c r="BB182" s="376"/>
      <c r="BC182" s="376"/>
      <c r="BD182" s="376"/>
      <c r="BE182" s="377"/>
      <c r="BF182" s="378"/>
      <c r="BG182" s="376"/>
      <c r="BH182" s="376"/>
      <c r="BI182" s="376"/>
      <c r="BJ182" s="376"/>
      <c r="BK182" s="376"/>
      <c r="BL182" s="376"/>
      <c r="BM182" s="376"/>
      <c r="BN182" s="376"/>
      <c r="BO182" s="376"/>
      <c r="BP182" s="376"/>
      <c r="BQ182" s="376"/>
      <c r="BR182" s="376"/>
      <c r="BS182" s="376"/>
      <c r="BT182" s="376"/>
      <c r="BU182" s="380"/>
      <c r="BV182" s="379"/>
      <c r="BW182" s="376"/>
      <c r="BX182" s="376"/>
      <c r="BY182" s="376"/>
      <c r="BZ182" s="376"/>
      <c r="CA182" s="376"/>
      <c r="CB182" s="376"/>
      <c r="CC182" s="376"/>
      <c r="CD182" s="377"/>
      <c r="CE182" s="378"/>
      <c r="CF182" s="376"/>
      <c r="CG182" s="376"/>
      <c r="CH182" s="377"/>
      <c r="CI182" s="376"/>
      <c r="CJ182" s="376"/>
      <c r="CK182" s="376"/>
      <c r="CL182" s="376"/>
      <c r="CM182" s="376"/>
      <c r="CN182" s="376"/>
      <c r="CO182" s="376"/>
      <c r="CP182" s="376"/>
      <c r="CQ182" s="376"/>
      <c r="CR182" s="376"/>
      <c r="CS182" s="375"/>
      <c r="CT182" s="374"/>
      <c r="CU182" s="373">
        <v>2.9097457599999998</v>
      </c>
      <c r="CV182" s="372"/>
      <c r="CW182" s="371"/>
      <c r="CX182" s="13"/>
      <c r="CY182" s="369"/>
      <c r="CZ182" s="369"/>
      <c r="DA182" s="369"/>
      <c r="DB182" s="369"/>
      <c r="DC182" s="369"/>
      <c r="DD182" s="369"/>
      <c r="DE182" s="369"/>
      <c r="DF182" s="369"/>
    </row>
    <row r="183" spans="1:110" s="368" customFormat="1" ht="15.75" hidden="1" outlineLevel="1" x14ac:dyDescent="0.25">
      <c r="A183" s="409">
        <f>A182+0.1</f>
        <v>34.70000000000001</v>
      </c>
      <c r="B183" s="393" t="s">
        <v>197</v>
      </c>
      <c r="C183" s="401"/>
      <c r="D183" s="391"/>
      <c r="E183" s="406"/>
      <c r="F183" s="388"/>
      <c r="G183" s="388"/>
      <c r="H183" s="388"/>
      <c r="I183" s="388"/>
      <c r="J183" s="377"/>
      <c r="K183" s="377"/>
      <c r="L183" s="380"/>
      <c r="M183" s="405"/>
      <c r="N183" s="404"/>
      <c r="O183" s="404"/>
      <c r="P183" s="372"/>
      <c r="Q183" s="372"/>
      <c r="R183" s="403"/>
      <c r="S183" s="403"/>
      <c r="T183" s="371"/>
      <c r="U183" s="402"/>
      <c r="V183" s="402"/>
      <c r="W183" s="381">
        <f>CU183*1.18</f>
        <v>4.1601599975999992</v>
      </c>
      <c r="X183" s="376"/>
      <c r="Y183" s="376"/>
      <c r="Z183" s="376"/>
      <c r="AA183" s="376"/>
      <c r="AB183" s="376"/>
      <c r="AC183" s="376"/>
      <c r="AD183" s="376"/>
      <c r="AE183" s="376"/>
      <c r="AF183" s="376"/>
      <c r="AG183" s="376"/>
      <c r="AH183" s="376"/>
      <c r="AI183" s="376"/>
      <c r="AJ183" s="376"/>
      <c r="AK183" s="376"/>
      <c r="AL183" s="376"/>
      <c r="AM183" s="376"/>
      <c r="AN183" s="376"/>
      <c r="AO183" s="376"/>
      <c r="AP183" s="376"/>
      <c r="AQ183" s="376"/>
      <c r="AR183" s="376"/>
      <c r="AS183" s="376"/>
      <c r="AT183" s="376"/>
      <c r="AU183" s="376"/>
      <c r="AV183" s="376"/>
      <c r="AW183" s="379"/>
      <c r="AX183" s="376"/>
      <c r="AY183" s="376"/>
      <c r="AZ183" s="376"/>
      <c r="BA183" s="376"/>
      <c r="BB183" s="376"/>
      <c r="BC183" s="376"/>
      <c r="BD183" s="376"/>
      <c r="BE183" s="377"/>
      <c r="BF183" s="378"/>
      <c r="BG183" s="376"/>
      <c r="BH183" s="376"/>
      <c r="BI183" s="376"/>
      <c r="BJ183" s="376"/>
      <c r="BK183" s="376"/>
      <c r="BL183" s="376"/>
      <c r="BM183" s="376"/>
      <c r="BN183" s="376"/>
      <c r="BO183" s="376"/>
      <c r="BP183" s="376"/>
      <c r="BQ183" s="376"/>
      <c r="BR183" s="376"/>
      <c r="BS183" s="376"/>
      <c r="BT183" s="376"/>
      <c r="BU183" s="380"/>
      <c r="BV183" s="379"/>
      <c r="BW183" s="376"/>
      <c r="BX183" s="376"/>
      <c r="BY183" s="376"/>
      <c r="BZ183" s="376"/>
      <c r="CA183" s="376"/>
      <c r="CB183" s="376"/>
      <c r="CC183" s="376"/>
      <c r="CD183" s="377"/>
      <c r="CE183" s="378"/>
      <c r="CF183" s="376"/>
      <c r="CG183" s="376"/>
      <c r="CH183" s="377"/>
      <c r="CI183" s="376"/>
      <c r="CJ183" s="376"/>
      <c r="CK183" s="376"/>
      <c r="CL183" s="376"/>
      <c r="CM183" s="376"/>
      <c r="CN183" s="376"/>
      <c r="CO183" s="376"/>
      <c r="CP183" s="376"/>
      <c r="CQ183" s="376"/>
      <c r="CR183" s="376"/>
      <c r="CS183" s="375"/>
      <c r="CT183" s="374"/>
      <c r="CU183" s="373">
        <v>3.5255593199999997</v>
      </c>
      <c r="CV183" s="372"/>
      <c r="CW183" s="371"/>
      <c r="CX183" s="13"/>
      <c r="CY183" s="369"/>
      <c r="CZ183" s="369"/>
      <c r="DA183" s="369"/>
      <c r="DB183" s="369"/>
      <c r="DC183" s="369"/>
      <c r="DD183" s="369"/>
      <c r="DE183" s="369"/>
      <c r="DF183" s="369"/>
    </row>
    <row r="184" spans="1:110" s="368" customFormat="1" ht="15.75" hidden="1" outlineLevel="1" x14ac:dyDescent="0.25">
      <c r="A184" s="409">
        <f>A183+0.1</f>
        <v>34.800000000000011</v>
      </c>
      <c r="B184" s="393" t="s">
        <v>196</v>
      </c>
      <c r="C184" s="401"/>
      <c r="D184" s="391"/>
      <c r="E184" s="406"/>
      <c r="F184" s="388"/>
      <c r="G184" s="388"/>
      <c r="H184" s="388"/>
      <c r="I184" s="388"/>
      <c r="J184" s="377"/>
      <c r="K184" s="377"/>
      <c r="L184" s="380"/>
      <c r="M184" s="405"/>
      <c r="N184" s="404"/>
      <c r="O184" s="404"/>
      <c r="P184" s="372"/>
      <c r="Q184" s="372"/>
      <c r="R184" s="403"/>
      <c r="S184" s="403"/>
      <c r="T184" s="371"/>
      <c r="U184" s="402"/>
      <c r="V184" s="402"/>
      <c r="W184" s="381">
        <f>CU184*1.18</f>
        <v>6.5000000043999995</v>
      </c>
      <c r="X184" s="376"/>
      <c r="Y184" s="376"/>
      <c r="Z184" s="376"/>
      <c r="AA184" s="376"/>
      <c r="AB184" s="376"/>
      <c r="AC184" s="376"/>
      <c r="AD184" s="376"/>
      <c r="AE184" s="376"/>
      <c r="AF184" s="376"/>
      <c r="AG184" s="376"/>
      <c r="AH184" s="376"/>
      <c r="AI184" s="376"/>
      <c r="AJ184" s="376"/>
      <c r="AK184" s="376"/>
      <c r="AL184" s="376"/>
      <c r="AM184" s="376"/>
      <c r="AN184" s="376"/>
      <c r="AO184" s="376"/>
      <c r="AP184" s="376"/>
      <c r="AQ184" s="376"/>
      <c r="AR184" s="376"/>
      <c r="AS184" s="376"/>
      <c r="AT184" s="376"/>
      <c r="AU184" s="376"/>
      <c r="AV184" s="376"/>
      <c r="AW184" s="379"/>
      <c r="AX184" s="376"/>
      <c r="AY184" s="376"/>
      <c r="AZ184" s="376"/>
      <c r="BA184" s="376"/>
      <c r="BB184" s="376"/>
      <c r="BC184" s="376"/>
      <c r="BD184" s="376"/>
      <c r="BE184" s="377"/>
      <c r="BF184" s="378"/>
      <c r="BG184" s="376"/>
      <c r="BH184" s="376"/>
      <c r="BI184" s="376"/>
      <c r="BJ184" s="376"/>
      <c r="BK184" s="376"/>
      <c r="BL184" s="376"/>
      <c r="BM184" s="376"/>
      <c r="BN184" s="376"/>
      <c r="BO184" s="376"/>
      <c r="BP184" s="376"/>
      <c r="BQ184" s="376"/>
      <c r="BR184" s="376"/>
      <c r="BS184" s="376"/>
      <c r="BT184" s="376"/>
      <c r="BU184" s="380"/>
      <c r="BV184" s="379"/>
      <c r="BW184" s="376"/>
      <c r="BX184" s="376"/>
      <c r="BY184" s="376"/>
      <c r="BZ184" s="376"/>
      <c r="CA184" s="376"/>
      <c r="CB184" s="376"/>
      <c r="CC184" s="376"/>
      <c r="CD184" s="377"/>
      <c r="CE184" s="378"/>
      <c r="CF184" s="376"/>
      <c r="CG184" s="376"/>
      <c r="CH184" s="377"/>
      <c r="CI184" s="376"/>
      <c r="CJ184" s="376"/>
      <c r="CK184" s="376"/>
      <c r="CL184" s="376"/>
      <c r="CM184" s="376"/>
      <c r="CN184" s="376"/>
      <c r="CO184" s="376"/>
      <c r="CP184" s="376"/>
      <c r="CQ184" s="376"/>
      <c r="CR184" s="376"/>
      <c r="CS184" s="375"/>
      <c r="CT184" s="374"/>
      <c r="CU184" s="373">
        <v>5.5084745799999997</v>
      </c>
      <c r="CV184" s="372"/>
      <c r="CW184" s="371"/>
      <c r="CX184" s="13"/>
      <c r="CY184" s="369"/>
      <c r="CZ184" s="369"/>
      <c r="DA184" s="369"/>
      <c r="DB184" s="369"/>
      <c r="DC184" s="369"/>
      <c r="DD184" s="369"/>
      <c r="DE184" s="369"/>
      <c r="DF184" s="369"/>
    </row>
    <row r="185" spans="1:110" s="368" customFormat="1" ht="15.75" hidden="1" outlineLevel="1" x14ac:dyDescent="0.25">
      <c r="A185" s="409">
        <f>A184+0.1</f>
        <v>34.900000000000013</v>
      </c>
      <c r="B185" s="393" t="s">
        <v>195</v>
      </c>
      <c r="C185" s="401"/>
      <c r="D185" s="391"/>
      <c r="E185" s="406"/>
      <c r="F185" s="388"/>
      <c r="G185" s="388"/>
      <c r="H185" s="388"/>
      <c r="I185" s="388"/>
      <c r="J185" s="377"/>
      <c r="K185" s="377"/>
      <c r="L185" s="380"/>
      <c r="M185" s="405"/>
      <c r="N185" s="404"/>
      <c r="O185" s="404"/>
      <c r="P185" s="372"/>
      <c r="Q185" s="372"/>
      <c r="R185" s="403"/>
      <c r="S185" s="403"/>
      <c r="T185" s="371"/>
      <c r="U185" s="402"/>
      <c r="V185" s="402"/>
      <c r="W185" s="381">
        <f>CU185*1.18</f>
        <v>1.7708500011999999</v>
      </c>
      <c r="X185" s="376"/>
      <c r="Y185" s="376"/>
      <c r="Z185" s="376"/>
      <c r="AA185" s="376"/>
      <c r="AB185" s="376"/>
      <c r="AC185" s="376"/>
      <c r="AD185" s="376"/>
      <c r="AE185" s="376"/>
      <c r="AF185" s="376"/>
      <c r="AG185" s="376"/>
      <c r="AH185" s="376"/>
      <c r="AI185" s="376"/>
      <c r="AJ185" s="376"/>
      <c r="AK185" s="376"/>
      <c r="AL185" s="376"/>
      <c r="AM185" s="376"/>
      <c r="AN185" s="376"/>
      <c r="AO185" s="376"/>
      <c r="AP185" s="376"/>
      <c r="AQ185" s="376"/>
      <c r="AR185" s="376"/>
      <c r="AS185" s="376"/>
      <c r="AT185" s="376"/>
      <c r="AU185" s="376"/>
      <c r="AV185" s="376"/>
      <c r="AW185" s="379"/>
      <c r="AX185" s="376"/>
      <c r="AY185" s="376"/>
      <c r="AZ185" s="376"/>
      <c r="BA185" s="376"/>
      <c r="BB185" s="376"/>
      <c r="BC185" s="376"/>
      <c r="BD185" s="376"/>
      <c r="BE185" s="377"/>
      <c r="BF185" s="378"/>
      <c r="BG185" s="376"/>
      <c r="BH185" s="376"/>
      <c r="BI185" s="376"/>
      <c r="BJ185" s="376"/>
      <c r="BK185" s="376"/>
      <c r="BL185" s="376"/>
      <c r="BM185" s="376"/>
      <c r="BN185" s="376"/>
      <c r="BO185" s="376"/>
      <c r="BP185" s="376"/>
      <c r="BQ185" s="376"/>
      <c r="BR185" s="376"/>
      <c r="BS185" s="376"/>
      <c r="BT185" s="376"/>
      <c r="BU185" s="380"/>
      <c r="BV185" s="379"/>
      <c r="BW185" s="376"/>
      <c r="BX185" s="376"/>
      <c r="BY185" s="376"/>
      <c r="BZ185" s="376"/>
      <c r="CA185" s="376"/>
      <c r="CB185" s="376"/>
      <c r="CC185" s="376"/>
      <c r="CD185" s="377"/>
      <c r="CE185" s="378"/>
      <c r="CF185" s="376"/>
      <c r="CG185" s="376"/>
      <c r="CH185" s="377"/>
      <c r="CI185" s="376"/>
      <c r="CJ185" s="376"/>
      <c r="CK185" s="376"/>
      <c r="CL185" s="376"/>
      <c r="CM185" s="376"/>
      <c r="CN185" s="376"/>
      <c r="CO185" s="376"/>
      <c r="CP185" s="376"/>
      <c r="CQ185" s="376"/>
      <c r="CR185" s="376"/>
      <c r="CS185" s="375"/>
      <c r="CT185" s="374"/>
      <c r="CU185" s="373">
        <v>1.50072034</v>
      </c>
      <c r="CV185" s="372"/>
      <c r="CW185" s="371"/>
      <c r="CX185" s="13"/>
      <c r="CY185" s="369"/>
      <c r="CZ185" s="369"/>
      <c r="DA185" s="369"/>
      <c r="DB185" s="369"/>
      <c r="DC185" s="369"/>
      <c r="DD185" s="369"/>
      <c r="DE185" s="369"/>
      <c r="DF185" s="369"/>
    </row>
    <row r="186" spans="1:110" s="368" customFormat="1" ht="31.5" hidden="1" outlineLevel="1" x14ac:dyDescent="0.25">
      <c r="A186" s="408">
        <v>34.1</v>
      </c>
      <c r="B186" s="393" t="s">
        <v>194</v>
      </c>
      <c r="C186" s="401"/>
      <c r="D186" s="391"/>
      <c r="E186" s="406"/>
      <c r="F186" s="388"/>
      <c r="G186" s="388"/>
      <c r="H186" s="388"/>
      <c r="I186" s="388"/>
      <c r="J186" s="377"/>
      <c r="K186" s="377"/>
      <c r="L186" s="380"/>
      <c r="M186" s="405"/>
      <c r="N186" s="404"/>
      <c r="O186" s="404"/>
      <c r="P186" s="372"/>
      <c r="Q186" s="372"/>
      <c r="R186" s="403"/>
      <c r="S186" s="403"/>
      <c r="T186" s="371"/>
      <c r="U186" s="402"/>
      <c r="V186" s="402"/>
      <c r="W186" s="381">
        <f>CU186*1.18</f>
        <v>3.7940000031999999</v>
      </c>
      <c r="X186" s="376"/>
      <c r="Y186" s="376"/>
      <c r="Z186" s="376"/>
      <c r="AA186" s="376"/>
      <c r="AB186" s="376"/>
      <c r="AC186" s="376"/>
      <c r="AD186" s="376"/>
      <c r="AE186" s="376"/>
      <c r="AF186" s="376"/>
      <c r="AG186" s="376"/>
      <c r="AH186" s="376"/>
      <c r="AI186" s="376"/>
      <c r="AJ186" s="376"/>
      <c r="AK186" s="376"/>
      <c r="AL186" s="376"/>
      <c r="AM186" s="376"/>
      <c r="AN186" s="376"/>
      <c r="AO186" s="376"/>
      <c r="AP186" s="376"/>
      <c r="AQ186" s="376"/>
      <c r="AR186" s="376"/>
      <c r="AS186" s="376"/>
      <c r="AT186" s="376"/>
      <c r="AU186" s="376"/>
      <c r="AV186" s="376"/>
      <c r="AW186" s="379"/>
      <c r="AX186" s="376"/>
      <c r="AY186" s="376"/>
      <c r="AZ186" s="376"/>
      <c r="BA186" s="376"/>
      <c r="BB186" s="376"/>
      <c r="BC186" s="376"/>
      <c r="BD186" s="376"/>
      <c r="BE186" s="377"/>
      <c r="BF186" s="378"/>
      <c r="BG186" s="376"/>
      <c r="BH186" s="376"/>
      <c r="BI186" s="376"/>
      <c r="BJ186" s="376"/>
      <c r="BK186" s="376"/>
      <c r="BL186" s="376"/>
      <c r="BM186" s="376"/>
      <c r="BN186" s="376"/>
      <c r="BO186" s="376"/>
      <c r="BP186" s="376"/>
      <c r="BQ186" s="376"/>
      <c r="BR186" s="376"/>
      <c r="BS186" s="376"/>
      <c r="BT186" s="376"/>
      <c r="BU186" s="380"/>
      <c r="BV186" s="379"/>
      <c r="BW186" s="376"/>
      <c r="BX186" s="376"/>
      <c r="BY186" s="376"/>
      <c r="BZ186" s="376"/>
      <c r="CA186" s="376"/>
      <c r="CB186" s="376"/>
      <c r="CC186" s="376"/>
      <c r="CD186" s="377"/>
      <c r="CE186" s="378"/>
      <c r="CF186" s="376"/>
      <c r="CG186" s="376"/>
      <c r="CH186" s="377"/>
      <c r="CI186" s="376"/>
      <c r="CJ186" s="376"/>
      <c r="CK186" s="376"/>
      <c r="CL186" s="376"/>
      <c r="CM186" s="376"/>
      <c r="CN186" s="376"/>
      <c r="CO186" s="376"/>
      <c r="CP186" s="376"/>
      <c r="CQ186" s="376"/>
      <c r="CR186" s="376"/>
      <c r="CS186" s="375"/>
      <c r="CT186" s="374"/>
      <c r="CU186" s="373">
        <v>3.2152542400000002</v>
      </c>
      <c r="CV186" s="372"/>
      <c r="CW186" s="371"/>
      <c r="CX186" s="13"/>
      <c r="CY186" s="369"/>
      <c r="CZ186" s="369"/>
      <c r="DA186" s="369"/>
      <c r="DB186" s="369"/>
      <c r="DC186" s="369"/>
      <c r="DD186" s="369"/>
      <c r="DE186" s="369"/>
      <c r="DF186" s="369"/>
    </row>
    <row r="187" spans="1:110" s="368" customFormat="1" ht="31.5" hidden="1" outlineLevel="1" x14ac:dyDescent="0.25">
      <c r="A187" s="408">
        <f>A186+0.01</f>
        <v>34.11</v>
      </c>
      <c r="B187" s="393" t="s">
        <v>193</v>
      </c>
      <c r="C187" s="401"/>
      <c r="D187" s="391"/>
      <c r="E187" s="406"/>
      <c r="F187" s="388"/>
      <c r="G187" s="388"/>
      <c r="H187" s="388"/>
      <c r="I187" s="388"/>
      <c r="J187" s="377"/>
      <c r="K187" s="377"/>
      <c r="L187" s="380"/>
      <c r="M187" s="405"/>
      <c r="N187" s="404"/>
      <c r="O187" s="404"/>
      <c r="P187" s="372"/>
      <c r="Q187" s="372"/>
      <c r="R187" s="403"/>
      <c r="S187" s="403"/>
      <c r="T187" s="371"/>
      <c r="U187" s="402"/>
      <c r="V187" s="402"/>
      <c r="W187" s="381">
        <f>CU187*1.18</f>
        <v>1.1999999969999999</v>
      </c>
      <c r="X187" s="376"/>
      <c r="Y187" s="376"/>
      <c r="Z187" s="376"/>
      <c r="AA187" s="376"/>
      <c r="AB187" s="376"/>
      <c r="AC187" s="376"/>
      <c r="AD187" s="376"/>
      <c r="AE187" s="376"/>
      <c r="AF187" s="376"/>
      <c r="AG187" s="376"/>
      <c r="AH187" s="376"/>
      <c r="AI187" s="376"/>
      <c r="AJ187" s="376"/>
      <c r="AK187" s="376"/>
      <c r="AL187" s="376"/>
      <c r="AM187" s="376"/>
      <c r="AN187" s="376"/>
      <c r="AO187" s="376"/>
      <c r="AP187" s="376"/>
      <c r="AQ187" s="376"/>
      <c r="AR187" s="376"/>
      <c r="AS187" s="376"/>
      <c r="AT187" s="376"/>
      <c r="AU187" s="376"/>
      <c r="AV187" s="376"/>
      <c r="AW187" s="379"/>
      <c r="AX187" s="376"/>
      <c r="AY187" s="376"/>
      <c r="AZ187" s="376"/>
      <c r="BA187" s="376"/>
      <c r="BB187" s="376"/>
      <c r="BC187" s="376"/>
      <c r="BD187" s="376"/>
      <c r="BE187" s="377"/>
      <c r="BF187" s="378"/>
      <c r="BG187" s="376"/>
      <c r="BH187" s="376"/>
      <c r="BI187" s="376"/>
      <c r="BJ187" s="376"/>
      <c r="BK187" s="376"/>
      <c r="BL187" s="376"/>
      <c r="BM187" s="376"/>
      <c r="BN187" s="376"/>
      <c r="BO187" s="376"/>
      <c r="BP187" s="376"/>
      <c r="BQ187" s="376"/>
      <c r="BR187" s="376"/>
      <c r="BS187" s="376"/>
      <c r="BT187" s="376"/>
      <c r="BU187" s="380"/>
      <c r="BV187" s="379"/>
      <c r="BW187" s="376"/>
      <c r="BX187" s="376"/>
      <c r="BY187" s="376"/>
      <c r="BZ187" s="376"/>
      <c r="CA187" s="376"/>
      <c r="CB187" s="376"/>
      <c r="CC187" s="376"/>
      <c r="CD187" s="377"/>
      <c r="CE187" s="378"/>
      <c r="CF187" s="376"/>
      <c r="CG187" s="376"/>
      <c r="CH187" s="377"/>
      <c r="CI187" s="376"/>
      <c r="CJ187" s="376"/>
      <c r="CK187" s="376"/>
      <c r="CL187" s="376"/>
      <c r="CM187" s="376"/>
      <c r="CN187" s="376"/>
      <c r="CO187" s="376"/>
      <c r="CP187" s="376"/>
      <c r="CQ187" s="376"/>
      <c r="CR187" s="376"/>
      <c r="CS187" s="375"/>
      <c r="CT187" s="374"/>
      <c r="CU187" s="373">
        <v>1.0169491500000001</v>
      </c>
      <c r="CV187" s="372"/>
      <c r="CW187" s="371"/>
      <c r="CX187" s="13"/>
      <c r="CY187" s="369"/>
      <c r="CZ187" s="369"/>
      <c r="DA187" s="369"/>
      <c r="DB187" s="369"/>
      <c r="DC187" s="369"/>
      <c r="DD187" s="369"/>
      <c r="DE187" s="369"/>
      <c r="DF187" s="369"/>
    </row>
    <row r="188" spans="1:110" s="368" customFormat="1" ht="15.75" hidden="1" outlineLevel="1" x14ac:dyDescent="0.25">
      <c r="A188" s="408">
        <f>A187+0.01</f>
        <v>34.119999999999997</v>
      </c>
      <c r="B188" s="393" t="s">
        <v>192</v>
      </c>
      <c r="C188" s="401"/>
      <c r="D188" s="391"/>
      <c r="E188" s="406"/>
      <c r="F188" s="388"/>
      <c r="G188" s="388"/>
      <c r="H188" s="388"/>
      <c r="I188" s="388"/>
      <c r="J188" s="377"/>
      <c r="K188" s="377"/>
      <c r="L188" s="380"/>
      <c r="M188" s="405"/>
      <c r="N188" s="404"/>
      <c r="O188" s="404"/>
      <c r="P188" s="372"/>
      <c r="Q188" s="372"/>
      <c r="R188" s="403"/>
      <c r="S188" s="403"/>
      <c r="T188" s="371"/>
      <c r="U188" s="402"/>
      <c r="V188" s="402"/>
      <c r="W188" s="381">
        <f>CU188*1.18</f>
        <v>1.2551099971999999</v>
      </c>
      <c r="X188" s="376"/>
      <c r="Y188" s="376"/>
      <c r="Z188" s="376"/>
      <c r="AA188" s="376"/>
      <c r="AB188" s="376"/>
      <c r="AC188" s="376"/>
      <c r="AD188" s="376"/>
      <c r="AE188" s="376"/>
      <c r="AF188" s="376"/>
      <c r="AG188" s="376"/>
      <c r="AH188" s="376"/>
      <c r="AI188" s="376"/>
      <c r="AJ188" s="376"/>
      <c r="AK188" s="376"/>
      <c r="AL188" s="376"/>
      <c r="AM188" s="376"/>
      <c r="AN188" s="376"/>
      <c r="AO188" s="376"/>
      <c r="AP188" s="376"/>
      <c r="AQ188" s="376"/>
      <c r="AR188" s="376"/>
      <c r="AS188" s="376"/>
      <c r="AT188" s="376"/>
      <c r="AU188" s="376"/>
      <c r="AV188" s="376"/>
      <c r="AW188" s="379"/>
      <c r="AX188" s="376"/>
      <c r="AY188" s="376"/>
      <c r="AZ188" s="376"/>
      <c r="BA188" s="376"/>
      <c r="BB188" s="376"/>
      <c r="BC188" s="376"/>
      <c r="BD188" s="376"/>
      <c r="BE188" s="377"/>
      <c r="BF188" s="378"/>
      <c r="BG188" s="376"/>
      <c r="BH188" s="376"/>
      <c r="BI188" s="376"/>
      <c r="BJ188" s="376"/>
      <c r="BK188" s="376"/>
      <c r="BL188" s="376"/>
      <c r="BM188" s="376"/>
      <c r="BN188" s="376"/>
      <c r="BO188" s="376"/>
      <c r="BP188" s="376"/>
      <c r="BQ188" s="376"/>
      <c r="BR188" s="376"/>
      <c r="BS188" s="376"/>
      <c r="BT188" s="376"/>
      <c r="BU188" s="380"/>
      <c r="BV188" s="379"/>
      <c r="BW188" s="376"/>
      <c r="BX188" s="376"/>
      <c r="BY188" s="376"/>
      <c r="BZ188" s="376"/>
      <c r="CA188" s="376"/>
      <c r="CB188" s="376"/>
      <c r="CC188" s="376"/>
      <c r="CD188" s="377"/>
      <c r="CE188" s="378"/>
      <c r="CF188" s="376"/>
      <c r="CG188" s="376"/>
      <c r="CH188" s="377"/>
      <c r="CI188" s="376"/>
      <c r="CJ188" s="376"/>
      <c r="CK188" s="376"/>
      <c r="CL188" s="376"/>
      <c r="CM188" s="376"/>
      <c r="CN188" s="376"/>
      <c r="CO188" s="376"/>
      <c r="CP188" s="376"/>
      <c r="CQ188" s="376"/>
      <c r="CR188" s="376"/>
      <c r="CS188" s="375"/>
      <c r="CT188" s="374"/>
      <c r="CU188" s="373">
        <v>1.0636525400000001</v>
      </c>
      <c r="CV188" s="372"/>
      <c r="CW188" s="371"/>
      <c r="CX188" s="13"/>
      <c r="CY188" s="369"/>
      <c r="CZ188" s="369"/>
      <c r="DA188" s="369"/>
      <c r="DB188" s="369"/>
      <c r="DC188" s="369"/>
      <c r="DD188" s="369"/>
      <c r="DE188" s="369"/>
      <c r="DF188" s="369"/>
    </row>
    <row r="189" spans="1:110" s="368" customFormat="1" ht="15.75" hidden="1" outlineLevel="1" x14ac:dyDescent="0.25">
      <c r="A189" s="408">
        <f>A188+0.01</f>
        <v>34.129999999999995</v>
      </c>
      <c r="B189" s="393" t="s">
        <v>191</v>
      </c>
      <c r="C189" s="401"/>
      <c r="D189" s="391"/>
      <c r="E189" s="406"/>
      <c r="F189" s="388"/>
      <c r="G189" s="388"/>
      <c r="H189" s="388"/>
      <c r="I189" s="388"/>
      <c r="J189" s="377"/>
      <c r="K189" s="377"/>
      <c r="L189" s="380"/>
      <c r="M189" s="405"/>
      <c r="N189" s="404"/>
      <c r="O189" s="404"/>
      <c r="P189" s="372"/>
      <c r="Q189" s="372"/>
      <c r="R189" s="403"/>
      <c r="S189" s="403"/>
      <c r="T189" s="371"/>
      <c r="U189" s="402"/>
      <c r="V189" s="402"/>
      <c r="W189" s="381"/>
      <c r="X189" s="376"/>
      <c r="Y189" s="376"/>
      <c r="Z189" s="376"/>
      <c r="AA189" s="376"/>
      <c r="AB189" s="376"/>
      <c r="AC189" s="376"/>
      <c r="AD189" s="376"/>
      <c r="AE189" s="376"/>
      <c r="AF189" s="376"/>
      <c r="AG189" s="376"/>
      <c r="AH189" s="376"/>
      <c r="AI189" s="376"/>
      <c r="AJ189" s="376"/>
      <c r="AK189" s="376"/>
      <c r="AL189" s="376"/>
      <c r="AM189" s="376"/>
      <c r="AN189" s="376"/>
      <c r="AO189" s="376"/>
      <c r="AP189" s="376"/>
      <c r="AQ189" s="376"/>
      <c r="AR189" s="376"/>
      <c r="AS189" s="376"/>
      <c r="AT189" s="376"/>
      <c r="AU189" s="376"/>
      <c r="AV189" s="376">
        <f>CV189*1.18</f>
        <v>5.1212</v>
      </c>
      <c r="AW189" s="379"/>
      <c r="AX189" s="376"/>
      <c r="AY189" s="376"/>
      <c r="AZ189" s="376"/>
      <c r="BA189" s="376"/>
      <c r="BB189" s="376"/>
      <c r="BC189" s="376"/>
      <c r="BD189" s="376"/>
      <c r="BE189" s="377"/>
      <c r="BF189" s="378"/>
      <c r="BG189" s="376"/>
      <c r="BH189" s="376"/>
      <c r="BI189" s="376"/>
      <c r="BJ189" s="376"/>
      <c r="BK189" s="376"/>
      <c r="BL189" s="376"/>
      <c r="BM189" s="376"/>
      <c r="BN189" s="376"/>
      <c r="BO189" s="376"/>
      <c r="BP189" s="376"/>
      <c r="BQ189" s="376"/>
      <c r="BR189" s="376"/>
      <c r="BS189" s="376"/>
      <c r="BT189" s="376"/>
      <c r="BU189" s="380"/>
      <c r="BV189" s="379"/>
      <c r="BW189" s="376"/>
      <c r="BX189" s="376"/>
      <c r="BY189" s="376"/>
      <c r="BZ189" s="376"/>
      <c r="CA189" s="376"/>
      <c r="CB189" s="376"/>
      <c r="CC189" s="376"/>
      <c r="CD189" s="377"/>
      <c r="CE189" s="378"/>
      <c r="CF189" s="376"/>
      <c r="CG189" s="376"/>
      <c r="CH189" s="377"/>
      <c r="CI189" s="376"/>
      <c r="CJ189" s="376"/>
      <c r="CK189" s="376"/>
      <c r="CL189" s="376"/>
      <c r="CM189" s="376"/>
      <c r="CN189" s="376"/>
      <c r="CO189" s="376"/>
      <c r="CP189" s="376"/>
      <c r="CQ189" s="376"/>
      <c r="CR189" s="376"/>
      <c r="CS189" s="375"/>
      <c r="CT189" s="374"/>
      <c r="CU189" s="374"/>
      <c r="CV189" s="376">
        <v>4.34</v>
      </c>
      <c r="CW189" s="371"/>
      <c r="CX189" s="13"/>
      <c r="CY189" s="369"/>
      <c r="CZ189" s="369"/>
      <c r="DA189" s="369"/>
      <c r="DB189" s="369"/>
      <c r="DC189" s="369"/>
      <c r="DD189" s="369"/>
      <c r="DE189" s="369"/>
    </row>
    <row r="190" spans="1:110" s="368" customFormat="1" ht="15.75" hidden="1" outlineLevel="1" x14ac:dyDescent="0.25">
      <c r="A190" s="408">
        <f>A189+0.01</f>
        <v>34.139999999999993</v>
      </c>
      <c r="B190" s="393" t="s">
        <v>190</v>
      </c>
      <c r="C190" s="401"/>
      <c r="D190" s="391"/>
      <c r="E190" s="406"/>
      <c r="F190" s="388"/>
      <c r="G190" s="388"/>
      <c r="H190" s="388"/>
      <c r="I190" s="388"/>
      <c r="J190" s="377"/>
      <c r="K190" s="377"/>
      <c r="L190" s="380"/>
      <c r="M190" s="405"/>
      <c r="N190" s="404"/>
      <c r="O190" s="404"/>
      <c r="P190" s="372"/>
      <c r="Q190" s="372"/>
      <c r="R190" s="403"/>
      <c r="S190" s="403"/>
      <c r="T190" s="371"/>
      <c r="U190" s="402"/>
      <c r="V190" s="402"/>
      <c r="W190" s="381"/>
      <c r="X190" s="376"/>
      <c r="Y190" s="376"/>
      <c r="Z190" s="376"/>
      <c r="AA190" s="376"/>
      <c r="AB190" s="376"/>
      <c r="AC190" s="376"/>
      <c r="AD190" s="376"/>
      <c r="AE190" s="376"/>
      <c r="AF190" s="376"/>
      <c r="AG190" s="376"/>
      <c r="AH190" s="376"/>
      <c r="AI190" s="376"/>
      <c r="AJ190" s="376"/>
      <c r="AK190" s="376"/>
      <c r="AL190" s="376"/>
      <c r="AM190" s="376"/>
      <c r="AN190" s="376"/>
      <c r="AO190" s="376"/>
      <c r="AP190" s="376"/>
      <c r="AQ190" s="376"/>
      <c r="AR190" s="376"/>
      <c r="AS190" s="376"/>
      <c r="AT190" s="376"/>
      <c r="AU190" s="376"/>
      <c r="AV190" s="376">
        <f>CV190*1.18</f>
        <v>1.8879999999999999</v>
      </c>
      <c r="AW190" s="379"/>
      <c r="AX190" s="376"/>
      <c r="AY190" s="376"/>
      <c r="AZ190" s="376"/>
      <c r="BA190" s="376"/>
      <c r="BB190" s="376"/>
      <c r="BC190" s="376"/>
      <c r="BD190" s="376"/>
      <c r="BE190" s="377"/>
      <c r="BF190" s="378"/>
      <c r="BG190" s="376"/>
      <c r="BH190" s="376"/>
      <c r="BI190" s="376"/>
      <c r="BJ190" s="376"/>
      <c r="BK190" s="376"/>
      <c r="BL190" s="376"/>
      <c r="BM190" s="376"/>
      <c r="BN190" s="376"/>
      <c r="BO190" s="376"/>
      <c r="BP190" s="376"/>
      <c r="BQ190" s="376"/>
      <c r="BR190" s="376"/>
      <c r="BS190" s="376"/>
      <c r="BT190" s="376"/>
      <c r="BU190" s="380"/>
      <c r="BV190" s="379"/>
      <c r="BW190" s="376"/>
      <c r="BX190" s="376"/>
      <c r="BY190" s="376"/>
      <c r="BZ190" s="376"/>
      <c r="CA190" s="376"/>
      <c r="CB190" s="376"/>
      <c r="CC190" s="376"/>
      <c r="CD190" s="377"/>
      <c r="CE190" s="378"/>
      <c r="CF190" s="376"/>
      <c r="CG190" s="376"/>
      <c r="CH190" s="377"/>
      <c r="CI190" s="376"/>
      <c r="CJ190" s="376"/>
      <c r="CK190" s="376"/>
      <c r="CL190" s="376"/>
      <c r="CM190" s="376"/>
      <c r="CN190" s="376"/>
      <c r="CO190" s="376"/>
      <c r="CP190" s="376"/>
      <c r="CQ190" s="376"/>
      <c r="CR190" s="376"/>
      <c r="CS190" s="375"/>
      <c r="CT190" s="374"/>
      <c r="CU190" s="374"/>
      <c r="CV190" s="376">
        <v>1.6</v>
      </c>
      <c r="CW190" s="371"/>
      <c r="CX190" s="13"/>
      <c r="CY190" s="369"/>
      <c r="CZ190" s="369"/>
      <c r="DA190" s="369"/>
      <c r="DB190" s="369"/>
      <c r="DC190" s="369"/>
      <c r="DD190" s="369"/>
      <c r="DE190" s="369"/>
      <c r="DF190" s="369"/>
    </row>
    <row r="191" spans="1:110" s="368" customFormat="1" ht="15.75" hidden="1" outlineLevel="1" x14ac:dyDescent="0.25">
      <c r="A191" s="408">
        <f>A190+0.01</f>
        <v>34.149999999999991</v>
      </c>
      <c r="B191" s="393" t="s">
        <v>189</v>
      </c>
      <c r="C191" s="401"/>
      <c r="D191" s="391"/>
      <c r="E191" s="406"/>
      <c r="F191" s="388"/>
      <c r="G191" s="388"/>
      <c r="H191" s="388"/>
      <c r="I191" s="388"/>
      <c r="J191" s="377"/>
      <c r="K191" s="377"/>
      <c r="L191" s="380"/>
      <c r="M191" s="405"/>
      <c r="N191" s="404"/>
      <c r="O191" s="404"/>
      <c r="P191" s="372"/>
      <c r="Q191" s="372"/>
      <c r="R191" s="403"/>
      <c r="S191" s="403"/>
      <c r="T191" s="371"/>
      <c r="U191" s="402"/>
      <c r="V191" s="402"/>
      <c r="W191" s="381"/>
      <c r="X191" s="376"/>
      <c r="Y191" s="376"/>
      <c r="Z191" s="376"/>
      <c r="AA191" s="376"/>
      <c r="AB191" s="376"/>
      <c r="AC191" s="376"/>
      <c r="AD191" s="376"/>
      <c r="AE191" s="376"/>
      <c r="AF191" s="376"/>
      <c r="AG191" s="376"/>
      <c r="AH191" s="376"/>
      <c r="AI191" s="376"/>
      <c r="AJ191" s="376"/>
      <c r="AK191" s="376"/>
      <c r="AL191" s="376"/>
      <c r="AM191" s="376"/>
      <c r="AN191" s="376"/>
      <c r="AO191" s="376"/>
      <c r="AP191" s="376"/>
      <c r="AQ191" s="376"/>
      <c r="AR191" s="376"/>
      <c r="AS191" s="376"/>
      <c r="AT191" s="376"/>
      <c r="AU191" s="376"/>
      <c r="AV191" s="376">
        <f>CV191*1.18</f>
        <v>5.8173999999999992</v>
      </c>
      <c r="AW191" s="379"/>
      <c r="AX191" s="376"/>
      <c r="AY191" s="376"/>
      <c r="AZ191" s="376"/>
      <c r="BA191" s="376"/>
      <c r="BB191" s="376"/>
      <c r="BC191" s="376"/>
      <c r="BD191" s="376"/>
      <c r="BE191" s="377"/>
      <c r="BF191" s="378"/>
      <c r="BG191" s="376"/>
      <c r="BH191" s="376"/>
      <c r="BI191" s="376"/>
      <c r="BJ191" s="376"/>
      <c r="BK191" s="376"/>
      <c r="BL191" s="376"/>
      <c r="BM191" s="376"/>
      <c r="BN191" s="376"/>
      <c r="BO191" s="376"/>
      <c r="BP191" s="376"/>
      <c r="BQ191" s="376"/>
      <c r="BR191" s="376"/>
      <c r="BS191" s="376"/>
      <c r="BT191" s="376"/>
      <c r="BU191" s="380"/>
      <c r="BV191" s="379"/>
      <c r="BW191" s="376"/>
      <c r="BX191" s="376"/>
      <c r="BY191" s="376"/>
      <c r="BZ191" s="376"/>
      <c r="CA191" s="376"/>
      <c r="CB191" s="376"/>
      <c r="CC191" s="376"/>
      <c r="CD191" s="377"/>
      <c r="CE191" s="378"/>
      <c r="CF191" s="376"/>
      <c r="CG191" s="376"/>
      <c r="CH191" s="377"/>
      <c r="CI191" s="376"/>
      <c r="CJ191" s="376"/>
      <c r="CK191" s="376"/>
      <c r="CL191" s="376"/>
      <c r="CM191" s="376"/>
      <c r="CN191" s="376"/>
      <c r="CO191" s="376"/>
      <c r="CP191" s="376"/>
      <c r="CQ191" s="376"/>
      <c r="CR191" s="376"/>
      <c r="CS191" s="375"/>
      <c r="CT191" s="374"/>
      <c r="CU191" s="374"/>
      <c r="CV191" s="376">
        <v>4.93</v>
      </c>
      <c r="CW191" s="371"/>
      <c r="CX191" s="13"/>
      <c r="CY191" s="369"/>
      <c r="CZ191" s="369"/>
      <c r="DA191" s="369"/>
      <c r="DB191" s="369"/>
      <c r="DC191" s="369"/>
      <c r="DD191" s="369"/>
      <c r="DE191" s="369"/>
      <c r="DF191" s="369"/>
    </row>
    <row r="192" spans="1:110" s="368" customFormat="1" ht="15.75" hidden="1" outlineLevel="1" x14ac:dyDescent="0.25">
      <c r="A192" s="408">
        <f>A191+0.01</f>
        <v>34.159999999999989</v>
      </c>
      <c r="B192" s="393" t="s">
        <v>188</v>
      </c>
      <c r="C192" s="401"/>
      <c r="D192" s="391"/>
      <c r="E192" s="406"/>
      <c r="F192" s="388"/>
      <c r="G192" s="388"/>
      <c r="H192" s="388"/>
      <c r="I192" s="388"/>
      <c r="J192" s="377"/>
      <c r="K192" s="377"/>
      <c r="L192" s="380"/>
      <c r="M192" s="405"/>
      <c r="N192" s="404"/>
      <c r="O192" s="404"/>
      <c r="P192" s="372"/>
      <c r="Q192" s="372"/>
      <c r="R192" s="403"/>
      <c r="S192" s="403"/>
      <c r="T192" s="371"/>
      <c r="U192" s="402"/>
      <c r="V192" s="402"/>
      <c r="W192" s="381"/>
      <c r="X192" s="376"/>
      <c r="Y192" s="376"/>
      <c r="Z192" s="376"/>
      <c r="AA192" s="376"/>
      <c r="AB192" s="376"/>
      <c r="AC192" s="376"/>
      <c r="AD192" s="376"/>
      <c r="AE192" s="376"/>
      <c r="AF192" s="376"/>
      <c r="AG192" s="376"/>
      <c r="AH192" s="376"/>
      <c r="AI192" s="376"/>
      <c r="AJ192" s="376"/>
      <c r="AK192" s="376"/>
      <c r="AL192" s="376"/>
      <c r="AM192" s="376"/>
      <c r="AN192" s="376"/>
      <c r="AO192" s="376"/>
      <c r="AP192" s="376"/>
      <c r="AQ192" s="376"/>
      <c r="AR192" s="376"/>
      <c r="AS192" s="376"/>
      <c r="AT192" s="376"/>
      <c r="AU192" s="376"/>
      <c r="AV192" s="376">
        <f>CV192*1.18</f>
        <v>3.1682999999999999</v>
      </c>
      <c r="AW192" s="379"/>
      <c r="AX192" s="376"/>
      <c r="AY192" s="376"/>
      <c r="AZ192" s="376"/>
      <c r="BA192" s="376"/>
      <c r="BB192" s="376"/>
      <c r="BC192" s="376"/>
      <c r="BD192" s="376"/>
      <c r="BE192" s="377"/>
      <c r="BF192" s="378"/>
      <c r="BG192" s="376"/>
      <c r="BH192" s="376"/>
      <c r="BI192" s="376"/>
      <c r="BJ192" s="376"/>
      <c r="BK192" s="376"/>
      <c r="BL192" s="376"/>
      <c r="BM192" s="376"/>
      <c r="BN192" s="376"/>
      <c r="BO192" s="376"/>
      <c r="BP192" s="376"/>
      <c r="BQ192" s="376"/>
      <c r="BR192" s="376"/>
      <c r="BS192" s="376"/>
      <c r="BT192" s="376"/>
      <c r="BU192" s="380"/>
      <c r="BV192" s="379"/>
      <c r="BW192" s="376"/>
      <c r="BX192" s="376"/>
      <c r="BY192" s="376"/>
      <c r="BZ192" s="376"/>
      <c r="CA192" s="376"/>
      <c r="CB192" s="376"/>
      <c r="CC192" s="376"/>
      <c r="CD192" s="377"/>
      <c r="CE192" s="378"/>
      <c r="CF192" s="376"/>
      <c r="CG192" s="376"/>
      <c r="CH192" s="377"/>
      <c r="CI192" s="376"/>
      <c r="CJ192" s="376"/>
      <c r="CK192" s="376"/>
      <c r="CL192" s="376"/>
      <c r="CM192" s="376"/>
      <c r="CN192" s="376"/>
      <c r="CO192" s="376"/>
      <c r="CP192" s="376"/>
      <c r="CQ192" s="376"/>
      <c r="CR192" s="376"/>
      <c r="CS192" s="375"/>
      <c r="CT192" s="374"/>
      <c r="CU192" s="374"/>
      <c r="CV192" s="376">
        <v>2.6850000000000001</v>
      </c>
      <c r="CW192" s="371"/>
      <c r="CX192" s="13"/>
      <c r="CY192" s="369"/>
      <c r="CZ192" s="369"/>
      <c r="DA192" s="369"/>
      <c r="DB192" s="369"/>
      <c r="DC192" s="369"/>
      <c r="DD192" s="369"/>
      <c r="DE192" s="369"/>
      <c r="DF192" s="369"/>
    </row>
    <row r="193" spans="1:110" s="368" customFormat="1" ht="15.75" hidden="1" outlineLevel="1" x14ac:dyDescent="0.25">
      <c r="A193" s="408">
        <f>A192+0.01</f>
        <v>34.169999999999987</v>
      </c>
      <c r="B193" s="393" t="s">
        <v>187</v>
      </c>
      <c r="C193" s="401"/>
      <c r="D193" s="391"/>
      <c r="E193" s="406"/>
      <c r="F193" s="388"/>
      <c r="G193" s="388"/>
      <c r="H193" s="388"/>
      <c r="I193" s="388"/>
      <c r="J193" s="377"/>
      <c r="K193" s="377"/>
      <c r="L193" s="380"/>
      <c r="M193" s="405"/>
      <c r="N193" s="404"/>
      <c r="O193" s="404"/>
      <c r="P193" s="372"/>
      <c r="Q193" s="372"/>
      <c r="R193" s="403"/>
      <c r="S193" s="403"/>
      <c r="T193" s="371"/>
      <c r="U193" s="402"/>
      <c r="V193" s="402"/>
      <c r="W193" s="381"/>
      <c r="X193" s="376"/>
      <c r="Y193" s="376"/>
      <c r="Z193" s="376"/>
      <c r="AA193" s="376"/>
      <c r="AB193" s="376"/>
      <c r="AC193" s="376"/>
      <c r="AD193" s="376"/>
      <c r="AE193" s="376"/>
      <c r="AF193" s="376"/>
      <c r="AG193" s="376"/>
      <c r="AH193" s="376"/>
      <c r="AI193" s="376"/>
      <c r="AJ193" s="376"/>
      <c r="AK193" s="376"/>
      <c r="AL193" s="376"/>
      <c r="AM193" s="376"/>
      <c r="AN193" s="376"/>
      <c r="AO193" s="376"/>
      <c r="AP193" s="376"/>
      <c r="AQ193" s="376"/>
      <c r="AR193" s="376"/>
      <c r="AS193" s="376"/>
      <c r="AT193" s="376"/>
      <c r="AU193" s="376"/>
      <c r="AV193" s="376">
        <f>CV193*1.18</f>
        <v>2.7966000000000002</v>
      </c>
      <c r="AW193" s="379"/>
      <c r="AX193" s="376"/>
      <c r="AY193" s="376"/>
      <c r="AZ193" s="376"/>
      <c r="BA193" s="376"/>
      <c r="BB193" s="376"/>
      <c r="BC193" s="376"/>
      <c r="BD193" s="376"/>
      <c r="BE193" s="377"/>
      <c r="BF193" s="378"/>
      <c r="BG193" s="376"/>
      <c r="BH193" s="376"/>
      <c r="BI193" s="376"/>
      <c r="BJ193" s="376"/>
      <c r="BK193" s="376"/>
      <c r="BL193" s="376"/>
      <c r="BM193" s="376"/>
      <c r="BN193" s="376"/>
      <c r="BO193" s="376"/>
      <c r="BP193" s="376"/>
      <c r="BQ193" s="376"/>
      <c r="BR193" s="376"/>
      <c r="BS193" s="376"/>
      <c r="BT193" s="376"/>
      <c r="BU193" s="380"/>
      <c r="BV193" s="379"/>
      <c r="BW193" s="376"/>
      <c r="BX193" s="376"/>
      <c r="BY193" s="376"/>
      <c r="BZ193" s="376"/>
      <c r="CA193" s="376"/>
      <c r="CB193" s="376"/>
      <c r="CC193" s="376"/>
      <c r="CD193" s="377"/>
      <c r="CE193" s="378"/>
      <c r="CF193" s="376"/>
      <c r="CG193" s="376"/>
      <c r="CH193" s="377"/>
      <c r="CI193" s="376"/>
      <c r="CJ193" s="376"/>
      <c r="CK193" s="376"/>
      <c r="CL193" s="376"/>
      <c r="CM193" s="376"/>
      <c r="CN193" s="376"/>
      <c r="CO193" s="376"/>
      <c r="CP193" s="376"/>
      <c r="CQ193" s="376"/>
      <c r="CR193" s="376"/>
      <c r="CS193" s="375"/>
      <c r="CT193" s="374"/>
      <c r="CU193" s="374"/>
      <c r="CV193" s="376">
        <v>2.37</v>
      </c>
      <c r="CW193" s="371"/>
      <c r="CX193" s="13"/>
      <c r="CY193" s="369"/>
      <c r="CZ193" s="369"/>
      <c r="DA193" s="369"/>
      <c r="DB193" s="369"/>
      <c r="DC193" s="369"/>
      <c r="DD193" s="369"/>
      <c r="DE193" s="369"/>
      <c r="DF193" s="369"/>
    </row>
    <row r="194" spans="1:110" s="368" customFormat="1" ht="15.75" hidden="1" outlineLevel="1" x14ac:dyDescent="0.25">
      <c r="A194" s="408">
        <f>A193+0.01</f>
        <v>34.179999999999986</v>
      </c>
      <c r="B194" s="393" t="s">
        <v>186</v>
      </c>
      <c r="C194" s="401"/>
      <c r="D194" s="391"/>
      <c r="E194" s="406"/>
      <c r="F194" s="388"/>
      <c r="G194" s="388"/>
      <c r="H194" s="388"/>
      <c r="I194" s="388"/>
      <c r="J194" s="377"/>
      <c r="K194" s="377"/>
      <c r="L194" s="380"/>
      <c r="M194" s="405"/>
      <c r="N194" s="404"/>
      <c r="O194" s="404"/>
      <c r="P194" s="372"/>
      <c r="Q194" s="372"/>
      <c r="R194" s="403"/>
      <c r="S194" s="403"/>
      <c r="T194" s="371"/>
      <c r="U194" s="402"/>
      <c r="V194" s="402"/>
      <c r="W194" s="381"/>
      <c r="X194" s="376"/>
      <c r="Y194" s="376"/>
      <c r="Z194" s="376"/>
      <c r="AA194" s="376"/>
      <c r="AB194" s="376"/>
      <c r="AC194" s="376"/>
      <c r="AD194" s="376"/>
      <c r="AE194" s="376"/>
      <c r="AF194" s="376"/>
      <c r="AG194" s="376"/>
      <c r="AH194" s="376"/>
      <c r="AI194" s="376"/>
      <c r="AJ194" s="376"/>
      <c r="AK194" s="376"/>
      <c r="AL194" s="376"/>
      <c r="AM194" s="376"/>
      <c r="AN194" s="376"/>
      <c r="AO194" s="376"/>
      <c r="AP194" s="376"/>
      <c r="AQ194" s="376"/>
      <c r="AR194" s="376"/>
      <c r="AS194" s="376"/>
      <c r="AT194" s="376"/>
      <c r="AU194" s="376"/>
      <c r="AV194" s="376">
        <f>CV194*1.18</f>
        <v>3.4131263999999999</v>
      </c>
      <c r="AW194" s="379"/>
      <c r="AX194" s="376"/>
      <c r="AY194" s="376"/>
      <c r="AZ194" s="376"/>
      <c r="BA194" s="376"/>
      <c r="BB194" s="376"/>
      <c r="BC194" s="376"/>
      <c r="BD194" s="376"/>
      <c r="BE194" s="377"/>
      <c r="BF194" s="378"/>
      <c r="BG194" s="376"/>
      <c r="BH194" s="376"/>
      <c r="BI194" s="376"/>
      <c r="BJ194" s="376"/>
      <c r="BK194" s="376"/>
      <c r="BL194" s="376"/>
      <c r="BM194" s="376"/>
      <c r="BN194" s="376"/>
      <c r="BO194" s="376"/>
      <c r="BP194" s="376"/>
      <c r="BQ194" s="376"/>
      <c r="BR194" s="376"/>
      <c r="BS194" s="376"/>
      <c r="BT194" s="376"/>
      <c r="BU194" s="380"/>
      <c r="BV194" s="379"/>
      <c r="BW194" s="376"/>
      <c r="BX194" s="376"/>
      <c r="BY194" s="376"/>
      <c r="BZ194" s="376"/>
      <c r="CA194" s="376"/>
      <c r="CB194" s="376"/>
      <c r="CC194" s="376"/>
      <c r="CD194" s="377"/>
      <c r="CE194" s="378"/>
      <c r="CF194" s="376"/>
      <c r="CG194" s="376"/>
      <c r="CH194" s="377"/>
      <c r="CI194" s="376"/>
      <c r="CJ194" s="376"/>
      <c r="CK194" s="376"/>
      <c r="CL194" s="376"/>
      <c r="CM194" s="376"/>
      <c r="CN194" s="376"/>
      <c r="CO194" s="376"/>
      <c r="CP194" s="376"/>
      <c r="CQ194" s="376"/>
      <c r="CR194" s="376"/>
      <c r="CS194" s="375"/>
      <c r="CT194" s="374"/>
      <c r="CU194" s="374"/>
      <c r="CV194" s="376">
        <v>2.8924799999999999</v>
      </c>
      <c r="CW194" s="371"/>
      <c r="CX194" s="13"/>
      <c r="CY194" s="369"/>
      <c r="CZ194" s="369"/>
      <c r="DA194" s="369"/>
      <c r="DB194" s="369"/>
      <c r="DC194" s="369"/>
      <c r="DD194" s="369"/>
      <c r="DE194" s="369"/>
      <c r="DF194" s="369"/>
    </row>
    <row r="195" spans="1:110" s="368" customFormat="1" ht="15.75" hidden="1" outlineLevel="1" x14ac:dyDescent="0.25">
      <c r="A195" s="408">
        <f>A194+0.01</f>
        <v>34.189999999999984</v>
      </c>
      <c r="B195" s="393" t="s">
        <v>185</v>
      </c>
      <c r="C195" s="401"/>
      <c r="D195" s="391"/>
      <c r="E195" s="406"/>
      <c r="F195" s="388"/>
      <c r="G195" s="388"/>
      <c r="H195" s="388"/>
      <c r="I195" s="388"/>
      <c r="J195" s="377"/>
      <c r="K195" s="377"/>
      <c r="L195" s="380"/>
      <c r="M195" s="405"/>
      <c r="N195" s="404"/>
      <c r="O195" s="404"/>
      <c r="P195" s="372"/>
      <c r="Q195" s="372"/>
      <c r="R195" s="403"/>
      <c r="S195" s="403"/>
      <c r="T195" s="371"/>
      <c r="U195" s="402"/>
      <c r="V195" s="402"/>
      <c r="W195" s="381"/>
      <c r="X195" s="376"/>
      <c r="Y195" s="376"/>
      <c r="Z195" s="376"/>
      <c r="AA195" s="376"/>
      <c r="AB195" s="376"/>
      <c r="AC195" s="376"/>
      <c r="AD195" s="376"/>
      <c r="AE195" s="376"/>
      <c r="AF195" s="376"/>
      <c r="AG195" s="376"/>
      <c r="AH195" s="376"/>
      <c r="AI195" s="376"/>
      <c r="AJ195" s="376"/>
      <c r="AK195" s="376"/>
      <c r="AL195" s="376"/>
      <c r="AM195" s="376"/>
      <c r="AN195" s="376"/>
      <c r="AO195" s="376"/>
      <c r="AP195" s="376"/>
      <c r="AQ195" s="376"/>
      <c r="AR195" s="376"/>
      <c r="AS195" s="376"/>
      <c r="AT195" s="376"/>
      <c r="AU195" s="376"/>
      <c r="AV195" s="376">
        <f>CV195*1.18</f>
        <v>2.1476000000000002</v>
      </c>
      <c r="AW195" s="379"/>
      <c r="AX195" s="376"/>
      <c r="AY195" s="376"/>
      <c r="AZ195" s="376"/>
      <c r="BA195" s="376"/>
      <c r="BB195" s="376"/>
      <c r="BC195" s="376"/>
      <c r="BD195" s="376"/>
      <c r="BE195" s="377"/>
      <c r="BF195" s="378"/>
      <c r="BG195" s="376"/>
      <c r="BH195" s="376"/>
      <c r="BI195" s="376"/>
      <c r="BJ195" s="376"/>
      <c r="BK195" s="376"/>
      <c r="BL195" s="376"/>
      <c r="BM195" s="376"/>
      <c r="BN195" s="376"/>
      <c r="BO195" s="376"/>
      <c r="BP195" s="376"/>
      <c r="BQ195" s="376"/>
      <c r="BR195" s="376"/>
      <c r="BS195" s="376"/>
      <c r="BT195" s="376"/>
      <c r="BU195" s="380"/>
      <c r="BV195" s="379"/>
      <c r="BW195" s="376"/>
      <c r="BX195" s="376"/>
      <c r="BY195" s="376"/>
      <c r="BZ195" s="376"/>
      <c r="CA195" s="376"/>
      <c r="CB195" s="376"/>
      <c r="CC195" s="376"/>
      <c r="CD195" s="377"/>
      <c r="CE195" s="378"/>
      <c r="CF195" s="376"/>
      <c r="CG195" s="376"/>
      <c r="CH195" s="377"/>
      <c r="CI195" s="376"/>
      <c r="CJ195" s="376"/>
      <c r="CK195" s="376"/>
      <c r="CL195" s="376"/>
      <c r="CM195" s="376"/>
      <c r="CN195" s="376"/>
      <c r="CO195" s="376"/>
      <c r="CP195" s="376"/>
      <c r="CQ195" s="376"/>
      <c r="CR195" s="376"/>
      <c r="CS195" s="375"/>
      <c r="CT195" s="374"/>
      <c r="CU195" s="374"/>
      <c r="CV195" s="376">
        <v>1.82</v>
      </c>
      <c r="CW195" s="371"/>
      <c r="CX195" s="13"/>
      <c r="CY195" s="369"/>
      <c r="CZ195" s="369"/>
      <c r="DA195" s="369"/>
      <c r="DB195" s="369"/>
      <c r="DC195" s="369"/>
      <c r="DD195" s="369"/>
      <c r="DE195" s="369"/>
      <c r="DF195" s="369"/>
    </row>
    <row r="196" spans="1:110" s="368" customFormat="1" ht="15.75" hidden="1" outlineLevel="1" x14ac:dyDescent="0.25">
      <c r="A196" s="408">
        <f>A195+0.01</f>
        <v>34.199999999999982</v>
      </c>
      <c r="B196" s="393" t="s">
        <v>184</v>
      </c>
      <c r="C196" s="401"/>
      <c r="D196" s="391"/>
      <c r="E196" s="406"/>
      <c r="F196" s="388"/>
      <c r="G196" s="388"/>
      <c r="H196" s="388"/>
      <c r="I196" s="388"/>
      <c r="J196" s="377"/>
      <c r="K196" s="377"/>
      <c r="L196" s="380"/>
      <c r="M196" s="405"/>
      <c r="N196" s="404"/>
      <c r="O196" s="404"/>
      <c r="P196" s="372"/>
      <c r="Q196" s="372"/>
      <c r="R196" s="403"/>
      <c r="S196" s="403"/>
      <c r="T196" s="371"/>
      <c r="U196" s="402"/>
      <c r="V196" s="402"/>
      <c r="W196" s="381"/>
      <c r="X196" s="376"/>
      <c r="Y196" s="376"/>
      <c r="Z196" s="376"/>
      <c r="AA196" s="376"/>
      <c r="AB196" s="376"/>
      <c r="AC196" s="376"/>
      <c r="AD196" s="376"/>
      <c r="AE196" s="376"/>
      <c r="AF196" s="376"/>
      <c r="AG196" s="376"/>
      <c r="AH196" s="376"/>
      <c r="AI196" s="376"/>
      <c r="AJ196" s="376"/>
      <c r="AK196" s="376"/>
      <c r="AL196" s="376"/>
      <c r="AM196" s="376"/>
      <c r="AN196" s="376"/>
      <c r="AO196" s="376"/>
      <c r="AP196" s="376"/>
      <c r="AQ196" s="376"/>
      <c r="AR196" s="376"/>
      <c r="AS196" s="376"/>
      <c r="AT196" s="376"/>
      <c r="AU196" s="376"/>
      <c r="AV196" s="376">
        <f>CV196*1.18</f>
        <v>5.1459799999999998</v>
      </c>
      <c r="AW196" s="379"/>
      <c r="AX196" s="376"/>
      <c r="AY196" s="376"/>
      <c r="AZ196" s="376"/>
      <c r="BA196" s="376"/>
      <c r="BB196" s="376"/>
      <c r="BC196" s="376"/>
      <c r="BD196" s="376"/>
      <c r="BE196" s="377"/>
      <c r="BF196" s="378"/>
      <c r="BG196" s="376"/>
      <c r="BH196" s="376"/>
      <c r="BI196" s="376"/>
      <c r="BJ196" s="376"/>
      <c r="BK196" s="376"/>
      <c r="BL196" s="376"/>
      <c r="BM196" s="376"/>
      <c r="BN196" s="376"/>
      <c r="BO196" s="376"/>
      <c r="BP196" s="376"/>
      <c r="BQ196" s="376"/>
      <c r="BR196" s="376"/>
      <c r="BS196" s="376"/>
      <c r="BT196" s="376"/>
      <c r="BU196" s="380"/>
      <c r="BV196" s="379"/>
      <c r="BW196" s="376"/>
      <c r="BX196" s="376"/>
      <c r="BY196" s="376"/>
      <c r="BZ196" s="376"/>
      <c r="CA196" s="376"/>
      <c r="CB196" s="376"/>
      <c r="CC196" s="376"/>
      <c r="CD196" s="377"/>
      <c r="CE196" s="378"/>
      <c r="CF196" s="376"/>
      <c r="CG196" s="376"/>
      <c r="CH196" s="377"/>
      <c r="CI196" s="376"/>
      <c r="CJ196" s="376"/>
      <c r="CK196" s="376"/>
      <c r="CL196" s="376"/>
      <c r="CM196" s="376"/>
      <c r="CN196" s="376"/>
      <c r="CO196" s="376"/>
      <c r="CP196" s="376"/>
      <c r="CQ196" s="376"/>
      <c r="CR196" s="376"/>
      <c r="CS196" s="375"/>
      <c r="CT196" s="374"/>
      <c r="CU196" s="374"/>
      <c r="CV196" s="376">
        <v>4.3609999999999998</v>
      </c>
      <c r="CW196" s="371"/>
      <c r="CX196" s="13"/>
      <c r="CY196" s="369"/>
      <c r="CZ196" s="369"/>
      <c r="DA196" s="369"/>
      <c r="DB196" s="369"/>
      <c r="DC196" s="369"/>
      <c r="DD196" s="369"/>
      <c r="DE196" s="369"/>
      <c r="DF196" s="369"/>
    </row>
    <row r="197" spans="1:110" s="8" customFormat="1" ht="15.75" x14ac:dyDescent="0.25">
      <c r="A197" s="53">
        <f>A176+1</f>
        <v>33</v>
      </c>
      <c r="B197" s="136" t="s">
        <v>183</v>
      </c>
      <c r="C197" s="401"/>
      <c r="D197" s="134"/>
      <c r="E197" s="132"/>
      <c r="F197" s="131"/>
      <c r="G197" s="131"/>
      <c r="H197" s="131">
        <v>2015</v>
      </c>
      <c r="I197" s="131">
        <v>2015</v>
      </c>
      <c r="J197" s="119">
        <v>7.2562579999999999</v>
      </c>
      <c r="K197" s="119">
        <v>7.2562579999999999</v>
      </c>
      <c r="L197" s="122"/>
      <c r="M197" s="270"/>
      <c r="N197" s="121"/>
      <c r="O197" s="121"/>
      <c r="P197" s="114"/>
      <c r="Q197" s="114"/>
      <c r="R197" s="400"/>
      <c r="S197" s="400"/>
      <c r="T197" s="113"/>
      <c r="U197" s="399"/>
      <c r="V197" s="399"/>
      <c r="W197" s="124"/>
      <c r="X197" s="118"/>
      <c r="Y197" s="118"/>
      <c r="Z197" s="118"/>
      <c r="AA197" s="118"/>
      <c r="AB197" s="118"/>
      <c r="AC197" s="118"/>
      <c r="AD197" s="118"/>
      <c r="AE197" s="118"/>
      <c r="AF197" s="118"/>
      <c r="AG197" s="118"/>
      <c r="AH197" s="118"/>
      <c r="AI197" s="118"/>
      <c r="AJ197" s="118"/>
      <c r="AK197" s="118"/>
      <c r="AL197" s="118"/>
      <c r="AM197" s="118"/>
      <c r="AN197" s="118"/>
      <c r="AO197" s="118"/>
      <c r="AP197" s="118"/>
      <c r="AQ197" s="118"/>
      <c r="AR197" s="118"/>
      <c r="AS197" s="118"/>
      <c r="AT197" s="118"/>
      <c r="AU197" s="118"/>
      <c r="AV197" s="118"/>
      <c r="AW197" s="123"/>
      <c r="AX197" s="118"/>
      <c r="AY197" s="118"/>
      <c r="AZ197" s="118"/>
      <c r="BA197" s="118"/>
      <c r="BB197" s="118"/>
      <c r="BC197" s="118"/>
      <c r="BD197" s="118"/>
      <c r="BE197" s="119"/>
      <c r="BF197" s="120"/>
      <c r="BG197" s="118"/>
      <c r="BH197" s="118"/>
      <c r="BI197" s="118"/>
      <c r="BJ197" s="118"/>
      <c r="BK197" s="118"/>
      <c r="BL197" s="118"/>
      <c r="BM197" s="118"/>
      <c r="BN197" s="118"/>
      <c r="BO197" s="118"/>
      <c r="BP197" s="118"/>
      <c r="BQ197" s="118"/>
      <c r="BR197" s="118"/>
      <c r="BS197" s="118"/>
      <c r="BT197" s="118"/>
      <c r="BU197" s="122"/>
      <c r="BV197" s="123"/>
      <c r="BW197" s="118"/>
      <c r="BX197" s="118"/>
      <c r="BY197" s="118"/>
      <c r="BZ197" s="118"/>
      <c r="CA197" s="118"/>
      <c r="CB197" s="118"/>
      <c r="CC197" s="118"/>
      <c r="CD197" s="119"/>
      <c r="CE197" s="120"/>
      <c r="CF197" s="118"/>
      <c r="CG197" s="118"/>
      <c r="CH197" s="119"/>
      <c r="CI197" s="118"/>
      <c r="CJ197" s="118"/>
      <c r="CK197" s="118"/>
      <c r="CL197" s="118"/>
      <c r="CM197" s="118"/>
      <c r="CN197" s="118"/>
      <c r="CO197" s="118"/>
      <c r="CP197" s="118"/>
      <c r="CQ197" s="118"/>
      <c r="CR197" s="118"/>
      <c r="CS197" s="117"/>
      <c r="CT197" s="116">
        <v>6.1493711864406784</v>
      </c>
      <c r="CU197" s="115"/>
      <c r="CV197" s="114"/>
      <c r="CW197" s="113"/>
      <c r="CX197" s="13"/>
      <c r="CY197" s="9"/>
      <c r="CZ197" s="9"/>
      <c r="DA197" s="9"/>
      <c r="DB197" s="9"/>
      <c r="DC197" s="9"/>
      <c r="DD197" s="9"/>
      <c r="DE197" s="9"/>
      <c r="DF197" s="9"/>
    </row>
    <row r="198" spans="1:110" s="8" customFormat="1" ht="15.75" collapsed="1" x14ac:dyDescent="0.25">
      <c r="A198" s="53">
        <f>A197+1</f>
        <v>34</v>
      </c>
      <c r="B198" s="136" t="s">
        <v>182</v>
      </c>
      <c r="C198" s="401"/>
      <c r="D198" s="134"/>
      <c r="E198" s="132"/>
      <c r="F198" s="131"/>
      <c r="G198" s="131"/>
      <c r="H198" s="131">
        <v>2015</v>
      </c>
      <c r="I198" s="131">
        <v>2020</v>
      </c>
      <c r="J198" s="119">
        <v>11.584999999999999</v>
      </c>
      <c r="K198" s="119">
        <f>J198</f>
        <v>11.584999999999999</v>
      </c>
      <c r="L198" s="122">
        <v>1.628031</v>
      </c>
      <c r="M198" s="270"/>
      <c r="N198" s="121"/>
      <c r="O198" s="121"/>
      <c r="P198" s="114"/>
      <c r="Q198" s="114"/>
      <c r="R198" s="400"/>
      <c r="S198" s="400"/>
      <c r="T198" s="113"/>
      <c r="U198" s="399"/>
      <c r="V198" s="399"/>
      <c r="W198" s="124">
        <v>2.12</v>
      </c>
      <c r="X198" s="118"/>
      <c r="Y198" s="118"/>
      <c r="Z198" s="118"/>
      <c r="AA198" s="118"/>
      <c r="AB198" s="118"/>
      <c r="AC198" s="118"/>
      <c r="AD198" s="118"/>
      <c r="AE198" s="118"/>
      <c r="AF198" s="118"/>
      <c r="AG198" s="118"/>
      <c r="AH198" s="118"/>
      <c r="AI198" s="118"/>
      <c r="AJ198" s="118"/>
      <c r="AK198" s="118"/>
      <c r="AL198" s="118"/>
      <c r="AM198" s="118"/>
      <c r="AN198" s="118"/>
      <c r="AO198" s="118"/>
      <c r="AP198" s="118"/>
      <c r="AQ198" s="118"/>
      <c r="AR198" s="118"/>
      <c r="AS198" s="118"/>
      <c r="AT198" s="118"/>
      <c r="AU198" s="118"/>
      <c r="AV198" s="118">
        <v>2.2050000000000001</v>
      </c>
      <c r="AW198" s="123"/>
      <c r="AX198" s="118"/>
      <c r="AY198" s="118"/>
      <c r="AZ198" s="118"/>
      <c r="BA198" s="118"/>
      <c r="BB198" s="118"/>
      <c r="BC198" s="118"/>
      <c r="BD198" s="118"/>
      <c r="BE198" s="119"/>
      <c r="BF198" s="120"/>
      <c r="BG198" s="118"/>
      <c r="BH198" s="118"/>
      <c r="BI198" s="118"/>
      <c r="BJ198" s="118"/>
      <c r="BK198" s="118"/>
      <c r="BL198" s="118"/>
      <c r="BM198" s="118"/>
      <c r="BN198" s="118"/>
      <c r="BO198" s="118"/>
      <c r="BP198" s="118"/>
      <c r="BQ198" s="118"/>
      <c r="BR198" s="118"/>
      <c r="BS198" s="118"/>
      <c r="BT198" s="118"/>
      <c r="BU198" s="122">
        <f>W198+AV198</f>
        <v>4.3250000000000002</v>
      </c>
      <c r="BV198" s="123"/>
      <c r="BW198" s="118"/>
      <c r="BX198" s="118"/>
      <c r="BY198" s="118"/>
      <c r="BZ198" s="118"/>
      <c r="CA198" s="118"/>
      <c r="CB198" s="118"/>
      <c r="CC198" s="118"/>
      <c r="CD198" s="119"/>
      <c r="CE198" s="120"/>
      <c r="CF198" s="118"/>
      <c r="CG198" s="118"/>
      <c r="CH198" s="119"/>
      <c r="CI198" s="118"/>
      <c r="CJ198" s="118"/>
      <c r="CK198" s="118"/>
      <c r="CL198" s="118"/>
      <c r="CM198" s="118"/>
      <c r="CN198" s="118"/>
      <c r="CO198" s="118"/>
      <c r="CP198" s="118"/>
      <c r="CQ198" s="118"/>
      <c r="CR198" s="118"/>
      <c r="CS198" s="117"/>
      <c r="CT198" s="116">
        <v>1.3796869999999999</v>
      </c>
      <c r="CU198" s="115">
        <v>1.7970170000000001</v>
      </c>
      <c r="CV198" s="114">
        <v>1.869</v>
      </c>
      <c r="CW198" s="113">
        <f>CU198+CV198</f>
        <v>3.6660170000000001</v>
      </c>
      <c r="CX198" s="13"/>
      <c r="CY198" s="9"/>
      <c r="CZ198" s="9"/>
      <c r="DA198" s="9"/>
      <c r="DB198" s="9"/>
      <c r="DC198" s="9"/>
      <c r="DD198" s="9"/>
      <c r="DE198" s="9"/>
      <c r="DF198" s="9"/>
    </row>
    <row r="199" spans="1:110" s="368" customFormat="1" ht="15.75" hidden="1" outlineLevel="1" x14ac:dyDescent="0.25">
      <c r="A199" s="409">
        <v>37.1</v>
      </c>
      <c r="B199" s="407" t="s">
        <v>181</v>
      </c>
      <c r="C199" s="401"/>
      <c r="D199" s="391"/>
      <c r="E199" s="406"/>
      <c r="F199" s="388"/>
      <c r="G199" s="388"/>
      <c r="H199" s="388"/>
      <c r="I199" s="388"/>
      <c r="J199" s="377"/>
      <c r="K199" s="377"/>
      <c r="L199" s="380"/>
      <c r="M199" s="405"/>
      <c r="N199" s="404"/>
      <c r="O199" s="404"/>
      <c r="P199" s="372"/>
      <c r="Q199" s="372"/>
      <c r="R199" s="403"/>
      <c r="S199" s="403"/>
      <c r="T199" s="371"/>
      <c r="U199" s="402"/>
      <c r="V199" s="402"/>
      <c r="W199" s="381">
        <f>CU199*1.18</f>
        <v>0.14159999999999998</v>
      </c>
      <c r="X199" s="376"/>
      <c r="Y199" s="376"/>
      <c r="Z199" s="376"/>
      <c r="AA199" s="376"/>
      <c r="AB199" s="376"/>
      <c r="AC199" s="376"/>
      <c r="AD199" s="376"/>
      <c r="AE199" s="376"/>
      <c r="AF199" s="376"/>
      <c r="AG199" s="376"/>
      <c r="AH199" s="376"/>
      <c r="AI199" s="376"/>
      <c r="AJ199" s="376"/>
      <c r="AK199" s="376"/>
      <c r="AL199" s="376"/>
      <c r="AM199" s="376"/>
      <c r="AN199" s="376"/>
      <c r="AO199" s="376"/>
      <c r="AP199" s="376"/>
      <c r="AQ199" s="376"/>
      <c r="AR199" s="376"/>
      <c r="AS199" s="376"/>
      <c r="AT199" s="376"/>
      <c r="AU199" s="376"/>
      <c r="AV199" s="376"/>
      <c r="AW199" s="379"/>
      <c r="AX199" s="376"/>
      <c r="AY199" s="376"/>
      <c r="AZ199" s="376"/>
      <c r="BA199" s="376"/>
      <c r="BB199" s="376"/>
      <c r="BC199" s="376"/>
      <c r="BD199" s="376"/>
      <c r="BE199" s="377"/>
      <c r="BF199" s="378"/>
      <c r="BG199" s="376"/>
      <c r="BH199" s="376"/>
      <c r="BI199" s="376"/>
      <c r="BJ199" s="376"/>
      <c r="BK199" s="376"/>
      <c r="BL199" s="376"/>
      <c r="BM199" s="376"/>
      <c r="BN199" s="376"/>
      <c r="BO199" s="376"/>
      <c r="BP199" s="376"/>
      <c r="BQ199" s="376"/>
      <c r="BR199" s="376"/>
      <c r="BS199" s="376"/>
      <c r="BT199" s="376"/>
      <c r="BU199" s="380"/>
      <c r="BV199" s="379"/>
      <c r="BW199" s="376"/>
      <c r="BX199" s="376"/>
      <c r="BY199" s="376"/>
      <c r="BZ199" s="376"/>
      <c r="CA199" s="376"/>
      <c r="CB199" s="376"/>
      <c r="CC199" s="376"/>
      <c r="CD199" s="377"/>
      <c r="CE199" s="378"/>
      <c r="CF199" s="376"/>
      <c r="CG199" s="376"/>
      <c r="CH199" s="377"/>
      <c r="CI199" s="376"/>
      <c r="CJ199" s="376"/>
      <c r="CK199" s="376"/>
      <c r="CL199" s="376"/>
      <c r="CM199" s="376"/>
      <c r="CN199" s="376"/>
      <c r="CO199" s="376"/>
      <c r="CP199" s="376"/>
      <c r="CQ199" s="376"/>
      <c r="CR199" s="376"/>
      <c r="CS199" s="375"/>
      <c r="CT199" s="374"/>
      <c r="CU199" s="373">
        <v>0.12</v>
      </c>
      <c r="CV199" s="372"/>
      <c r="CW199" s="371"/>
      <c r="CX199" s="13"/>
      <c r="CY199" s="369"/>
      <c r="CZ199" s="369"/>
      <c r="DA199" s="369"/>
      <c r="DB199" s="369"/>
      <c r="DC199" s="369"/>
      <c r="DD199" s="369"/>
      <c r="DE199" s="369"/>
      <c r="DF199" s="369"/>
    </row>
    <row r="200" spans="1:110" s="368" customFormat="1" ht="31.5" hidden="1" outlineLevel="1" x14ac:dyDescent="0.25">
      <c r="A200" s="409">
        <f>A199+0.1</f>
        <v>37.200000000000003</v>
      </c>
      <c r="B200" s="407" t="s">
        <v>180</v>
      </c>
      <c r="C200" s="401"/>
      <c r="D200" s="391"/>
      <c r="E200" s="406"/>
      <c r="F200" s="388"/>
      <c r="G200" s="388"/>
      <c r="H200" s="388"/>
      <c r="I200" s="388"/>
      <c r="J200" s="377"/>
      <c r="K200" s="377"/>
      <c r="L200" s="380"/>
      <c r="M200" s="405"/>
      <c r="N200" s="404"/>
      <c r="O200" s="404"/>
      <c r="P200" s="372"/>
      <c r="Q200" s="372"/>
      <c r="R200" s="403"/>
      <c r="S200" s="403"/>
      <c r="T200" s="371"/>
      <c r="U200" s="402"/>
      <c r="V200" s="402"/>
      <c r="W200" s="381">
        <f>CU200*1.18</f>
        <v>0.99947999999999992</v>
      </c>
      <c r="X200" s="376"/>
      <c r="Y200" s="376"/>
      <c r="Z200" s="376"/>
      <c r="AA200" s="376"/>
      <c r="AB200" s="376"/>
      <c r="AC200" s="376"/>
      <c r="AD200" s="376"/>
      <c r="AE200" s="376"/>
      <c r="AF200" s="376"/>
      <c r="AG200" s="376"/>
      <c r="AH200" s="376"/>
      <c r="AI200" s="376"/>
      <c r="AJ200" s="376"/>
      <c r="AK200" s="376"/>
      <c r="AL200" s="376"/>
      <c r="AM200" s="376"/>
      <c r="AN200" s="376"/>
      <c r="AO200" s="376"/>
      <c r="AP200" s="376"/>
      <c r="AQ200" s="376"/>
      <c r="AR200" s="376"/>
      <c r="AS200" s="376"/>
      <c r="AT200" s="376"/>
      <c r="AU200" s="376"/>
      <c r="AV200" s="376"/>
      <c r="AW200" s="379"/>
      <c r="AX200" s="376"/>
      <c r="AY200" s="376"/>
      <c r="AZ200" s="376"/>
      <c r="BA200" s="376"/>
      <c r="BB200" s="376"/>
      <c r="BC200" s="376"/>
      <c r="BD200" s="376"/>
      <c r="BE200" s="377"/>
      <c r="BF200" s="378"/>
      <c r="BG200" s="376"/>
      <c r="BH200" s="376"/>
      <c r="BI200" s="376"/>
      <c r="BJ200" s="376"/>
      <c r="BK200" s="376"/>
      <c r="BL200" s="376"/>
      <c r="BM200" s="376"/>
      <c r="BN200" s="376"/>
      <c r="BO200" s="376"/>
      <c r="BP200" s="376"/>
      <c r="BQ200" s="376"/>
      <c r="BR200" s="376"/>
      <c r="BS200" s="376"/>
      <c r="BT200" s="376"/>
      <c r="BU200" s="380"/>
      <c r="BV200" s="379"/>
      <c r="BW200" s="376"/>
      <c r="BX200" s="376"/>
      <c r="BY200" s="376"/>
      <c r="BZ200" s="376"/>
      <c r="CA200" s="376"/>
      <c r="CB200" s="376"/>
      <c r="CC200" s="376"/>
      <c r="CD200" s="377"/>
      <c r="CE200" s="378"/>
      <c r="CF200" s="376"/>
      <c r="CG200" s="376"/>
      <c r="CH200" s="377"/>
      <c r="CI200" s="376"/>
      <c r="CJ200" s="376"/>
      <c r="CK200" s="376"/>
      <c r="CL200" s="376"/>
      <c r="CM200" s="376"/>
      <c r="CN200" s="376"/>
      <c r="CO200" s="376"/>
      <c r="CP200" s="376"/>
      <c r="CQ200" s="376"/>
      <c r="CR200" s="376"/>
      <c r="CS200" s="375"/>
      <c r="CT200" s="374"/>
      <c r="CU200" s="373">
        <v>0.84701694915254233</v>
      </c>
      <c r="CV200" s="372"/>
      <c r="CW200" s="371"/>
      <c r="CX200" s="13"/>
      <c r="CY200" s="369"/>
      <c r="CZ200" s="369"/>
      <c r="DA200" s="369"/>
      <c r="DB200" s="369"/>
      <c r="DC200" s="369"/>
      <c r="DD200" s="369"/>
      <c r="DE200" s="369"/>
      <c r="DF200" s="369"/>
    </row>
    <row r="201" spans="1:110" s="368" customFormat="1" ht="31.5" hidden="1" outlineLevel="1" x14ac:dyDescent="0.25">
      <c r="A201" s="409">
        <f>A200+0.1</f>
        <v>37.300000000000004</v>
      </c>
      <c r="B201" s="407" t="s">
        <v>179</v>
      </c>
      <c r="C201" s="401"/>
      <c r="D201" s="391"/>
      <c r="E201" s="406"/>
      <c r="F201" s="388"/>
      <c r="G201" s="388"/>
      <c r="H201" s="388"/>
      <c r="I201" s="388"/>
      <c r="J201" s="377"/>
      <c r="K201" s="377"/>
      <c r="L201" s="380"/>
      <c r="M201" s="405"/>
      <c r="N201" s="404"/>
      <c r="O201" s="404"/>
      <c r="P201" s="372"/>
      <c r="Q201" s="372"/>
      <c r="R201" s="403"/>
      <c r="S201" s="403"/>
      <c r="T201" s="371"/>
      <c r="U201" s="402"/>
      <c r="V201" s="402"/>
      <c r="W201" s="381">
        <f>CU201*1.18</f>
        <v>0.41299999999999998</v>
      </c>
      <c r="X201" s="376"/>
      <c r="Y201" s="376"/>
      <c r="Z201" s="376"/>
      <c r="AA201" s="376"/>
      <c r="AB201" s="376"/>
      <c r="AC201" s="376"/>
      <c r="AD201" s="376"/>
      <c r="AE201" s="376"/>
      <c r="AF201" s="376"/>
      <c r="AG201" s="376"/>
      <c r="AH201" s="376"/>
      <c r="AI201" s="376"/>
      <c r="AJ201" s="376"/>
      <c r="AK201" s="376"/>
      <c r="AL201" s="376"/>
      <c r="AM201" s="376"/>
      <c r="AN201" s="376"/>
      <c r="AO201" s="376"/>
      <c r="AP201" s="376"/>
      <c r="AQ201" s="376"/>
      <c r="AR201" s="376"/>
      <c r="AS201" s="376"/>
      <c r="AT201" s="376"/>
      <c r="AU201" s="376"/>
      <c r="AV201" s="376"/>
      <c r="AW201" s="379"/>
      <c r="AX201" s="376"/>
      <c r="AY201" s="376"/>
      <c r="AZ201" s="376"/>
      <c r="BA201" s="376"/>
      <c r="BB201" s="376"/>
      <c r="BC201" s="376"/>
      <c r="BD201" s="376"/>
      <c r="BE201" s="377"/>
      <c r="BF201" s="378"/>
      <c r="BG201" s="376"/>
      <c r="BH201" s="376"/>
      <c r="BI201" s="376"/>
      <c r="BJ201" s="376"/>
      <c r="BK201" s="376"/>
      <c r="BL201" s="376"/>
      <c r="BM201" s="376"/>
      <c r="BN201" s="376"/>
      <c r="BO201" s="376"/>
      <c r="BP201" s="376"/>
      <c r="BQ201" s="376"/>
      <c r="BR201" s="376"/>
      <c r="BS201" s="376"/>
      <c r="BT201" s="376"/>
      <c r="BU201" s="380"/>
      <c r="BV201" s="379"/>
      <c r="BW201" s="376"/>
      <c r="BX201" s="376"/>
      <c r="BY201" s="376"/>
      <c r="BZ201" s="376"/>
      <c r="CA201" s="376"/>
      <c r="CB201" s="376"/>
      <c r="CC201" s="376"/>
      <c r="CD201" s="377"/>
      <c r="CE201" s="378"/>
      <c r="CF201" s="376"/>
      <c r="CG201" s="376"/>
      <c r="CH201" s="377"/>
      <c r="CI201" s="376"/>
      <c r="CJ201" s="376"/>
      <c r="CK201" s="376"/>
      <c r="CL201" s="376"/>
      <c r="CM201" s="376"/>
      <c r="CN201" s="376"/>
      <c r="CO201" s="376"/>
      <c r="CP201" s="376"/>
      <c r="CQ201" s="376"/>
      <c r="CR201" s="376"/>
      <c r="CS201" s="375"/>
      <c r="CT201" s="374"/>
      <c r="CU201" s="373">
        <v>0.35</v>
      </c>
      <c r="CV201" s="372"/>
      <c r="CW201" s="371"/>
      <c r="CX201" s="13"/>
      <c r="CY201" s="369"/>
      <c r="CZ201" s="369"/>
      <c r="DA201" s="369"/>
      <c r="DB201" s="369"/>
      <c r="DC201" s="369"/>
      <c r="DD201" s="369"/>
      <c r="DE201" s="369"/>
      <c r="DF201" s="369"/>
    </row>
    <row r="202" spans="1:110" s="368" customFormat="1" ht="47.25" hidden="1" outlineLevel="1" x14ac:dyDescent="0.25">
      <c r="A202" s="409">
        <f>A201+0.1</f>
        <v>37.400000000000006</v>
      </c>
      <c r="B202" s="407" t="s">
        <v>178</v>
      </c>
      <c r="C202" s="401"/>
      <c r="D202" s="391"/>
      <c r="E202" s="406"/>
      <c r="F202" s="388"/>
      <c r="G202" s="388"/>
      <c r="H202" s="388"/>
      <c r="I202" s="388"/>
      <c r="J202" s="377"/>
      <c r="K202" s="377"/>
      <c r="L202" s="380"/>
      <c r="M202" s="405"/>
      <c r="N202" s="404"/>
      <c r="O202" s="404"/>
      <c r="P202" s="372"/>
      <c r="Q202" s="372"/>
      <c r="R202" s="403"/>
      <c r="S202" s="403"/>
      <c r="T202" s="371"/>
      <c r="U202" s="402"/>
      <c r="V202" s="402"/>
      <c r="W202" s="381">
        <f>CU202*1.18</f>
        <v>0.17699999999999999</v>
      </c>
      <c r="X202" s="376"/>
      <c r="Y202" s="376"/>
      <c r="Z202" s="376"/>
      <c r="AA202" s="376"/>
      <c r="AB202" s="376"/>
      <c r="AC202" s="376"/>
      <c r="AD202" s="376"/>
      <c r="AE202" s="376"/>
      <c r="AF202" s="376"/>
      <c r="AG202" s="376"/>
      <c r="AH202" s="376"/>
      <c r="AI202" s="376"/>
      <c r="AJ202" s="376"/>
      <c r="AK202" s="376"/>
      <c r="AL202" s="376"/>
      <c r="AM202" s="376"/>
      <c r="AN202" s="376"/>
      <c r="AO202" s="376"/>
      <c r="AP202" s="376"/>
      <c r="AQ202" s="376"/>
      <c r="AR202" s="376"/>
      <c r="AS202" s="376"/>
      <c r="AT202" s="376"/>
      <c r="AU202" s="376"/>
      <c r="AV202" s="376"/>
      <c r="AW202" s="379"/>
      <c r="AX202" s="376"/>
      <c r="AY202" s="376"/>
      <c r="AZ202" s="376"/>
      <c r="BA202" s="376"/>
      <c r="BB202" s="376"/>
      <c r="BC202" s="376"/>
      <c r="BD202" s="376"/>
      <c r="BE202" s="377"/>
      <c r="BF202" s="378"/>
      <c r="BG202" s="376"/>
      <c r="BH202" s="376"/>
      <c r="BI202" s="376"/>
      <c r="BJ202" s="376"/>
      <c r="BK202" s="376"/>
      <c r="BL202" s="376"/>
      <c r="BM202" s="376"/>
      <c r="BN202" s="376"/>
      <c r="BO202" s="376"/>
      <c r="BP202" s="376"/>
      <c r="BQ202" s="376"/>
      <c r="BR202" s="376"/>
      <c r="BS202" s="376"/>
      <c r="BT202" s="376"/>
      <c r="BU202" s="380"/>
      <c r="BV202" s="379"/>
      <c r="BW202" s="376"/>
      <c r="BX202" s="376"/>
      <c r="BY202" s="376"/>
      <c r="BZ202" s="376"/>
      <c r="CA202" s="376"/>
      <c r="CB202" s="376"/>
      <c r="CC202" s="376"/>
      <c r="CD202" s="377"/>
      <c r="CE202" s="378"/>
      <c r="CF202" s="376"/>
      <c r="CG202" s="376"/>
      <c r="CH202" s="377"/>
      <c r="CI202" s="376"/>
      <c r="CJ202" s="376"/>
      <c r="CK202" s="376"/>
      <c r="CL202" s="376"/>
      <c r="CM202" s="376"/>
      <c r="CN202" s="376"/>
      <c r="CO202" s="376"/>
      <c r="CP202" s="376"/>
      <c r="CQ202" s="376"/>
      <c r="CR202" s="376"/>
      <c r="CS202" s="375"/>
      <c r="CT202" s="374"/>
      <c r="CU202" s="373">
        <v>0.15</v>
      </c>
      <c r="CV202" s="372"/>
      <c r="CW202" s="371"/>
      <c r="CX202" s="13"/>
      <c r="CY202" s="369"/>
      <c r="CZ202" s="369"/>
      <c r="DA202" s="369"/>
      <c r="DB202" s="369"/>
      <c r="DC202" s="369"/>
      <c r="DD202" s="369"/>
      <c r="DE202" s="369"/>
      <c r="DF202" s="369"/>
    </row>
    <row r="203" spans="1:110" s="368" customFormat="1" ht="47.25" hidden="1" outlineLevel="1" x14ac:dyDescent="0.25">
      <c r="A203" s="409">
        <f>A202+0.1</f>
        <v>37.500000000000007</v>
      </c>
      <c r="B203" s="407" t="s">
        <v>177</v>
      </c>
      <c r="C203" s="401"/>
      <c r="D203" s="391"/>
      <c r="E203" s="406"/>
      <c r="F203" s="388"/>
      <c r="G203" s="388"/>
      <c r="H203" s="388"/>
      <c r="I203" s="388"/>
      <c r="J203" s="377"/>
      <c r="K203" s="377"/>
      <c r="L203" s="380"/>
      <c r="M203" s="405"/>
      <c r="N203" s="404"/>
      <c r="O203" s="404"/>
      <c r="P203" s="372"/>
      <c r="Q203" s="372"/>
      <c r="R203" s="403"/>
      <c r="S203" s="403"/>
      <c r="T203" s="371"/>
      <c r="U203" s="402"/>
      <c r="V203" s="402"/>
      <c r="W203" s="381">
        <f>CU203*1.18</f>
        <v>0.21239999999999998</v>
      </c>
      <c r="X203" s="376"/>
      <c r="Y203" s="376"/>
      <c r="Z203" s="376"/>
      <c r="AA203" s="376"/>
      <c r="AB203" s="376"/>
      <c r="AC203" s="376"/>
      <c r="AD203" s="376"/>
      <c r="AE203" s="376"/>
      <c r="AF203" s="376"/>
      <c r="AG203" s="376"/>
      <c r="AH203" s="376"/>
      <c r="AI203" s="376"/>
      <c r="AJ203" s="376"/>
      <c r="AK203" s="376"/>
      <c r="AL203" s="376"/>
      <c r="AM203" s="376"/>
      <c r="AN203" s="376"/>
      <c r="AO203" s="376"/>
      <c r="AP203" s="376"/>
      <c r="AQ203" s="376"/>
      <c r="AR203" s="376"/>
      <c r="AS203" s="376"/>
      <c r="AT203" s="376"/>
      <c r="AU203" s="376"/>
      <c r="AV203" s="376"/>
      <c r="AW203" s="379"/>
      <c r="AX203" s="376"/>
      <c r="AY203" s="376"/>
      <c r="AZ203" s="376"/>
      <c r="BA203" s="376"/>
      <c r="BB203" s="376"/>
      <c r="BC203" s="376"/>
      <c r="BD203" s="376"/>
      <c r="BE203" s="377"/>
      <c r="BF203" s="378"/>
      <c r="BG203" s="376"/>
      <c r="BH203" s="376"/>
      <c r="BI203" s="376"/>
      <c r="BJ203" s="376"/>
      <c r="BK203" s="376"/>
      <c r="BL203" s="376"/>
      <c r="BM203" s="376"/>
      <c r="BN203" s="376"/>
      <c r="BO203" s="376"/>
      <c r="BP203" s="376"/>
      <c r="BQ203" s="376"/>
      <c r="BR203" s="376"/>
      <c r="BS203" s="376"/>
      <c r="BT203" s="376"/>
      <c r="BU203" s="380"/>
      <c r="BV203" s="379"/>
      <c r="BW203" s="376"/>
      <c r="BX203" s="376"/>
      <c r="BY203" s="376"/>
      <c r="BZ203" s="376"/>
      <c r="CA203" s="376"/>
      <c r="CB203" s="376"/>
      <c r="CC203" s="376"/>
      <c r="CD203" s="377"/>
      <c r="CE203" s="378"/>
      <c r="CF203" s="376"/>
      <c r="CG203" s="376"/>
      <c r="CH203" s="377"/>
      <c r="CI203" s="376"/>
      <c r="CJ203" s="376"/>
      <c r="CK203" s="376"/>
      <c r="CL203" s="376"/>
      <c r="CM203" s="376"/>
      <c r="CN203" s="376"/>
      <c r="CO203" s="376"/>
      <c r="CP203" s="376"/>
      <c r="CQ203" s="376"/>
      <c r="CR203" s="376"/>
      <c r="CS203" s="375"/>
      <c r="CT203" s="374"/>
      <c r="CU203" s="373">
        <v>0.18</v>
      </c>
      <c r="CV203" s="372"/>
      <c r="CW203" s="371"/>
      <c r="CX203" s="13"/>
      <c r="CY203" s="369"/>
      <c r="CZ203" s="369"/>
      <c r="DA203" s="369"/>
      <c r="DB203" s="369"/>
      <c r="DC203" s="369"/>
      <c r="DD203" s="369"/>
      <c r="DE203" s="369"/>
      <c r="DF203" s="369"/>
    </row>
    <row r="204" spans="1:110" s="368" customFormat="1" ht="31.5" hidden="1" outlineLevel="1" x14ac:dyDescent="0.25">
      <c r="A204" s="409">
        <f>A203+0.1</f>
        <v>37.600000000000009</v>
      </c>
      <c r="B204" s="407" t="s">
        <v>176</v>
      </c>
      <c r="C204" s="401"/>
      <c r="D204" s="391"/>
      <c r="E204" s="406"/>
      <c r="F204" s="388"/>
      <c r="G204" s="388"/>
      <c r="H204" s="388"/>
      <c r="I204" s="388"/>
      <c r="J204" s="377"/>
      <c r="K204" s="377"/>
      <c r="L204" s="380"/>
      <c r="M204" s="405"/>
      <c r="N204" s="404"/>
      <c r="O204" s="404"/>
      <c r="P204" s="372"/>
      <c r="Q204" s="372"/>
      <c r="R204" s="403"/>
      <c r="S204" s="403"/>
      <c r="T204" s="371"/>
      <c r="U204" s="402"/>
      <c r="V204" s="402"/>
      <c r="W204" s="381">
        <f>CU204*1.18</f>
        <v>0.11799999999999999</v>
      </c>
      <c r="X204" s="376"/>
      <c r="Y204" s="376"/>
      <c r="Z204" s="376"/>
      <c r="AA204" s="376"/>
      <c r="AB204" s="376"/>
      <c r="AC204" s="376"/>
      <c r="AD204" s="376"/>
      <c r="AE204" s="376"/>
      <c r="AF204" s="376"/>
      <c r="AG204" s="376"/>
      <c r="AH204" s="376"/>
      <c r="AI204" s="376"/>
      <c r="AJ204" s="376"/>
      <c r="AK204" s="376"/>
      <c r="AL204" s="376"/>
      <c r="AM204" s="376"/>
      <c r="AN204" s="376"/>
      <c r="AO204" s="376"/>
      <c r="AP204" s="376"/>
      <c r="AQ204" s="376"/>
      <c r="AR204" s="376"/>
      <c r="AS204" s="376"/>
      <c r="AT204" s="376"/>
      <c r="AU204" s="376"/>
      <c r="AV204" s="376"/>
      <c r="AW204" s="379"/>
      <c r="AX204" s="376"/>
      <c r="AY204" s="376"/>
      <c r="AZ204" s="376"/>
      <c r="BA204" s="376"/>
      <c r="BB204" s="376"/>
      <c r="BC204" s="376"/>
      <c r="BD204" s="376"/>
      <c r="BE204" s="377"/>
      <c r="BF204" s="378"/>
      <c r="BG204" s="376"/>
      <c r="BH204" s="376"/>
      <c r="BI204" s="376"/>
      <c r="BJ204" s="376"/>
      <c r="BK204" s="376"/>
      <c r="BL204" s="376"/>
      <c r="BM204" s="376"/>
      <c r="BN204" s="376"/>
      <c r="BO204" s="376"/>
      <c r="BP204" s="376"/>
      <c r="BQ204" s="376"/>
      <c r="BR204" s="376"/>
      <c r="BS204" s="376"/>
      <c r="BT204" s="376"/>
      <c r="BU204" s="380"/>
      <c r="BV204" s="379"/>
      <c r="BW204" s="376"/>
      <c r="BX204" s="376"/>
      <c r="BY204" s="376"/>
      <c r="BZ204" s="376"/>
      <c r="CA204" s="376"/>
      <c r="CB204" s="376"/>
      <c r="CC204" s="376"/>
      <c r="CD204" s="377"/>
      <c r="CE204" s="378"/>
      <c r="CF204" s="376"/>
      <c r="CG204" s="376"/>
      <c r="CH204" s="377"/>
      <c r="CI204" s="376"/>
      <c r="CJ204" s="376"/>
      <c r="CK204" s="376"/>
      <c r="CL204" s="376"/>
      <c r="CM204" s="376"/>
      <c r="CN204" s="376"/>
      <c r="CO204" s="376"/>
      <c r="CP204" s="376"/>
      <c r="CQ204" s="376"/>
      <c r="CR204" s="376"/>
      <c r="CS204" s="375"/>
      <c r="CT204" s="374"/>
      <c r="CU204" s="373">
        <v>0.1</v>
      </c>
      <c r="CV204" s="372"/>
      <c r="CW204" s="371"/>
      <c r="CX204" s="13"/>
      <c r="CY204" s="369"/>
      <c r="CZ204" s="369"/>
      <c r="DA204" s="369"/>
      <c r="DB204" s="369"/>
      <c r="DC204" s="369"/>
      <c r="DD204" s="369"/>
      <c r="DE204" s="369"/>
      <c r="DF204" s="369"/>
    </row>
    <row r="205" spans="1:110" s="368" customFormat="1" ht="15.75" hidden="1" outlineLevel="1" x14ac:dyDescent="0.25">
      <c r="A205" s="409">
        <f>A204+0.1</f>
        <v>37.70000000000001</v>
      </c>
      <c r="B205" s="407" t="s">
        <v>175</v>
      </c>
      <c r="C205" s="401"/>
      <c r="D205" s="391"/>
      <c r="E205" s="406"/>
      <c r="F205" s="388"/>
      <c r="G205" s="388"/>
      <c r="H205" s="388"/>
      <c r="I205" s="388"/>
      <c r="J205" s="377"/>
      <c r="K205" s="377"/>
      <c r="L205" s="380"/>
      <c r="M205" s="405"/>
      <c r="N205" s="404"/>
      <c r="O205" s="404"/>
      <c r="P205" s="372"/>
      <c r="Q205" s="372"/>
      <c r="R205" s="403"/>
      <c r="S205" s="403"/>
      <c r="T205" s="371"/>
      <c r="U205" s="402"/>
      <c r="V205" s="402"/>
      <c r="W205" s="381">
        <f>CU205*1.18</f>
        <v>5.8999999999999997E-2</v>
      </c>
      <c r="X205" s="376"/>
      <c r="Y205" s="376"/>
      <c r="Z205" s="376"/>
      <c r="AA205" s="376"/>
      <c r="AB205" s="376"/>
      <c r="AC205" s="376"/>
      <c r="AD205" s="376"/>
      <c r="AE205" s="376"/>
      <c r="AF205" s="376"/>
      <c r="AG205" s="376"/>
      <c r="AH205" s="376"/>
      <c r="AI205" s="376"/>
      <c r="AJ205" s="376"/>
      <c r="AK205" s="376"/>
      <c r="AL205" s="376"/>
      <c r="AM205" s="376"/>
      <c r="AN205" s="376"/>
      <c r="AO205" s="376"/>
      <c r="AP205" s="376"/>
      <c r="AQ205" s="376"/>
      <c r="AR205" s="376"/>
      <c r="AS205" s="376"/>
      <c r="AT205" s="376"/>
      <c r="AU205" s="376"/>
      <c r="AV205" s="376"/>
      <c r="AW205" s="379"/>
      <c r="AX205" s="376"/>
      <c r="AY205" s="376"/>
      <c r="AZ205" s="376"/>
      <c r="BA205" s="376"/>
      <c r="BB205" s="376"/>
      <c r="BC205" s="376"/>
      <c r="BD205" s="376"/>
      <c r="BE205" s="377"/>
      <c r="BF205" s="378"/>
      <c r="BG205" s="376"/>
      <c r="BH205" s="376"/>
      <c r="BI205" s="376"/>
      <c r="BJ205" s="376"/>
      <c r="BK205" s="376"/>
      <c r="BL205" s="376"/>
      <c r="BM205" s="376"/>
      <c r="BN205" s="376"/>
      <c r="BO205" s="376"/>
      <c r="BP205" s="376"/>
      <c r="BQ205" s="376"/>
      <c r="BR205" s="376"/>
      <c r="BS205" s="376"/>
      <c r="BT205" s="376"/>
      <c r="BU205" s="380"/>
      <c r="BV205" s="379"/>
      <c r="BW205" s="376"/>
      <c r="BX205" s="376"/>
      <c r="BY205" s="376"/>
      <c r="BZ205" s="376"/>
      <c r="CA205" s="376"/>
      <c r="CB205" s="376"/>
      <c r="CC205" s="376"/>
      <c r="CD205" s="377"/>
      <c r="CE205" s="378"/>
      <c r="CF205" s="376"/>
      <c r="CG205" s="376"/>
      <c r="CH205" s="377"/>
      <c r="CI205" s="376"/>
      <c r="CJ205" s="376"/>
      <c r="CK205" s="376"/>
      <c r="CL205" s="376"/>
      <c r="CM205" s="376"/>
      <c r="CN205" s="376"/>
      <c r="CO205" s="376"/>
      <c r="CP205" s="376"/>
      <c r="CQ205" s="376"/>
      <c r="CR205" s="376"/>
      <c r="CS205" s="375"/>
      <c r="CT205" s="374"/>
      <c r="CU205" s="373">
        <v>0.05</v>
      </c>
      <c r="CV205" s="372"/>
      <c r="CW205" s="371"/>
      <c r="CX205" s="13"/>
      <c r="CY205" s="369"/>
      <c r="CZ205" s="369"/>
      <c r="DA205" s="369"/>
      <c r="DB205" s="369"/>
      <c r="DC205" s="369"/>
      <c r="DD205" s="369"/>
      <c r="DE205" s="369"/>
      <c r="DF205" s="369"/>
    </row>
    <row r="206" spans="1:110" s="368" customFormat="1" ht="15.75" hidden="1" outlineLevel="1" x14ac:dyDescent="0.25">
      <c r="A206" s="409">
        <f>A205+0.1</f>
        <v>37.800000000000011</v>
      </c>
      <c r="B206" s="407" t="s">
        <v>174</v>
      </c>
      <c r="C206" s="401"/>
      <c r="D206" s="391"/>
      <c r="E206" s="406"/>
      <c r="F206" s="388"/>
      <c r="G206" s="388"/>
      <c r="H206" s="388"/>
      <c r="I206" s="388"/>
      <c r="J206" s="377"/>
      <c r="K206" s="377"/>
      <c r="L206" s="380"/>
      <c r="M206" s="405"/>
      <c r="N206" s="404"/>
      <c r="O206" s="404"/>
      <c r="P206" s="372"/>
      <c r="Q206" s="372"/>
      <c r="R206" s="403"/>
      <c r="S206" s="403"/>
      <c r="T206" s="371"/>
      <c r="U206" s="402"/>
      <c r="V206" s="402"/>
      <c r="W206" s="381"/>
      <c r="X206" s="376"/>
      <c r="Y206" s="376"/>
      <c r="Z206" s="376"/>
      <c r="AA206" s="376"/>
      <c r="AB206" s="376"/>
      <c r="AC206" s="376"/>
      <c r="AD206" s="376"/>
      <c r="AE206" s="376"/>
      <c r="AF206" s="376"/>
      <c r="AG206" s="376"/>
      <c r="AH206" s="376"/>
      <c r="AI206" s="376"/>
      <c r="AJ206" s="376"/>
      <c r="AK206" s="376"/>
      <c r="AL206" s="376"/>
      <c r="AM206" s="376"/>
      <c r="AN206" s="376"/>
      <c r="AO206" s="376"/>
      <c r="AP206" s="376"/>
      <c r="AQ206" s="376"/>
      <c r="AR206" s="376"/>
      <c r="AS206" s="376"/>
      <c r="AT206" s="376"/>
      <c r="AU206" s="376"/>
      <c r="AV206" s="376">
        <f>CV206*1.18</f>
        <v>0.7198</v>
      </c>
      <c r="AW206" s="379"/>
      <c r="AX206" s="376"/>
      <c r="AY206" s="376"/>
      <c r="AZ206" s="376"/>
      <c r="BA206" s="376"/>
      <c r="BB206" s="376"/>
      <c r="BC206" s="376"/>
      <c r="BD206" s="376"/>
      <c r="BE206" s="377"/>
      <c r="BF206" s="378"/>
      <c r="BG206" s="376"/>
      <c r="BH206" s="376"/>
      <c r="BI206" s="376"/>
      <c r="BJ206" s="376"/>
      <c r="BK206" s="376"/>
      <c r="BL206" s="376"/>
      <c r="BM206" s="376"/>
      <c r="BN206" s="376"/>
      <c r="BO206" s="376"/>
      <c r="BP206" s="376"/>
      <c r="BQ206" s="376"/>
      <c r="BR206" s="376"/>
      <c r="BS206" s="376"/>
      <c r="BT206" s="376"/>
      <c r="BU206" s="380"/>
      <c r="BV206" s="379"/>
      <c r="BW206" s="376"/>
      <c r="BX206" s="376"/>
      <c r="BY206" s="376"/>
      <c r="BZ206" s="376"/>
      <c r="CA206" s="376"/>
      <c r="CB206" s="376"/>
      <c r="CC206" s="376"/>
      <c r="CD206" s="377"/>
      <c r="CE206" s="378"/>
      <c r="CF206" s="376"/>
      <c r="CG206" s="376"/>
      <c r="CH206" s="377"/>
      <c r="CI206" s="376"/>
      <c r="CJ206" s="376"/>
      <c r="CK206" s="376"/>
      <c r="CL206" s="376"/>
      <c r="CM206" s="376"/>
      <c r="CN206" s="376"/>
      <c r="CO206" s="376"/>
      <c r="CP206" s="376"/>
      <c r="CQ206" s="376"/>
      <c r="CR206" s="376"/>
      <c r="CS206" s="375"/>
      <c r="CT206" s="374"/>
      <c r="CU206" s="373"/>
      <c r="CV206" s="372">
        <v>0.61</v>
      </c>
      <c r="CW206" s="371"/>
      <c r="CX206" s="13"/>
      <c r="CY206" s="369"/>
      <c r="CZ206" s="369"/>
      <c r="DA206" s="369"/>
      <c r="DB206" s="369"/>
      <c r="DC206" s="369"/>
      <c r="DD206" s="369"/>
      <c r="DE206" s="369"/>
      <c r="DF206" s="369"/>
    </row>
    <row r="207" spans="1:110" s="368" customFormat="1" ht="15.75" hidden="1" outlineLevel="1" x14ac:dyDescent="0.25">
      <c r="A207" s="409">
        <f>A206+0.1</f>
        <v>37.900000000000013</v>
      </c>
      <c r="B207" s="407" t="s">
        <v>173</v>
      </c>
      <c r="C207" s="401"/>
      <c r="D207" s="391"/>
      <c r="E207" s="406"/>
      <c r="F207" s="388"/>
      <c r="G207" s="388"/>
      <c r="H207" s="388"/>
      <c r="I207" s="388"/>
      <c r="J207" s="377"/>
      <c r="K207" s="377"/>
      <c r="L207" s="380"/>
      <c r="M207" s="405"/>
      <c r="N207" s="404"/>
      <c r="O207" s="404"/>
      <c r="P207" s="372"/>
      <c r="Q207" s="372"/>
      <c r="R207" s="403"/>
      <c r="S207" s="403"/>
      <c r="T207" s="371"/>
      <c r="U207" s="402"/>
      <c r="V207" s="402"/>
      <c r="W207" s="381"/>
      <c r="X207" s="376"/>
      <c r="Y207" s="376"/>
      <c r="Z207" s="376"/>
      <c r="AA207" s="376"/>
      <c r="AB207" s="376"/>
      <c r="AC207" s="376"/>
      <c r="AD207" s="376"/>
      <c r="AE207" s="376"/>
      <c r="AF207" s="376"/>
      <c r="AG207" s="376"/>
      <c r="AH207" s="376"/>
      <c r="AI207" s="376"/>
      <c r="AJ207" s="376"/>
      <c r="AK207" s="376"/>
      <c r="AL207" s="376"/>
      <c r="AM207" s="376"/>
      <c r="AN207" s="376"/>
      <c r="AO207" s="376"/>
      <c r="AP207" s="376"/>
      <c r="AQ207" s="376"/>
      <c r="AR207" s="376"/>
      <c r="AS207" s="376"/>
      <c r="AT207" s="376"/>
      <c r="AU207" s="376"/>
      <c r="AV207" s="376">
        <f>CV207*1.18</f>
        <v>0.64900000000000002</v>
      </c>
      <c r="AW207" s="379"/>
      <c r="AX207" s="376"/>
      <c r="AY207" s="376"/>
      <c r="AZ207" s="376"/>
      <c r="BA207" s="376"/>
      <c r="BB207" s="376"/>
      <c r="BC207" s="376"/>
      <c r="BD207" s="376"/>
      <c r="BE207" s="377"/>
      <c r="BF207" s="378"/>
      <c r="BG207" s="376"/>
      <c r="BH207" s="376"/>
      <c r="BI207" s="376"/>
      <c r="BJ207" s="376"/>
      <c r="BK207" s="376"/>
      <c r="BL207" s="376"/>
      <c r="BM207" s="376"/>
      <c r="BN207" s="376"/>
      <c r="BO207" s="376"/>
      <c r="BP207" s="376"/>
      <c r="BQ207" s="376"/>
      <c r="BR207" s="376"/>
      <c r="BS207" s="376"/>
      <c r="BT207" s="376"/>
      <c r="BU207" s="380"/>
      <c r="BV207" s="379"/>
      <c r="BW207" s="376"/>
      <c r="BX207" s="376"/>
      <c r="BY207" s="376"/>
      <c r="BZ207" s="376"/>
      <c r="CA207" s="376"/>
      <c r="CB207" s="376"/>
      <c r="CC207" s="376"/>
      <c r="CD207" s="377"/>
      <c r="CE207" s="378"/>
      <c r="CF207" s="376"/>
      <c r="CG207" s="376"/>
      <c r="CH207" s="377"/>
      <c r="CI207" s="376"/>
      <c r="CJ207" s="376"/>
      <c r="CK207" s="376"/>
      <c r="CL207" s="376"/>
      <c r="CM207" s="376"/>
      <c r="CN207" s="376"/>
      <c r="CO207" s="376"/>
      <c r="CP207" s="376"/>
      <c r="CQ207" s="376"/>
      <c r="CR207" s="376"/>
      <c r="CS207" s="375"/>
      <c r="CT207" s="374"/>
      <c r="CU207" s="373"/>
      <c r="CV207" s="372">
        <v>0.55000000000000004</v>
      </c>
      <c r="CW207" s="371"/>
      <c r="CX207" s="13"/>
      <c r="CY207" s="369"/>
      <c r="CZ207" s="369"/>
      <c r="DA207" s="369"/>
      <c r="DB207" s="369"/>
      <c r="DC207" s="369"/>
      <c r="DD207" s="369"/>
      <c r="DE207" s="369"/>
      <c r="DF207" s="369"/>
    </row>
    <row r="208" spans="1:110" s="368" customFormat="1" ht="15.75" hidden="1" outlineLevel="1" x14ac:dyDescent="0.25">
      <c r="A208" s="408">
        <v>37.1</v>
      </c>
      <c r="B208" s="407" t="s">
        <v>172</v>
      </c>
      <c r="C208" s="401"/>
      <c r="D208" s="391"/>
      <c r="E208" s="406"/>
      <c r="F208" s="388"/>
      <c r="G208" s="388"/>
      <c r="H208" s="388"/>
      <c r="I208" s="388"/>
      <c r="J208" s="377"/>
      <c r="K208" s="377"/>
      <c r="L208" s="380"/>
      <c r="M208" s="405"/>
      <c r="N208" s="404"/>
      <c r="O208" s="404"/>
      <c r="P208" s="372"/>
      <c r="Q208" s="372"/>
      <c r="R208" s="403"/>
      <c r="S208" s="403"/>
      <c r="T208" s="371"/>
      <c r="U208" s="402"/>
      <c r="V208" s="402"/>
      <c r="W208" s="381"/>
      <c r="X208" s="376"/>
      <c r="Y208" s="376"/>
      <c r="Z208" s="376"/>
      <c r="AA208" s="376"/>
      <c r="AB208" s="376"/>
      <c r="AC208" s="376"/>
      <c r="AD208" s="376"/>
      <c r="AE208" s="376"/>
      <c r="AF208" s="376"/>
      <c r="AG208" s="376"/>
      <c r="AH208" s="376"/>
      <c r="AI208" s="376"/>
      <c r="AJ208" s="376"/>
      <c r="AK208" s="376"/>
      <c r="AL208" s="376"/>
      <c r="AM208" s="376"/>
      <c r="AN208" s="376"/>
      <c r="AO208" s="376"/>
      <c r="AP208" s="376"/>
      <c r="AQ208" s="376"/>
      <c r="AR208" s="376"/>
      <c r="AS208" s="376"/>
      <c r="AT208" s="376"/>
      <c r="AU208" s="376"/>
      <c r="AV208" s="376">
        <f>CV208*1.18</f>
        <v>0.1298</v>
      </c>
      <c r="AW208" s="379"/>
      <c r="AX208" s="376"/>
      <c r="AY208" s="376"/>
      <c r="AZ208" s="376"/>
      <c r="BA208" s="376"/>
      <c r="BB208" s="376"/>
      <c r="BC208" s="376"/>
      <c r="BD208" s="376"/>
      <c r="BE208" s="377"/>
      <c r="BF208" s="378"/>
      <c r="BG208" s="376"/>
      <c r="BH208" s="376"/>
      <c r="BI208" s="376"/>
      <c r="BJ208" s="376"/>
      <c r="BK208" s="376"/>
      <c r="BL208" s="376"/>
      <c r="BM208" s="376"/>
      <c r="BN208" s="376"/>
      <c r="BO208" s="376"/>
      <c r="BP208" s="376"/>
      <c r="BQ208" s="376"/>
      <c r="BR208" s="376"/>
      <c r="BS208" s="376"/>
      <c r="BT208" s="376"/>
      <c r="BU208" s="380"/>
      <c r="BV208" s="379"/>
      <c r="BW208" s="376"/>
      <c r="BX208" s="376"/>
      <c r="BY208" s="376"/>
      <c r="BZ208" s="376"/>
      <c r="CA208" s="376"/>
      <c r="CB208" s="376"/>
      <c r="CC208" s="376"/>
      <c r="CD208" s="377"/>
      <c r="CE208" s="378"/>
      <c r="CF208" s="376"/>
      <c r="CG208" s="376"/>
      <c r="CH208" s="377"/>
      <c r="CI208" s="376"/>
      <c r="CJ208" s="376"/>
      <c r="CK208" s="376"/>
      <c r="CL208" s="376"/>
      <c r="CM208" s="376"/>
      <c r="CN208" s="376"/>
      <c r="CO208" s="376"/>
      <c r="CP208" s="376"/>
      <c r="CQ208" s="376"/>
      <c r="CR208" s="376"/>
      <c r="CS208" s="375"/>
      <c r="CT208" s="374"/>
      <c r="CU208" s="373"/>
      <c r="CV208" s="372">
        <v>0.11</v>
      </c>
      <c r="CW208" s="371"/>
      <c r="CX208" s="13"/>
      <c r="CY208" s="369"/>
      <c r="CZ208" s="369"/>
      <c r="DA208" s="369"/>
      <c r="DB208" s="369"/>
      <c r="DC208" s="369"/>
      <c r="DD208" s="369"/>
      <c r="DE208" s="369"/>
      <c r="DF208" s="369"/>
    </row>
    <row r="209" spans="1:110" s="368" customFormat="1" ht="15.75" hidden="1" outlineLevel="1" x14ac:dyDescent="0.25">
      <c r="A209" s="408">
        <f>A208+0.01</f>
        <v>37.11</v>
      </c>
      <c r="B209" s="407" t="s">
        <v>171</v>
      </c>
      <c r="C209" s="401"/>
      <c r="D209" s="391"/>
      <c r="E209" s="406"/>
      <c r="F209" s="388"/>
      <c r="G209" s="388"/>
      <c r="H209" s="388"/>
      <c r="I209" s="388"/>
      <c r="J209" s="377"/>
      <c r="K209" s="377"/>
      <c r="L209" s="380"/>
      <c r="M209" s="405"/>
      <c r="N209" s="404"/>
      <c r="O209" s="404"/>
      <c r="P209" s="372"/>
      <c r="Q209" s="372"/>
      <c r="R209" s="403"/>
      <c r="S209" s="403"/>
      <c r="T209" s="371"/>
      <c r="U209" s="402"/>
      <c r="V209" s="402"/>
      <c r="W209" s="381"/>
      <c r="X209" s="376"/>
      <c r="Y209" s="376"/>
      <c r="Z209" s="376"/>
      <c r="AA209" s="376"/>
      <c r="AB209" s="376"/>
      <c r="AC209" s="376"/>
      <c r="AD209" s="376"/>
      <c r="AE209" s="376"/>
      <c r="AF209" s="376"/>
      <c r="AG209" s="376"/>
      <c r="AH209" s="376"/>
      <c r="AI209" s="376"/>
      <c r="AJ209" s="376"/>
      <c r="AK209" s="376"/>
      <c r="AL209" s="376"/>
      <c r="AM209" s="376"/>
      <c r="AN209" s="376"/>
      <c r="AO209" s="376"/>
      <c r="AP209" s="376"/>
      <c r="AQ209" s="376"/>
      <c r="AR209" s="376"/>
      <c r="AS209" s="376"/>
      <c r="AT209" s="376"/>
      <c r="AU209" s="376"/>
      <c r="AV209" s="376">
        <f>CV209*1.18</f>
        <v>0.22419999999999998</v>
      </c>
      <c r="AW209" s="379"/>
      <c r="AX209" s="376"/>
      <c r="AY209" s="376"/>
      <c r="AZ209" s="376"/>
      <c r="BA209" s="376"/>
      <c r="BB209" s="376"/>
      <c r="BC209" s="376"/>
      <c r="BD209" s="376"/>
      <c r="BE209" s="377"/>
      <c r="BF209" s="378"/>
      <c r="BG209" s="376"/>
      <c r="BH209" s="376"/>
      <c r="BI209" s="376"/>
      <c r="BJ209" s="376"/>
      <c r="BK209" s="376"/>
      <c r="BL209" s="376"/>
      <c r="BM209" s="376"/>
      <c r="BN209" s="376"/>
      <c r="BO209" s="376"/>
      <c r="BP209" s="376"/>
      <c r="BQ209" s="376"/>
      <c r="BR209" s="376"/>
      <c r="BS209" s="376"/>
      <c r="BT209" s="376"/>
      <c r="BU209" s="380"/>
      <c r="BV209" s="379"/>
      <c r="BW209" s="376"/>
      <c r="BX209" s="376"/>
      <c r="BY209" s="376"/>
      <c r="BZ209" s="376"/>
      <c r="CA209" s="376"/>
      <c r="CB209" s="376"/>
      <c r="CC209" s="376"/>
      <c r="CD209" s="377"/>
      <c r="CE209" s="378"/>
      <c r="CF209" s="376"/>
      <c r="CG209" s="376"/>
      <c r="CH209" s="377"/>
      <c r="CI209" s="376"/>
      <c r="CJ209" s="376"/>
      <c r="CK209" s="376"/>
      <c r="CL209" s="376"/>
      <c r="CM209" s="376"/>
      <c r="CN209" s="376"/>
      <c r="CO209" s="376"/>
      <c r="CP209" s="376"/>
      <c r="CQ209" s="376"/>
      <c r="CR209" s="376"/>
      <c r="CS209" s="375"/>
      <c r="CT209" s="374"/>
      <c r="CU209" s="373"/>
      <c r="CV209" s="372">
        <v>0.19</v>
      </c>
      <c r="CW209" s="371"/>
      <c r="CX209" s="13"/>
      <c r="CY209" s="369"/>
      <c r="CZ209" s="369"/>
      <c r="DA209" s="369"/>
      <c r="DB209" s="369"/>
      <c r="DC209" s="369"/>
      <c r="DD209" s="369"/>
      <c r="DE209" s="369"/>
      <c r="DF209" s="369"/>
    </row>
    <row r="210" spans="1:110" s="368" customFormat="1" ht="15.75" hidden="1" outlineLevel="1" x14ac:dyDescent="0.25">
      <c r="A210" s="408">
        <f>A209+0.01</f>
        <v>37.119999999999997</v>
      </c>
      <c r="B210" s="407" t="s">
        <v>170</v>
      </c>
      <c r="C210" s="401"/>
      <c r="D210" s="391"/>
      <c r="E210" s="406"/>
      <c r="F210" s="388"/>
      <c r="G210" s="388"/>
      <c r="H210" s="388"/>
      <c r="I210" s="388"/>
      <c r="J210" s="377"/>
      <c r="K210" s="377"/>
      <c r="L210" s="380"/>
      <c r="M210" s="405"/>
      <c r="N210" s="404"/>
      <c r="O210" s="404"/>
      <c r="P210" s="372"/>
      <c r="Q210" s="372"/>
      <c r="R210" s="403"/>
      <c r="S210" s="403"/>
      <c r="T210" s="371"/>
      <c r="U210" s="402"/>
      <c r="V210" s="402"/>
      <c r="W210" s="381"/>
      <c r="X210" s="376"/>
      <c r="Y210" s="376"/>
      <c r="Z210" s="376"/>
      <c r="AA210" s="376"/>
      <c r="AB210" s="376"/>
      <c r="AC210" s="376"/>
      <c r="AD210" s="376"/>
      <c r="AE210" s="376"/>
      <c r="AF210" s="376"/>
      <c r="AG210" s="376"/>
      <c r="AH210" s="376"/>
      <c r="AI210" s="376"/>
      <c r="AJ210" s="376"/>
      <c r="AK210" s="376"/>
      <c r="AL210" s="376"/>
      <c r="AM210" s="376"/>
      <c r="AN210" s="376"/>
      <c r="AO210" s="376"/>
      <c r="AP210" s="376"/>
      <c r="AQ210" s="376"/>
      <c r="AR210" s="376"/>
      <c r="AS210" s="376"/>
      <c r="AT210" s="376"/>
      <c r="AU210" s="376"/>
      <c r="AV210" s="376">
        <f>CV210*1.18</f>
        <v>0.12861999999999998</v>
      </c>
      <c r="AW210" s="379"/>
      <c r="AX210" s="376"/>
      <c r="AY210" s="376"/>
      <c r="AZ210" s="376"/>
      <c r="BA210" s="376"/>
      <c r="BB210" s="376"/>
      <c r="BC210" s="376"/>
      <c r="BD210" s="376"/>
      <c r="BE210" s="377"/>
      <c r="BF210" s="378"/>
      <c r="BG210" s="376"/>
      <c r="BH210" s="376"/>
      <c r="BI210" s="376"/>
      <c r="BJ210" s="376"/>
      <c r="BK210" s="376"/>
      <c r="BL210" s="376"/>
      <c r="BM210" s="376"/>
      <c r="BN210" s="376"/>
      <c r="BO210" s="376"/>
      <c r="BP210" s="376"/>
      <c r="BQ210" s="376"/>
      <c r="BR210" s="376"/>
      <c r="BS210" s="376"/>
      <c r="BT210" s="376"/>
      <c r="BU210" s="380"/>
      <c r="BV210" s="379"/>
      <c r="BW210" s="376"/>
      <c r="BX210" s="376"/>
      <c r="BY210" s="376"/>
      <c r="BZ210" s="376"/>
      <c r="CA210" s="376"/>
      <c r="CB210" s="376"/>
      <c r="CC210" s="376"/>
      <c r="CD210" s="377"/>
      <c r="CE210" s="378"/>
      <c r="CF210" s="376"/>
      <c r="CG210" s="376"/>
      <c r="CH210" s="377"/>
      <c r="CI210" s="376"/>
      <c r="CJ210" s="376"/>
      <c r="CK210" s="376"/>
      <c r="CL210" s="376"/>
      <c r="CM210" s="376"/>
      <c r="CN210" s="376"/>
      <c r="CO210" s="376"/>
      <c r="CP210" s="376"/>
      <c r="CQ210" s="376"/>
      <c r="CR210" s="376"/>
      <c r="CS210" s="375"/>
      <c r="CT210" s="374"/>
      <c r="CU210" s="373"/>
      <c r="CV210" s="372">
        <v>0.109</v>
      </c>
      <c r="CW210" s="371"/>
      <c r="CX210" s="13"/>
      <c r="CY210" s="369"/>
      <c r="CZ210" s="369"/>
      <c r="DA210" s="369"/>
      <c r="DB210" s="369"/>
      <c r="DC210" s="369"/>
      <c r="DD210" s="369"/>
      <c r="DE210" s="369"/>
      <c r="DF210" s="369"/>
    </row>
    <row r="211" spans="1:110" s="368" customFormat="1" ht="15.75" hidden="1" outlineLevel="1" x14ac:dyDescent="0.25">
      <c r="A211" s="408">
        <f>A210+0.01</f>
        <v>37.129999999999995</v>
      </c>
      <c r="B211" s="407" t="s">
        <v>169</v>
      </c>
      <c r="C211" s="401"/>
      <c r="D211" s="391"/>
      <c r="E211" s="406"/>
      <c r="F211" s="388"/>
      <c r="G211" s="388"/>
      <c r="H211" s="388"/>
      <c r="I211" s="388"/>
      <c r="J211" s="377"/>
      <c r="K211" s="377"/>
      <c r="L211" s="380"/>
      <c r="M211" s="405"/>
      <c r="N211" s="404"/>
      <c r="O211" s="404"/>
      <c r="P211" s="372"/>
      <c r="Q211" s="372"/>
      <c r="R211" s="403"/>
      <c r="S211" s="403"/>
      <c r="T211" s="371"/>
      <c r="U211" s="402"/>
      <c r="V211" s="402"/>
      <c r="W211" s="381"/>
      <c r="X211" s="376"/>
      <c r="Y211" s="376"/>
      <c r="Z211" s="376"/>
      <c r="AA211" s="376"/>
      <c r="AB211" s="376"/>
      <c r="AC211" s="376"/>
      <c r="AD211" s="376"/>
      <c r="AE211" s="376"/>
      <c r="AF211" s="376"/>
      <c r="AG211" s="376"/>
      <c r="AH211" s="376"/>
      <c r="AI211" s="376"/>
      <c r="AJ211" s="376"/>
      <c r="AK211" s="376"/>
      <c r="AL211" s="376"/>
      <c r="AM211" s="376"/>
      <c r="AN211" s="376"/>
      <c r="AO211" s="376"/>
      <c r="AP211" s="376"/>
      <c r="AQ211" s="376"/>
      <c r="AR211" s="376"/>
      <c r="AS211" s="376"/>
      <c r="AT211" s="376"/>
      <c r="AU211" s="376"/>
      <c r="AV211" s="376">
        <f>CV211*1.18</f>
        <v>0.23599999999999999</v>
      </c>
      <c r="AW211" s="379"/>
      <c r="AX211" s="376"/>
      <c r="AY211" s="376"/>
      <c r="AZ211" s="376"/>
      <c r="BA211" s="376"/>
      <c r="BB211" s="376"/>
      <c r="BC211" s="376"/>
      <c r="BD211" s="376"/>
      <c r="BE211" s="377"/>
      <c r="BF211" s="378"/>
      <c r="BG211" s="376"/>
      <c r="BH211" s="376"/>
      <c r="BI211" s="376"/>
      <c r="BJ211" s="376"/>
      <c r="BK211" s="376"/>
      <c r="BL211" s="376"/>
      <c r="BM211" s="376"/>
      <c r="BN211" s="376"/>
      <c r="BO211" s="376"/>
      <c r="BP211" s="376"/>
      <c r="BQ211" s="376"/>
      <c r="BR211" s="376"/>
      <c r="BS211" s="376"/>
      <c r="BT211" s="376"/>
      <c r="BU211" s="380"/>
      <c r="BV211" s="379"/>
      <c r="BW211" s="376"/>
      <c r="BX211" s="376"/>
      <c r="BY211" s="376"/>
      <c r="BZ211" s="376"/>
      <c r="CA211" s="376"/>
      <c r="CB211" s="376"/>
      <c r="CC211" s="376"/>
      <c r="CD211" s="377"/>
      <c r="CE211" s="378"/>
      <c r="CF211" s="376"/>
      <c r="CG211" s="376"/>
      <c r="CH211" s="377"/>
      <c r="CI211" s="376"/>
      <c r="CJ211" s="376"/>
      <c r="CK211" s="376"/>
      <c r="CL211" s="376"/>
      <c r="CM211" s="376"/>
      <c r="CN211" s="376"/>
      <c r="CO211" s="376"/>
      <c r="CP211" s="376"/>
      <c r="CQ211" s="376"/>
      <c r="CR211" s="376"/>
      <c r="CS211" s="375"/>
      <c r="CT211" s="374"/>
      <c r="CU211" s="373"/>
      <c r="CV211" s="372">
        <v>0.2</v>
      </c>
      <c r="CW211" s="371"/>
      <c r="CX211" s="13"/>
      <c r="CY211" s="369"/>
      <c r="CZ211" s="369"/>
      <c r="DA211" s="369"/>
      <c r="DB211" s="369"/>
      <c r="DC211" s="369"/>
      <c r="DD211" s="369"/>
      <c r="DE211" s="369"/>
      <c r="DF211" s="369"/>
    </row>
    <row r="212" spans="1:110" s="368" customFormat="1" ht="15.75" hidden="1" outlineLevel="1" x14ac:dyDescent="0.25">
      <c r="A212" s="408">
        <f>A211+0.01</f>
        <v>37.139999999999993</v>
      </c>
      <c r="B212" s="407" t="s">
        <v>168</v>
      </c>
      <c r="C212" s="401"/>
      <c r="D212" s="391"/>
      <c r="E212" s="406"/>
      <c r="F212" s="388"/>
      <c r="G212" s="388"/>
      <c r="H212" s="388"/>
      <c r="I212" s="388"/>
      <c r="J212" s="377"/>
      <c r="K212" s="377"/>
      <c r="L212" s="380"/>
      <c r="M212" s="405"/>
      <c r="N212" s="404"/>
      <c r="O212" s="404"/>
      <c r="P212" s="372"/>
      <c r="Q212" s="372"/>
      <c r="R212" s="403"/>
      <c r="S212" s="403"/>
      <c r="T212" s="371"/>
      <c r="U212" s="402"/>
      <c r="V212" s="402"/>
      <c r="W212" s="381"/>
      <c r="X212" s="376"/>
      <c r="Y212" s="376"/>
      <c r="Z212" s="376"/>
      <c r="AA212" s="376"/>
      <c r="AB212" s="376"/>
      <c r="AC212" s="376"/>
      <c r="AD212" s="376"/>
      <c r="AE212" s="376"/>
      <c r="AF212" s="376"/>
      <c r="AG212" s="376"/>
      <c r="AH212" s="376"/>
      <c r="AI212" s="376"/>
      <c r="AJ212" s="376"/>
      <c r="AK212" s="376"/>
      <c r="AL212" s="376"/>
      <c r="AM212" s="376"/>
      <c r="AN212" s="376"/>
      <c r="AO212" s="376"/>
      <c r="AP212" s="376"/>
      <c r="AQ212" s="376"/>
      <c r="AR212" s="376"/>
      <c r="AS212" s="376"/>
      <c r="AT212" s="376"/>
      <c r="AU212" s="376"/>
      <c r="AV212" s="376">
        <f>CV212*1.18</f>
        <v>0.11799999999999999</v>
      </c>
      <c r="AW212" s="379"/>
      <c r="AX212" s="376"/>
      <c r="AY212" s="376"/>
      <c r="AZ212" s="376"/>
      <c r="BA212" s="376"/>
      <c r="BB212" s="376"/>
      <c r="BC212" s="376"/>
      <c r="BD212" s="376"/>
      <c r="BE212" s="377"/>
      <c r="BF212" s="378"/>
      <c r="BG212" s="376"/>
      <c r="BH212" s="376"/>
      <c r="BI212" s="376"/>
      <c r="BJ212" s="376"/>
      <c r="BK212" s="376"/>
      <c r="BL212" s="376"/>
      <c r="BM212" s="376"/>
      <c r="BN212" s="376"/>
      <c r="BO212" s="376"/>
      <c r="BP212" s="376"/>
      <c r="BQ212" s="376"/>
      <c r="BR212" s="376"/>
      <c r="BS212" s="376"/>
      <c r="BT212" s="376"/>
      <c r="BU212" s="380"/>
      <c r="BV212" s="379"/>
      <c r="BW212" s="376"/>
      <c r="BX212" s="376"/>
      <c r="BY212" s="376"/>
      <c r="BZ212" s="376"/>
      <c r="CA212" s="376"/>
      <c r="CB212" s="376"/>
      <c r="CC212" s="376"/>
      <c r="CD212" s="377"/>
      <c r="CE212" s="378"/>
      <c r="CF212" s="376"/>
      <c r="CG212" s="376"/>
      <c r="CH212" s="377"/>
      <c r="CI212" s="376"/>
      <c r="CJ212" s="376"/>
      <c r="CK212" s="376"/>
      <c r="CL212" s="376"/>
      <c r="CM212" s="376"/>
      <c r="CN212" s="376"/>
      <c r="CO212" s="376"/>
      <c r="CP212" s="376"/>
      <c r="CQ212" s="376"/>
      <c r="CR212" s="376"/>
      <c r="CS212" s="375"/>
      <c r="CT212" s="374"/>
      <c r="CU212" s="373"/>
      <c r="CV212" s="372">
        <v>0.1</v>
      </c>
      <c r="CW212" s="371"/>
      <c r="CX212" s="13"/>
      <c r="CY212" s="369"/>
      <c r="CZ212" s="369"/>
      <c r="DA212" s="369"/>
      <c r="DB212" s="369"/>
      <c r="DC212" s="369"/>
      <c r="DD212" s="369"/>
      <c r="DE212" s="369"/>
      <c r="DF212" s="369"/>
    </row>
    <row r="213" spans="1:110" s="8" customFormat="1" ht="31.5" x14ac:dyDescent="0.25">
      <c r="A213" s="53">
        <f>A198+1</f>
        <v>35</v>
      </c>
      <c r="B213" s="136" t="s">
        <v>167</v>
      </c>
      <c r="C213" s="401"/>
      <c r="D213" s="134"/>
      <c r="E213" s="132"/>
      <c r="F213" s="131"/>
      <c r="G213" s="131"/>
      <c r="H213" s="131">
        <v>2015</v>
      </c>
      <c r="I213" s="131">
        <v>2015</v>
      </c>
      <c r="J213" s="119">
        <v>28.357761</v>
      </c>
      <c r="K213" s="119">
        <f>J213</f>
        <v>28.357761</v>
      </c>
      <c r="L213" s="122">
        <v>4.8760869999999992</v>
      </c>
      <c r="M213" s="270"/>
      <c r="N213" s="121"/>
      <c r="O213" s="121"/>
      <c r="P213" s="114"/>
      <c r="Q213" s="114"/>
      <c r="R213" s="400"/>
      <c r="S213" s="400"/>
      <c r="T213" s="113"/>
      <c r="U213" s="399"/>
      <c r="V213" s="399"/>
      <c r="W213" s="124"/>
      <c r="X213" s="118"/>
      <c r="Y213" s="118"/>
      <c r="Z213" s="118"/>
      <c r="AA213" s="118"/>
      <c r="AB213" s="118"/>
      <c r="AC213" s="118"/>
      <c r="AD213" s="118"/>
      <c r="AE213" s="118"/>
      <c r="AF213" s="118"/>
      <c r="AG213" s="118"/>
      <c r="AH213" s="118"/>
      <c r="AI213" s="118"/>
      <c r="AJ213" s="118"/>
      <c r="AK213" s="118"/>
      <c r="AL213" s="118"/>
      <c r="AM213" s="118"/>
      <c r="AN213" s="118"/>
      <c r="AO213" s="118"/>
      <c r="AP213" s="118"/>
      <c r="AQ213" s="118"/>
      <c r="AR213" s="118"/>
      <c r="AS213" s="118"/>
      <c r="AT213" s="118"/>
      <c r="AU213" s="118"/>
      <c r="AV213" s="118"/>
      <c r="AW213" s="123"/>
      <c r="AX213" s="118"/>
      <c r="AY213" s="118"/>
      <c r="AZ213" s="118"/>
      <c r="BA213" s="118"/>
      <c r="BB213" s="118"/>
      <c r="BC213" s="118"/>
      <c r="BD213" s="118"/>
      <c r="BE213" s="119"/>
      <c r="BF213" s="120"/>
      <c r="BG213" s="118"/>
      <c r="BH213" s="118"/>
      <c r="BI213" s="118"/>
      <c r="BJ213" s="118"/>
      <c r="BK213" s="118"/>
      <c r="BL213" s="118"/>
      <c r="BM213" s="118"/>
      <c r="BN213" s="118"/>
      <c r="BO213" s="118"/>
      <c r="BP213" s="118"/>
      <c r="BQ213" s="118"/>
      <c r="BR213" s="118"/>
      <c r="BS213" s="118"/>
      <c r="BT213" s="118"/>
      <c r="BU213" s="122">
        <f>W213+AV213</f>
        <v>0</v>
      </c>
      <c r="BV213" s="123"/>
      <c r="BW213" s="118"/>
      <c r="BX213" s="118"/>
      <c r="BY213" s="118"/>
      <c r="BZ213" s="118"/>
      <c r="CA213" s="118"/>
      <c r="CB213" s="118"/>
      <c r="CC213" s="118"/>
      <c r="CD213" s="119"/>
      <c r="CE213" s="120"/>
      <c r="CF213" s="118"/>
      <c r="CG213" s="118"/>
      <c r="CH213" s="119"/>
      <c r="CI213" s="118"/>
      <c r="CJ213" s="118"/>
      <c r="CK213" s="118"/>
      <c r="CL213" s="118"/>
      <c r="CM213" s="118"/>
      <c r="CN213" s="118"/>
      <c r="CO213" s="118"/>
      <c r="CP213" s="118"/>
      <c r="CQ213" s="118"/>
      <c r="CR213" s="118"/>
      <c r="CS213" s="117"/>
      <c r="CT213" s="116"/>
      <c r="CU213" s="115"/>
      <c r="CV213" s="114"/>
      <c r="CW213" s="113">
        <f>CU213+CV213</f>
        <v>0</v>
      </c>
      <c r="CX213" s="13"/>
      <c r="CY213" s="9"/>
      <c r="CZ213" s="9"/>
      <c r="DA213" s="9"/>
      <c r="DB213" s="9"/>
      <c r="DC213" s="9"/>
      <c r="DD213" s="9"/>
      <c r="DE213" s="9"/>
      <c r="DF213" s="9"/>
    </row>
    <row r="214" spans="1:110" s="8" customFormat="1" ht="47.25" collapsed="1" x14ac:dyDescent="0.25">
      <c r="A214" s="53">
        <f>A213+1</f>
        <v>36</v>
      </c>
      <c r="B214" s="136" t="s">
        <v>166</v>
      </c>
      <c r="C214" s="398"/>
      <c r="D214" s="134"/>
      <c r="E214" s="397"/>
      <c r="F214" s="396"/>
      <c r="G214" s="396"/>
      <c r="H214" s="131">
        <v>2016</v>
      </c>
      <c r="I214" s="131">
        <v>2017</v>
      </c>
      <c r="J214" s="119">
        <f>BU214</f>
        <v>3.2397600099999999</v>
      </c>
      <c r="K214" s="119">
        <v>3.2397600099999999</v>
      </c>
      <c r="L214" s="122"/>
      <c r="M214" s="60"/>
      <c r="N214" s="356"/>
      <c r="O214" s="356"/>
      <c r="P214" s="59"/>
      <c r="Q214" s="59"/>
      <c r="R214" s="355"/>
      <c r="S214" s="355"/>
      <c r="T214" s="58"/>
      <c r="U214" s="395"/>
      <c r="V214" s="395"/>
      <c r="W214" s="124">
        <v>1.5967600099999999</v>
      </c>
      <c r="X214" s="118"/>
      <c r="Y214" s="118"/>
      <c r="Z214" s="118"/>
      <c r="AA214" s="118"/>
      <c r="AB214" s="118"/>
      <c r="AC214" s="118"/>
      <c r="AD214" s="118"/>
      <c r="AE214" s="118"/>
      <c r="AF214" s="118"/>
      <c r="AG214" s="118"/>
      <c r="AH214" s="118"/>
      <c r="AI214" s="118"/>
      <c r="AJ214" s="118"/>
      <c r="AK214" s="118"/>
      <c r="AL214" s="118"/>
      <c r="AM214" s="118"/>
      <c r="AN214" s="118"/>
      <c r="AO214" s="118"/>
      <c r="AP214" s="118"/>
      <c r="AQ214" s="118"/>
      <c r="AR214" s="118"/>
      <c r="AS214" s="118"/>
      <c r="AT214" s="118"/>
      <c r="AU214" s="118"/>
      <c r="AV214" s="118">
        <v>1.643</v>
      </c>
      <c r="AW214" s="123"/>
      <c r="AX214" s="118"/>
      <c r="AY214" s="118"/>
      <c r="AZ214" s="118"/>
      <c r="BA214" s="118"/>
      <c r="BB214" s="118"/>
      <c r="BC214" s="118"/>
      <c r="BD214" s="118"/>
      <c r="BE214" s="119"/>
      <c r="BF214" s="120"/>
      <c r="BG214" s="118"/>
      <c r="BH214" s="118"/>
      <c r="BI214" s="118"/>
      <c r="BJ214" s="118"/>
      <c r="BK214" s="118"/>
      <c r="BL214" s="118"/>
      <c r="BM214" s="118"/>
      <c r="BN214" s="118"/>
      <c r="BO214" s="118"/>
      <c r="BP214" s="118"/>
      <c r="BQ214" s="118"/>
      <c r="BR214" s="118"/>
      <c r="BS214" s="118"/>
      <c r="BT214" s="118"/>
      <c r="BU214" s="122">
        <f>W214+AV214</f>
        <v>3.2397600099999999</v>
      </c>
      <c r="BV214" s="123"/>
      <c r="BW214" s="118"/>
      <c r="BX214" s="118"/>
      <c r="BY214" s="118"/>
      <c r="BZ214" s="118"/>
      <c r="CA214" s="118"/>
      <c r="CB214" s="118"/>
      <c r="CC214" s="118"/>
      <c r="CD214" s="119"/>
      <c r="CE214" s="120"/>
      <c r="CF214" s="118"/>
      <c r="CG214" s="118"/>
      <c r="CH214" s="119"/>
      <c r="CI214" s="118"/>
      <c r="CJ214" s="118"/>
      <c r="CK214" s="118"/>
      <c r="CL214" s="118"/>
      <c r="CM214" s="118"/>
      <c r="CN214" s="118"/>
      <c r="CO214" s="118"/>
      <c r="CP214" s="118"/>
      <c r="CQ214" s="118"/>
      <c r="CR214" s="118"/>
      <c r="CS214" s="117"/>
      <c r="CT214" s="116"/>
      <c r="CU214" s="115">
        <v>1.3531864491525425</v>
      </c>
      <c r="CV214" s="114">
        <v>1.3919999999999999</v>
      </c>
      <c r="CW214" s="113">
        <f>CU214+CV214</f>
        <v>2.7451864491525422</v>
      </c>
      <c r="CX214" s="13"/>
      <c r="CY214" s="9"/>
      <c r="CZ214" s="9"/>
      <c r="DA214" s="9"/>
      <c r="DB214" s="9"/>
      <c r="DC214" s="9"/>
      <c r="DD214" s="9"/>
      <c r="DE214" s="9"/>
      <c r="DF214" s="9"/>
    </row>
    <row r="215" spans="1:110" s="368" customFormat="1" ht="15.75" hidden="1" outlineLevel="1" x14ac:dyDescent="0.25">
      <c r="A215" s="394">
        <f>A214+0.1</f>
        <v>36.1</v>
      </c>
      <c r="B215" s="393" t="s">
        <v>165</v>
      </c>
      <c r="C215" s="392"/>
      <c r="D215" s="391"/>
      <c r="E215" s="390"/>
      <c r="F215" s="389"/>
      <c r="G215" s="389"/>
      <c r="H215" s="388"/>
      <c r="I215" s="388"/>
      <c r="J215" s="377"/>
      <c r="K215" s="377"/>
      <c r="L215" s="380"/>
      <c r="M215" s="387"/>
      <c r="N215" s="386"/>
      <c r="O215" s="386"/>
      <c r="P215" s="385"/>
      <c r="Q215" s="385"/>
      <c r="R215" s="384"/>
      <c r="S215" s="384"/>
      <c r="T215" s="383"/>
      <c r="U215" s="382"/>
      <c r="V215" s="382"/>
      <c r="W215" s="381">
        <f>CU215*1.18</f>
        <v>0.28956247000000052</v>
      </c>
      <c r="X215" s="376"/>
      <c r="Y215" s="376"/>
      <c r="Z215" s="376"/>
      <c r="AA215" s="376"/>
      <c r="AB215" s="376"/>
      <c r="AC215" s="376"/>
      <c r="AD215" s="376"/>
      <c r="AE215" s="376"/>
      <c r="AF215" s="376"/>
      <c r="AG215" s="376"/>
      <c r="AH215" s="376"/>
      <c r="AI215" s="376"/>
      <c r="AJ215" s="376"/>
      <c r="AK215" s="376"/>
      <c r="AL215" s="376"/>
      <c r="AM215" s="376"/>
      <c r="AN215" s="376"/>
      <c r="AO215" s="376"/>
      <c r="AP215" s="376"/>
      <c r="AQ215" s="376"/>
      <c r="AR215" s="376"/>
      <c r="AS215" s="376"/>
      <c r="AT215" s="376"/>
      <c r="AU215" s="376"/>
      <c r="AV215" s="376"/>
      <c r="AW215" s="379"/>
      <c r="AX215" s="376"/>
      <c r="AY215" s="376"/>
      <c r="AZ215" s="376"/>
      <c r="BA215" s="376"/>
      <c r="BB215" s="376"/>
      <c r="BC215" s="376"/>
      <c r="BD215" s="376"/>
      <c r="BE215" s="377"/>
      <c r="BF215" s="378"/>
      <c r="BG215" s="376"/>
      <c r="BH215" s="376"/>
      <c r="BI215" s="376"/>
      <c r="BJ215" s="376"/>
      <c r="BK215" s="376"/>
      <c r="BL215" s="376"/>
      <c r="BM215" s="376"/>
      <c r="BN215" s="376"/>
      <c r="BO215" s="376"/>
      <c r="BP215" s="376"/>
      <c r="BQ215" s="376"/>
      <c r="BR215" s="376"/>
      <c r="BS215" s="376"/>
      <c r="BT215" s="376"/>
      <c r="BU215" s="380"/>
      <c r="BV215" s="379"/>
      <c r="BW215" s="376"/>
      <c r="BX215" s="376"/>
      <c r="BY215" s="376"/>
      <c r="BZ215" s="376"/>
      <c r="CA215" s="376"/>
      <c r="CB215" s="376"/>
      <c r="CC215" s="376"/>
      <c r="CD215" s="377"/>
      <c r="CE215" s="378"/>
      <c r="CF215" s="376"/>
      <c r="CG215" s="376"/>
      <c r="CH215" s="377"/>
      <c r="CI215" s="376"/>
      <c r="CJ215" s="376"/>
      <c r="CK215" s="376"/>
      <c r="CL215" s="376"/>
      <c r="CM215" s="376"/>
      <c r="CN215" s="376"/>
      <c r="CO215" s="376"/>
      <c r="CP215" s="376"/>
      <c r="CQ215" s="376"/>
      <c r="CR215" s="376"/>
      <c r="CS215" s="375"/>
      <c r="CT215" s="374"/>
      <c r="CU215" s="373">
        <v>0.24539192372881399</v>
      </c>
      <c r="CV215" s="372"/>
      <c r="CW215" s="371"/>
      <c r="CX215" s="370"/>
      <c r="CY215" s="369"/>
      <c r="CZ215" s="369"/>
      <c r="DA215" s="369"/>
      <c r="DB215" s="369"/>
      <c r="DC215" s="369"/>
      <c r="DD215" s="369"/>
      <c r="DE215" s="369"/>
      <c r="DF215" s="369"/>
    </row>
    <row r="216" spans="1:110" s="368" customFormat="1" ht="63" hidden="1" outlineLevel="1" x14ac:dyDescent="0.25">
      <c r="A216" s="394">
        <f>A215+0.1</f>
        <v>36.200000000000003</v>
      </c>
      <c r="B216" s="393" t="s">
        <v>164</v>
      </c>
      <c r="C216" s="392"/>
      <c r="D216" s="391"/>
      <c r="E216" s="390"/>
      <c r="F216" s="389"/>
      <c r="G216" s="389"/>
      <c r="H216" s="388"/>
      <c r="I216" s="388"/>
      <c r="J216" s="377"/>
      <c r="K216" s="377"/>
      <c r="L216" s="380"/>
      <c r="M216" s="387"/>
      <c r="N216" s="386"/>
      <c r="O216" s="386"/>
      <c r="P216" s="385"/>
      <c r="Q216" s="385"/>
      <c r="R216" s="384"/>
      <c r="S216" s="384"/>
      <c r="T216" s="383"/>
      <c r="U216" s="382"/>
      <c r="V216" s="382"/>
      <c r="W216" s="381">
        <f>CU216*1.18</f>
        <v>0.51749999999999963</v>
      </c>
      <c r="X216" s="376"/>
      <c r="Y216" s="376"/>
      <c r="Z216" s="376"/>
      <c r="AA216" s="376"/>
      <c r="AB216" s="376"/>
      <c r="AC216" s="376"/>
      <c r="AD216" s="376"/>
      <c r="AE216" s="376"/>
      <c r="AF216" s="376"/>
      <c r="AG216" s="376"/>
      <c r="AH216" s="376"/>
      <c r="AI216" s="376"/>
      <c r="AJ216" s="376"/>
      <c r="AK216" s="376"/>
      <c r="AL216" s="376"/>
      <c r="AM216" s="376"/>
      <c r="AN216" s="376"/>
      <c r="AO216" s="376"/>
      <c r="AP216" s="376"/>
      <c r="AQ216" s="376"/>
      <c r="AR216" s="376"/>
      <c r="AS216" s="376"/>
      <c r="AT216" s="376"/>
      <c r="AU216" s="376"/>
      <c r="AV216" s="376">
        <f>CV216*1.18</f>
        <v>0.74339999999999995</v>
      </c>
      <c r="AW216" s="379"/>
      <c r="AX216" s="376"/>
      <c r="AY216" s="376"/>
      <c r="AZ216" s="376"/>
      <c r="BA216" s="376"/>
      <c r="BB216" s="376"/>
      <c r="BC216" s="376"/>
      <c r="BD216" s="376"/>
      <c r="BE216" s="377"/>
      <c r="BF216" s="378"/>
      <c r="BG216" s="376"/>
      <c r="BH216" s="376"/>
      <c r="BI216" s="376"/>
      <c r="BJ216" s="376"/>
      <c r="BK216" s="376"/>
      <c r="BL216" s="376"/>
      <c r="BM216" s="376"/>
      <c r="BN216" s="376"/>
      <c r="BO216" s="376"/>
      <c r="BP216" s="376"/>
      <c r="BQ216" s="376"/>
      <c r="BR216" s="376"/>
      <c r="BS216" s="376"/>
      <c r="BT216" s="376"/>
      <c r="BU216" s="380"/>
      <c r="BV216" s="379"/>
      <c r="BW216" s="376"/>
      <c r="BX216" s="376"/>
      <c r="BY216" s="376"/>
      <c r="BZ216" s="376"/>
      <c r="CA216" s="376"/>
      <c r="CB216" s="376"/>
      <c r="CC216" s="376"/>
      <c r="CD216" s="377"/>
      <c r="CE216" s="378"/>
      <c r="CF216" s="376"/>
      <c r="CG216" s="376"/>
      <c r="CH216" s="377"/>
      <c r="CI216" s="376"/>
      <c r="CJ216" s="376"/>
      <c r="CK216" s="376"/>
      <c r="CL216" s="376"/>
      <c r="CM216" s="376"/>
      <c r="CN216" s="376"/>
      <c r="CO216" s="376"/>
      <c r="CP216" s="376"/>
      <c r="CQ216" s="376"/>
      <c r="CR216" s="376"/>
      <c r="CS216" s="375"/>
      <c r="CT216" s="374"/>
      <c r="CU216" s="373">
        <v>0.43855932203389802</v>
      </c>
      <c r="CV216" s="372">
        <v>0.63</v>
      </c>
      <c r="CW216" s="371"/>
      <c r="CX216" s="370"/>
      <c r="CY216" s="369"/>
      <c r="CZ216" s="369"/>
      <c r="DA216" s="369"/>
      <c r="DB216" s="369"/>
      <c r="DC216" s="369"/>
      <c r="DD216" s="369"/>
      <c r="DE216" s="369"/>
      <c r="DF216" s="369"/>
    </row>
    <row r="217" spans="1:110" s="368" customFormat="1" ht="31.5" hidden="1" outlineLevel="1" x14ac:dyDescent="0.25">
      <c r="A217" s="394">
        <f>A216+0.1</f>
        <v>36.300000000000004</v>
      </c>
      <c r="B217" s="393" t="s">
        <v>163</v>
      </c>
      <c r="C217" s="392"/>
      <c r="D217" s="391"/>
      <c r="E217" s="390"/>
      <c r="F217" s="389"/>
      <c r="G217" s="389"/>
      <c r="H217" s="388"/>
      <c r="I217" s="388"/>
      <c r="J217" s="377"/>
      <c r="K217" s="377"/>
      <c r="L217" s="380"/>
      <c r="M217" s="387"/>
      <c r="N217" s="386"/>
      <c r="O217" s="386"/>
      <c r="P217" s="385"/>
      <c r="Q217" s="385"/>
      <c r="R217" s="384"/>
      <c r="S217" s="384"/>
      <c r="T217" s="383"/>
      <c r="U217" s="382"/>
      <c r="V217" s="382"/>
      <c r="W217" s="381">
        <f>CU217*1.18</f>
        <v>0.15514179999999969</v>
      </c>
      <c r="X217" s="376"/>
      <c r="Y217" s="376"/>
      <c r="Z217" s="376"/>
      <c r="AA217" s="376"/>
      <c r="AB217" s="376"/>
      <c r="AC217" s="376"/>
      <c r="AD217" s="376"/>
      <c r="AE217" s="376"/>
      <c r="AF217" s="376"/>
      <c r="AG217" s="376"/>
      <c r="AH217" s="376"/>
      <c r="AI217" s="376"/>
      <c r="AJ217" s="376"/>
      <c r="AK217" s="376"/>
      <c r="AL217" s="376"/>
      <c r="AM217" s="376"/>
      <c r="AN217" s="376"/>
      <c r="AO217" s="376"/>
      <c r="AP217" s="376"/>
      <c r="AQ217" s="376"/>
      <c r="AR217" s="376"/>
      <c r="AS217" s="376"/>
      <c r="AT217" s="376"/>
      <c r="AU217" s="376"/>
      <c r="AV217" s="376"/>
      <c r="AW217" s="379"/>
      <c r="AX217" s="376"/>
      <c r="AY217" s="376"/>
      <c r="AZ217" s="376"/>
      <c r="BA217" s="376"/>
      <c r="BB217" s="376"/>
      <c r="BC217" s="376"/>
      <c r="BD217" s="376"/>
      <c r="BE217" s="377"/>
      <c r="BF217" s="378"/>
      <c r="BG217" s="376"/>
      <c r="BH217" s="376"/>
      <c r="BI217" s="376"/>
      <c r="BJ217" s="376"/>
      <c r="BK217" s="376"/>
      <c r="BL217" s="376"/>
      <c r="BM217" s="376"/>
      <c r="BN217" s="376"/>
      <c r="BO217" s="376"/>
      <c r="BP217" s="376"/>
      <c r="BQ217" s="376"/>
      <c r="BR217" s="376"/>
      <c r="BS217" s="376"/>
      <c r="BT217" s="376"/>
      <c r="BU217" s="380"/>
      <c r="BV217" s="379"/>
      <c r="BW217" s="376"/>
      <c r="BX217" s="376"/>
      <c r="BY217" s="376"/>
      <c r="BZ217" s="376"/>
      <c r="CA217" s="376"/>
      <c r="CB217" s="376"/>
      <c r="CC217" s="376"/>
      <c r="CD217" s="377"/>
      <c r="CE217" s="378"/>
      <c r="CF217" s="376"/>
      <c r="CG217" s="376"/>
      <c r="CH217" s="377"/>
      <c r="CI217" s="376"/>
      <c r="CJ217" s="376"/>
      <c r="CK217" s="376"/>
      <c r="CL217" s="376"/>
      <c r="CM217" s="376"/>
      <c r="CN217" s="376"/>
      <c r="CO217" s="376"/>
      <c r="CP217" s="376"/>
      <c r="CQ217" s="376"/>
      <c r="CR217" s="376"/>
      <c r="CS217" s="375"/>
      <c r="CT217" s="374"/>
      <c r="CU217" s="373">
        <v>0.131476101694915</v>
      </c>
      <c r="CV217" s="372"/>
      <c r="CW217" s="371"/>
      <c r="CX217" s="370"/>
      <c r="CY217" s="369"/>
      <c r="CZ217" s="369"/>
      <c r="DA217" s="369"/>
      <c r="DB217" s="369"/>
      <c r="DC217" s="369"/>
      <c r="DD217" s="369"/>
      <c r="DE217" s="369"/>
      <c r="DF217" s="369"/>
    </row>
    <row r="218" spans="1:110" s="368" customFormat="1" ht="31.5" hidden="1" outlineLevel="1" x14ac:dyDescent="0.25">
      <c r="A218" s="394">
        <f>A217+0.1</f>
        <v>36.400000000000006</v>
      </c>
      <c r="B218" s="393" t="s">
        <v>162</v>
      </c>
      <c r="C218" s="392"/>
      <c r="D218" s="391"/>
      <c r="E218" s="390"/>
      <c r="F218" s="389"/>
      <c r="G218" s="389"/>
      <c r="H218" s="388"/>
      <c r="I218" s="388"/>
      <c r="J218" s="377"/>
      <c r="K218" s="377"/>
      <c r="L218" s="380"/>
      <c r="M218" s="387"/>
      <c r="N218" s="386"/>
      <c r="O218" s="386"/>
      <c r="P218" s="385"/>
      <c r="Q218" s="385"/>
      <c r="R218" s="384"/>
      <c r="S218" s="384"/>
      <c r="T218" s="383"/>
      <c r="U218" s="382"/>
      <c r="V218" s="382"/>
      <c r="W218" s="381">
        <f>CU218*1.18</f>
        <v>0.35650000000000043</v>
      </c>
      <c r="X218" s="376"/>
      <c r="Y218" s="376"/>
      <c r="Z218" s="376"/>
      <c r="AA218" s="376"/>
      <c r="AB218" s="376"/>
      <c r="AC218" s="376"/>
      <c r="AD218" s="376"/>
      <c r="AE218" s="376"/>
      <c r="AF218" s="376"/>
      <c r="AG218" s="376"/>
      <c r="AH218" s="376"/>
      <c r="AI218" s="376"/>
      <c r="AJ218" s="376"/>
      <c r="AK218" s="376"/>
      <c r="AL218" s="376"/>
      <c r="AM218" s="376"/>
      <c r="AN218" s="376"/>
      <c r="AO218" s="376"/>
      <c r="AP218" s="376"/>
      <c r="AQ218" s="376"/>
      <c r="AR218" s="376"/>
      <c r="AS218" s="376"/>
      <c r="AT218" s="376"/>
      <c r="AU218" s="376"/>
      <c r="AV218" s="376"/>
      <c r="AW218" s="379"/>
      <c r="AX218" s="376"/>
      <c r="AY218" s="376"/>
      <c r="AZ218" s="376"/>
      <c r="BA218" s="376"/>
      <c r="BB218" s="376"/>
      <c r="BC218" s="376"/>
      <c r="BD218" s="376"/>
      <c r="BE218" s="377"/>
      <c r="BF218" s="378"/>
      <c r="BG218" s="376"/>
      <c r="BH218" s="376"/>
      <c r="BI218" s="376"/>
      <c r="BJ218" s="376"/>
      <c r="BK218" s="376"/>
      <c r="BL218" s="376"/>
      <c r="BM218" s="376"/>
      <c r="BN218" s="376"/>
      <c r="BO218" s="376"/>
      <c r="BP218" s="376"/>
      <c r="BQ218" s="376"/>
      <c r="BR218" s="376"/>
      <c r="BS218" s="376"/>
      <c r="BT218" s="376"/>
      <c r="BU218" s="380"/>
      <c r="BV218" s="379"/>
      <c r="BW218" s="376"/>
      <c r="BX218" s="376"/>
      <c r="BY218" s="376"/>
      <c r="BZ218" s="376"/>
      <c r="CA218" s="376"/>
      <c r="CB218" s="376"/>
      <c r="CC218" s="376"/>
      <c r="CD218" s="377"/>
      <c r="CE218" s="378"/>
      <c r="CF218" s="376"/>
      <c r="CG218" s="376"/>
      <c r="CH218" s="377"/>
      <c r="CI218" s="376"/>
      <c r="CJ218" s="376"/>
      <c r="CK218" s="376"/>
      <c r="CL218" s="376"/>
      <c r="CM218" s="376"/>
      <c r="CN218" s="376"/>
      <c r="CO218" s="376"/>
      <c r="CP218" s="376"/>
      <c r="CQ218" s="376"/>
      <c r="CR218" s="376"/>
      <c r="CS218" s="375"/>
      <c r="CT218" s="374"/>
      <c r="CU218" s="373">
        <v>0.30211864406779698</v>
      </c>
      <c r="CV218" s="372"/>
      <c r="CW218" s="371"/>
      <c r="CX218" s="370"/>
      <c r="CY218" s="369"/>
      <c r="CZ218" s="369"/>
      <c r="DA218" s="369"/>
      <c r="DB218" s="369"/>
      <c r="DC218" s="369"/>
      <c r="DD218" s="369"/>
      <c r="DE218" s="369"/>
      <c r="DF218" s="369"/>
    </row>
    <row r="219" spans="1:110" s="368" customFormat="1" ht="15.75" hidden="1" outlineLevel="1" x14ac:dyDescent="0.25">
      <c r="A219" s="394">
        <f>A218+0.1</f>
        <v>36.500000000000007</v>
      </c>
      <c r="B219" s="393" t="s">
        <v>161</v>
      </c>
      <c r="C219" s="392"/>
      <c r="D219" s="391"/>
      <c r="E219" s="390"/>
      <c r="F219" s="389"/>
      <c r="G219" s="389"/>
      <c r="H219" s="388"/>
      <c r="I219" s="388"/>
      <c r="J219" s="377"/>
      <c r="K219" s="377"/>
      <c r="L219" s="380"/>
      <c r="M219" s="387"/>
      <c r="N219" s="386"/>
      <c r="O219" s="386"/>
      <c r="P219" s="385"/>
      <c r="Q219" s="385"/>
      <c r="R219" s="384"/>
      <c r="S219" s="384"/>
      <c r="T219" s="383"/>
      <c r="U219" s="382"/>
      <c r="V219" s="382"/>
      <c r="W219" s="381">
        <f>CU219*1.18</f>
        <v>0.27805574000000038</v>
      </c>
      <c r="X219" s="376"/>
      <c r="Y219" s="376"/>
      <c r="Z219" s="376"/>
      <c r="AA219" s="376"/>
      <c r="AB219" s="376"/>
      <c r="AC219" s="376"/>
      <c r="AD219" s="376"/>
      <c r="AE219" s="376"/>
      <c r="AF219" s="376"/>
      <c r="AG219" s="376"/>
      <c r="AH219" s="376"/>
      <c r="AI219" s="376"/>
      <c r="AJ219" s="376"/>
      <c r="AK219" s="376"/>
      <c r="AL219" s="376"/>
      <c r="AM219" s="376"/>
      <c r="AN219" s="376"/>
      <c r="AO219" s="376"/>
      <c r="AP219" s="376"/>
      <c r="AQ219" s="376"/>
      <c r="AR219" s="376"/>
      <c r="AS219" s="376"/>
      <c r="AT219" s="376"/>
      <c r="AU219" s="376"/>
      <c r="AV219" s="376"/>
      <c r="AW219" s="379"/>
      <c r="AX219" s="376"/>
      <c r="AY219" s="376"/>
      <c r="AZ219" s="376"/>
      <c r="BA219" s="376"/>
      <c r="BB219" s="376"/>
      <c r="BC219" s="376"/>
      <c r="BD219" s="376"/>
      <c r="BE219" s="377"/>
      <c r="BF219" s="378"/>
      <c r="BG219" s="376"/>
      <c r="BH219" s="376"/>
      <c r="BI219" s="376"/>
      <c r="BJ219" s="376"/>
      <c r="BK219" s="376"/>
      <c r="BL219" s="376"/>
      <c r="BM219" s="376"/>
      <c r="BN219" s="376"/>
      <c r="BO219" s="376"/>
      <c r="BP219" s="376"/>
      <c r="BQ219" s="376"/>
      <c r="BR219" s="376"/>
      <c r="BS219" s="376"/>
      <c r="BT219" s="376"/>
      <c r="BU219" s="380"/>
      <c r="BV219" s="379"/>
      <c r="BW219" s="376"/>
      <c r="BX219" s="376"/>
      <c r="BY219" s="376"/>
      <c r="BZ219" s="376"/>
      <c r="CA219" s="376"/>
      <c r="CB219" s="376"/>
      <c r="CC219" s="376"/>
      <c r="CD219" s="377"/>
      <c r="CE219" s="378"/>
      <c r="CF219" s="376"/>
      <c r="CG219" s="376"/>
      <c r="CH219" s="377"/>
      <c r="CI219" s="376"/>
      <c r="CJ219" s="376"/>
      <c r="CK219" s="376"/>
      <c r="CL219" s="376"/>
      <c r="CM219" s="376"/>
      <c r="CN219" s="376"/>
      <c r="CO219" s="376"/>
      <c r="CP219" s="376"/>
      <c r="CQ219" s="376"/>
      <c r="CR219" s="376"/>
      <c r="CS219" s="375"/>
      <c r="CT219" s="374"/>
      <c r="CU219" s="373">
        <v>0.23564045762711899</v>
      </c>
      <c r="CV219" s="372"/>
      <c r="CW219" s="371"/>
      <c r="CX219" s="370"/>
      <c r="CY219" s="369"/>
      <c r="CZ219" s="369"/>
      <c r="DA219" s="369"/>
      <c r="DB219" s="369"/>
      <c r="DC219" s="369"/>
      <c r="DD219" s="369"/>
      <c r="DE219" s="369"/>
      <c r="DF219" s="369"/>
    </row>
    <row r="220" spans="1:110" s="368" customFormat="1" ht="31.5" hidden="1" outlineLevel="1" x14ac:dyDescent="0.25">
      <c r="A220" s="394">
        <f>A219+0.1</f>
        <v>36.600000000000009</v>
      </c>
      <c r="B220" s="393" t="s">
        <v>160</v>
      </c>
      <c r="C220" s="392"/>
      <c r="D220" s="391"/>
      <c r="E220" s="390"/>
      <c r="F220" s="389"/>
      <c r="G220" s="389"/>
      <c r="H220" s="388"/>
      <c r="I220" s="388"/>
      <c r="J220" s="377"/>
      <c r="K220" s="377"/>
      <c r="L220" s="380"/>
      <c r="M220" s="387"/>
      <c r="N220" s="386"/>
      <c r="O220" s="386"/>
      <c r="P220" s="385"/>
      <c r="Q220" s="385"/>
      <c r="R220" s="384"/>
      <c r="S220" s="384"/>
      <c r="T220" s="383"/>
      <c r="U220" s="382"/>
      <c r="V220" s="382"/>
      <c r="W220" s="381"/>
      <c r="X220" s="376"/>
      <c r="Y220" s="376"/>
      <c r="Z220" s="376"/>
      <c r="AA220" s="376"/>
      <c r="AB220" s="376"/>
      <c r="AC220" s="376"/>
      <c r="AD220" s="376"/>
      <c r="AE220" s="376"/>
      <c r="AF220" s="376"/>
      <c r="AG220" s="376"/>
      <c r="AH220" s="376"/>
      <c r="AI220" s="376"/>
      <c r="AJ220" s="376"/>
      <c r="AK220" s="376"/>
      <c r="AL220" s="376"/>
      <c r="AM220" s="376"/>
      <c r="AN220" s="376"/>
      <c r="AO220" s="376"/>
      <c r="AP220" s="376"/>
      <c r="AQ220" s="376"/>
      <c r="AR220" s="376"/>
      <c r="AS220" s="376"/>
      <c r="AT220" s="376"/>
      <c r="AU220" s="376"/>
      <c r="AV220" s="376">
        <f>CV220*1.18</f>
        <v>0.28083999999999998</v>
      </c>
      <c r="AW220" s="379"/>
      <c r="AX220" s="376"/>
      <c r="AY220" s="376"/>
      <c r="AZ220" s="376"/>
      <c r="BA220" s="376"/>
      <c r="BB220" s="376"/>
      <c r="BC220" s="376"/>
      <c r="BD220" s="376"/>
      <c r="BE220" s="377"/>
      <c r="BF220" s="378"/>
      <c r="BG220" s="376"/>
      <c r="BH220" s="376"/>
      <c r="BI220" s="376"/>
      <c r="BJ220" s="376"/>
      <c r="BK220" s="376"/>
      <c r="BL220" s="376"/>
      <c r="BM220" s="376"/>
      <c r="BN220" s="376"/>
      <c r="BO220" s="376"/>
      <c r="BP220" s="376"/>
      <c r="BQ220" s="376"/>
      <c r="BR220" s="376"/>
      <c r="BS220" s="376"/>
      <c r="BT220" s="376"/>
      <c r="BU220" s="380"/>
      <c r="BV220" s="379"/>
      <c r="BW220" s="376"/>
      <c r="BX220" s="376"/>
      <c r="BY220" s="376"/>
      <c r="BZ220" s="376"/>
      <c r="CA220" s="376"/>
      <c r="CB220" s="376"/>
      <c r="CC220" s="376"/>
      <c r="CD220" s="377"/>
      <c r="CE220" s="378"/>
      <c r="CF220" s="376"/>
      <c r="CG220" s="376"/>
      <c r="CH220" s="377"/>
      <c r="CI220" s="376"/>
      <c r="CJ220" s="376"/>
      <c r="CK220" s="376"/>
      <c r="CL220" s="376"/>
      <c r="CM220" s="376"/>
      <c r="CN220" s="376"/>
      <c r="CO220" s="376"/>
      <c r="CP220" s="376"/>
      <c r="CQ220" s="376"/>
      <c r="CR220" s="376"/>
      <c r="CS220" s="375"/>
      <c r="CT220" s="374"/>
      <c r="CU220" s="373"/>
      <c r="CV220" s="372">
        <v>0.23799999999999999</v>
      </c>
      <c r="CW220" s="371"/>
      <c r="CX220" s="370"/>
      <c r="CY220" s="369"/>
      <c r="CZ220" s="369"/>
      <c r="DA220" s="369"/>
      <c r="DB220" s="369"/>
      <c r="DC220" s="369"/>
      <c r="DD220" s="369"/>
      <c r="DE220" s="369"/>
      <c r="DF220" s="369"/>
    </row>
    <row r="221" spans="1:110" s="368" customFormat="1" ht="15.75" hidden="1" outlineLevel="1" x14ac:dyDescent="0.25">
      <c r="A221" s="394">
        <f>A220+0.1</f>
        <v>36.70000000000001</v>
      </c>
      <c r="B221" s="393" t="s">
        <v>159</v>
      </c>
      <c r="C221" s="392"/>
      <c r="D221" s="391"/>
      <c r="E221" s="390"/>
      <c r="F221" s="389"/>
      <c r="G221" s="389"/>
      <c r="H221" s="388"/>
      <c r="I221" s="388"/>
      <c r="J221" s="377"/>
      <c r="K221" s="377"/>
      <c r="L221" s="380"/>
      <c r="M221" s="387"/>
      <c r="N221" s="386"/>
      <c r="O221" s="386"/>
      <c r="P221" s="385"/>
      <c r="Q221" s="385"/>
      <c r="R221" s="384"/>
      <c r="S221" s="384"/>
      <c r="T221" s="383"/>
      <c r="U221" s="382"/>
      <c r="V221" s="382"/>
      <c r="W221" s="381"/>
      <c r="X221" s="376"/>
      <c r="Y221" s="376"/>
      <c r="Z221" s="376"/>
      <c r="AA221" s="376"/>
      <c r="AB221" s="376"/>
      <c r="AC221" s="376"/>
      <c r="AD221" s="376"/>
      <c r="AE221" s="376"/>
      <c r="AF221" s="376"/>
      <c r="AG221" s="376"/>
      <c r="AH221" s="376"/>
      <c r="AI221" s="376"/>
      <c r="AJ221" s="376"/>
      <c r="AK221" s="376"/>
      <c r="AL221" s="376"/>
      <c r="AM221" s="376"/>
      <c r="AN221" s="376"/>
      <c r="AO221" s="376"/>
      <c r="AP221" s="376"/>
      <c r="AQ221" s="376"/>
      <c r="AR221" s="376"/>
      <c r="AS221" s="376"/>
      <c r="AT221" s="376"/>
      <c r="AU221" s="376"/>
      <c r="AV221" s="376">
        <f>CV221*1.18</f>
        <v>0.61832637199999996</v>
      </c>
      <c r="AW221" s="379"/>
      <c r="AX221" s="376"/>
      <c r="AY221" s="376"/>
      <c r="AZ221" s="376"/>
      <c r="BA221" s="376"/>
      <c r="BB221" s="376"/>
      <c r="BC221" s="376"/>
      <c r="BD221" s="376"/>
      <c r="BE221" s="377"/>
      <c r="BF221" s="378"/>
      <c r="BG221" s="376"/>
      <c r="BH221" s="376"/>
      <c r="BI221" s="376"/>
      <c r="BJ221" s="376"/>
      <c r="BK221" s="376"/>
      <c r="BL221" s="376"/>
      <c r="BM221" s="376"/>
      <c r="BN221" s="376"/>
      <c r="BO221" s="376"/>
      <c r="BP221" s="376"/>
      <c r="BQ221" s="376"/>
      <c r="BR221" s="376"/>
      <c r="BS221" s="376"/>
      <c r="BT221" s="376"/>
      <c r="BU221" s="380"/>
      <c r="BV221" s="379"/>
      <c r="BW221" s="376"/>
      <c r="BX221" s="376"/>
      <c r="BY221" s="376"/>
      <c r="BZ221" s="376"/>
      <c r="CA221" s="376"/>
      <c r="CB221" s="376"/>
      <c r="CC221" s="376"/>
      <c r="CD221" s="377"/>
      <c r="CE221" s="378"/>
      <c r="CF221" s="376"/>
      <c r="CG221" s="376"/>
      <c r="CH221" s="377"/>
      <c r="CI221" s="376"/>
      <c r="CJ221" s="376"/>
      <c r="CK221" s="376"/>
      <c r="CL221" s="376"/>
      <c r="CM221" s="376"/>
      <c r="CN221" s="376"/>
      <c r="CO221" s="376"/>
      <c r="CP221" s="376"/>
      <c r="CQ221" s="376"/>
      <c r="CR221" s="376"/>
      <c r="CS221" s="375"/>
      <c r="CT221" s="374"/>
      <c r="CU221" s="373"/>
      <c r="CV221" s="372">
        <v>0.52400539999999995</v>
      </c>
      <c r="CW221" s="371"/>
      <c r="CX221" s="370"/>
      <c r="CY221" s="369"/>
      <c r="CZ221" s="369"/>
      <c r="DA221" s="369"/>
      <c r="DB221" s="369"/>
      <c r="DC221" s="369"/>
      <c r="DD221" s="369"/>
      <c r="DE221" s="369"/>
      <c r="DF221" s="369"/>
    </row>
    <row r="222" spans="1:110" s="10" customFormat="1" ht="15.75" x14ac:dyDescent="0.25">
      <c r="A222" s="93" t="s">
        <v>158</v>
      </c>
      <c r="B222" s="367" t="s">
        <v>9</v>
      </c>
      <c r="C222" s="366"/>
      <c r="D222" s="311"/>
      <c r="E222" s="254"/>
      <c r="F222" s="254"/>
      <c r="G222" s="254"/>
      <c r="H222" s="310"/>
      <c r="I222" s="310"/>
      <c r="J222" s="104">
        <f>J223</f>
        <v>3.7069609999999997</v>
      </c>
      <c r="K222" s="104">
        <f>K223</f>
        <v>1.2749999999999999E-3</v>
      </c>
      <c r="L222" s="102">
        <f>L223</f>
        <v>1.2749999999999999E-3</v>
      </c>
      <c r="M222" s="106"/>
      <c r="N222" s="105"/>
      <c r="O222" s="105"/>
      <c r="P222" s="104"/>
      <c r="Q222" s="104"/>
      <c r="R222" s="103"/>
      <c r="S222" s="103"/>
      <c r="T222" s="102"/>
      <c r="U222" s="101"/>
      <c r="V222" s="101"/>
      <c r="W222" s="305">
        <f>W223</f>
        <v>0</v>
      </c>
      <c r="X222" s="365" t="e">
        <f>#REF!</f>
        <v>#REF!</v>
      </c>
      <c r="Y222" s="364" t="e">
        <f>#REF!</f>
        <v>#REF!</v>
      </c>
      <c r="Z222" s="364" t="e">
        <f>#REF!</f>
        <v>#REF!</v>
      </c>
      <c r="AA222" s="364" t="e">
        <f>#REF!</f>
        <v>#REF!</v>
      </c>
      <c r="AB222" s="364" t="e">
        <f>#REF!</f>
        <v>#REF!</v>
      </c>
      <c r="AC222" s="364" t="e">
        <f>#REF!</f>
        <v>#REF!</v>
      </c>
      <c r="AD222" s="364" t="e">
        <f>#REF!</f>
        <v>#REF!</v>
      </c>
      <c r="AE222" s="364" t="e">
        <f>#REF!</f>
        <v>#REF!</v>
      </c>
      <c r="AF222" s="364" t="e">
        <f>#REF!</f>
        <v>#REF!</v>
      </c>
      <c r="AG222" s="364" t="e">
        <f>#REF!</f>
        <v>#REF!</v>
      </c>
      <c r="AH222" s="364" t="e">
        <f>#REF!</f>
        <v>#REF!</v>
      </c>
      <c r="AI222" s="364" t="e">
        <f>#REF!</f>
        <v>#REF!</v>
      </c>
      <c r="AJ222" s="364" t="e">
        <f>#REF!</f>
        <v>#REF!</v>
      </c>
      <c r="AK222" s="104" t="e">
        <f>#REF!</f>
        <v>#REF!</v>
      </c>
      <c r="AL222" s="104" t="e">
        <f>#REF!</f>
        <v>#REF!</v>
      </c>
      <c r="AM222" s="104" t="e">
        <f>#REF!</f>
        <v>#REF!</v>
      </c>
      <c r="AN222" s="104" t="e">
        <f>#REF!</f>
        <v>#REF!</v>
      </c>
      <c r="AO222" s="104" t="e">
        <f>#REF!</f>
        <v>#REF!</v>
      </c>
      <c r="AP222" s="104" t="e">
        <f>#REF!</f>
        <v>#REF!</v>
      </c>
      <c r="AQ222" s="104" t="e">
        <f>#REF!</f>
        <v>#REF!</v>
      </c>
      <c r="AR222" s="104" t="e">
        <f>#REF!</f>
        <v>#REF!</v>
      </c>
      <c r="AS222" s="104" t="e">
        <f>#REF!</f>
        <v>#REF!</v>
      </c>
      <c r="AT222" s="104" t="e">
        <f>#REF!</f>
        <v>#REF!</v>
      </c>
      <c r="AU222" s="104" t="e">
        <f>#REF!</f>
        <v>#REF!</v>
      </c>
      <c r="AV222" s="104">
        <f>AV223</f>
        <v>0</v>
      </c>
      <c r="AW222" s="105"/>
      <c r="AX222" s="104"/>
      <c r="AY222" s="104"/>
      <c r="AZ222" s="104"/>
      <c r="BA222" s="104"/>
      <c r="BB222" s="104"/>
      <c r="BC222" s="104"/>
      <c r="BD222" s="104"/>
      <c r="BE222" s="104"/>
      <c r="BF222" s="104"/>
      <c r="BG222" s="104"/>
      <c r="BH222" s="104"/>
      <c r="BI222" s="104"/>
      <c r="BJ222" s="104"/>
      <c r="BK222" s="104"/>
      <c r="BL222" s="104"/>
      <c r="BM222" s="104"/>
      <c r="BN222" s="104"/>
      <c r="BO222" s="104"/>
      <c r="BP222" s="104"/>
      <c r="BQ222" s="104"/>
      <c r="BR222" s="104"/>
      <c r="BS222" s="104"/>
      <c r="BT222" s="104"/>
      <c r="BU222" s="102">
        <f>W222+AV222</f>
        <v>0</v>
      </c>
      <c r="BV222" s="105"/>
      <c r="BW222" s="104"/>
      <c r="BX222" s="104"/>
      <c r="BY222" s="104"/>
      <c r="BZ222" s="104"/>
      <c r="CA222" s="104"/>
      <c r="CB222" s="104"/>
      <c r="CC222" s="104"/>
      <c r="CD222" s="104"/>
      <c r="CE222" s="307"/>
      <c r="CF222" s="104"/>
      <c r="CG222" s="104"/>
      <c r="CH222" s="104"/>
      <c r="CI222" s="104"/>
      <c r="CJ222" s="104"/>
      <c r="CK222" s="104"/>
      <c r="CL222" s="104"/>
      <c r="CM222" s="104"/>
      <c r="CN222" s="104"/>
      <c r="CO222" s="104"/>
      <c r="CP222" s="104"/>
      <c r="CQ222" s="104"/>
      <c r="CR222" s="104"/>
      <c r="CS222" s="103"/>
      <c r="CT222" s="306">
        <f>CT223</f>
        <v>1.2749999999999999E-3</v>
      </c>
      <c r="CU222" s="305">
        <f>CU223</f>
        <v>0</v>
      </c>
      <c r="CV222" s="104">
        <f>CV223</f>
        <v>0</v>
      </c>
      <c r="CW222" s="102">
        <f>CU222+CV222</f>
        <v>0</v>
      </c>
      <c r="CX222" s="13"/>
      <c r="CY222" s="230"/>
      <c r="CZ222" s="230"/>
      <c r="DA222" s="230"/>
      <c r="DB222" s="230"/>
      <c r="DC222" s="230"/>
      <c r="DD222" s="230"/>
      <c r="DE222" s="230"/>
      <c r="DF222" s="230"/>
    </row>
    <row r="223" spans="1:110" s="8" customFormat="1" ht="32.25" customHeight="1" x14ac:dyDescent="0.25">
      <c r="A223" s="53">
        <f>A214+1</f>
        <v>37</v>
      </c>
      <c r="B223" s="363" t="s">
        <v>157</v>
      </c>
      <c r="C223" s="257" t="s">
        <v>7</v>
      </c>
      <c r="D223" s="134" t="s">
        <v>4</v>
      </c>
      <c r="E223" s="132"/>
      <c r="F223" s="131"/>
      <c r="G223" s="131"/>
      <c r="H223" s="131">
        <v>2010</v>
      </c>
      <c r="I223" s="131">
        <v>2015</v>
      </c>
      <c r="J223" s="119">
        <v>3.7069609999999997</v>
      </c>
      <c r="K223" s="119">
        <v>1.2749999999999999E-3</v>
      </c>
      <c r="L223" s="119">
        <v>1.2749999999999999E-3</v>
      </c>
      <c r="M223" s="362"/>
      <c r="N223" s="361"/>
      <c r="O223" s="361"/>
      <c r="P223" s="360"/>
      <c r="Q223" s="360"/>
      <c r="R223" s="359"/>
      <c r="S223" s="359"/>
      <c r="T223" s="358"/>
      <c r="U223" s="357"/>
      <c r="V223" s="357"/>
      <c r="W223" s="353"/>
      <c r="X223" s="114"/>
      <c r="Y223" s="118"/>
      <c r="Z223" s="118"/>
      <c r="AA223" s="118"/>
      <c r="AB223" s="118"/>
      <c r="AC223" s="118"/>
      <c r="AD223" s="118"/>
      <c r="AE223" s="118"/>
      <c r="AF223" s="118"/>
      <c r="AG223" s="118"/>
      <c r="AH223" s="118"/>
      <c r="AI223" s="118"/>
      <c r="AJ223" s="118"/>
      <c r="AK223" s="59"/>
      <c r="AL223" s="59"/>
      <c r="AM223" s="59"/>
      <c r="AN223" s="59"/>
      <c r="AO223" s="59"/>
      <c r="AP223" s="59"/>
      <c r="AQ223" s="59"/>
      <c r="AR223" s="59"/>
      <c r="AS223" s="59"/>
      <c r="AT223" s="59"/>
      <c r="AU223" s="59"/>
      <c r="AV223" s="59"/>
      <c r="AW223" s="356"/>
      <c r="AX223" s="59"/>
      <c r="AY223" s="59"/>
      <c r="AZ223" s="59"/>
      <c r="BA223" s="59"/>
      <c r="BB223" s="59"/>
      <c r="BC223" s="59"/>
      <c r="BD223" s="59"/>
      <c r="BE223" s="59"/>
      <c r="BF223" s="59"/>
      <c r="BG223" s="59"/>
      <c r="BH223" s="59"/>
      <c r="BI223" s="59"/>
      <c r="BJ223" s="59"/>
      <c r="BK223" s="59"/>
      <c r="BL223" s="59"/>
      <c r="BM223" s="59"/>
      <c r="BN223" s="59"/>
      <c r="BO223" s="59"/>
      <c r="BP223" s="59"/>
      <c r="BQ223" s="59"/>
      <c r="BR223" s="59"/>
      <c r="BS223" s="59"/>
      <c r="BT223" s="59"/>
      <c r="BU223" s="58">
        <f>W223+AV223</f>
        <v>0</v>
      </c>
      <c r="BV223" s="356"/>
      <c r="BW223" s="59"/>
      <c r="BX223" s="59"/>
      <c r="BY223" s="59"/>
      <c r="BZ223" s="59"/>
      <c r="CA223" s="59"/>
      <c r="CB223" s="59"/>
      <c r="CC223" s="59"/>
      <c r="CD223" s="59"/>
      <c r="CE223" s="120"/>
      <c r="CF223" s="59"/>
      <c r="CG223" s="59"/>
      <c r="CH223" s="59"/>
      <c r="CI223" s="59"/>
      <c r="CJ223" s="59"/>
      <c r="CK223" s="59"/>
      <c r="CL223" s="59"/>
      <c r="CM223" s="59"/>
      <c r="CN223" s="59"/>
      <c r="CO223" s="59"/>
      <c r="CP223" s="59"/>
      <c r="CQ223" s="59"/>
      <c r="CR223" s="59"/>
      <c r="CS223" s="355"/>
      <c r="CT223" s="354">
        <v>1.2749999999999999E-3</v>
      </c>
      <c r="CU223" s="353"/>
      <c r="CV223" s="59"/>
      <c r="CW223" s="58">
        <f>CU223+CV223</f>
        <v>0</v>
      </c>
      <c r="CX223" s="13"/>
      <c r="CY223" s="9"/>
      <c r="CZ223" s="9"/>
      <c r="DA223" s="9"/>
      <c r="DB223" s="9"/>
      <c r="DC223" s="9"/>
      <c r="DD223" s="9"/>
      <c r="DE223" s="9"/>
      <c r="DF223" s="9"/>
    </row>
    <row r="224" spans="1:110" s="338" customFormat="1" ht="31.5" x14ac:dyDescent="0.25">
      <c r="A224" s="352" t="s">
        <v>156</v>
      </c>
      <c r="B224" s="351" t="s">
        <v>155</v>
      </c>
      <c r="C224" s="350"/>
      <c r="D224" s="349"/>
      <c r="E224" s="348" t="s">
        <v>154</v>
      </c>
      <c r="F224" s="341">
        <f>F225+F294+F295+F296+F327+F328+F329</f>
        <v>88.6</v>
      </c>
      <c r="G224" s="341">
        <f>G225+G294+G295+G296+G327+G328+G329</f>
        <v>147.23599999999999</v>
      </c>
      <c r="H224" s="348"/>
      <c r="I224" s="348"/>
      <c r="J224" s="341">
        <f>J225+J294+J295+J296+J327+J328+J329</f>
        <v>3409.3406510217492</v>
      </c>
      <c r="K224" s="341">
        <f>K225+K294+K295+K296+K327+K328+K329</f>
        <v>1473.2798379517494</v>
      </c>
      <c r="L224" s="340">
        <f>L225+L294+L295+L296+L327+L328+L329</f>
        <v>659.73443199999997</v>
      </c>
      <c r="M224" s="347" t="s">
        <v>153</v>
      </c>
      <c r="N224" s="341">
        <f>N225+N294+N295+N296+N327+N328+N329</f>
        <v>13.78</v>
      </c>
      <c r="O224" s="341">
        <f>O225+O294+O295+O296+O327+O328+O329</f>
        <v>85.586999999999989</v>
      </c>
      <c r="P224" s="341" t="s">
        <v>152</v>
      </c>
      <c r="Q224" s="341" t="s">
        <v>151</v>
      </c>
      <c r="R224" s="341">
        <f>R225+R294+R295+R296+R327+R328+R329</f>
        <v>13.78</v>
      </c>
      <c r="S224" s="341">
        <f>S225+S294+S295+S296+S327+S328+S329</f>
        <v>102.018</v>
      </c>
      <c r="T224" s="346" t="s">
        <v>150</v>
      </c>
      <c r="U224" s="341">
        <f>U225+U294+U295+U296+U327+U328+U329</f>
        <v>27.56</v>
      </c>
      <c r="V224" s="341">
        <f>V225+V294+V295+V296+V327+V328+V329</f>
        <v>187.60499999999996</v>
      </c>
      <c r="W224" s="342">
        <f>W225+W294+W295+W296+W327+W328+W329</f>
        <v>303.68190575174941</v>
      </c>
      <c r="X224" s="341">
        <f>SUM(AF224+AJ224)+AK224</f>
        <v>0</v>
      </c>
      <c r="Y224" s="341"/>
      <c r="Z224" s="341"/>
      <c r="AA224" s="341"/>
      <c r="AB224" s="341"/>
      <c r="AC224" s="341"/>
      <c r="AD224" s="341"/>
      <c r="AE224" s="341"/>
      <c r="AF224" s="341">
        <f>SUM(AF225:AF329)</f>
        <v>0</v>
      </c>
      <c r="AG224" s="341"/>
      <c r="AH224" s="341"/>
      <c r="AI224" s="341"/>
      <c r="AJ224" s="341">
        <f>SUM(AJ225:AJ329)</f>
        <v>0</v>
      </c>
      <c r="AK224" s="341">
        <f>SUM(AK225:AK329)</f>
        <v>0</v>
      </c>
      <c r="AL224" s="341">
        <f>SUM(AL225:AL329)</f>
        <v>0</v>
      </c>
      <c r="AM224" s="341">
        <f>SUM(AM225:AM329)</f>
        <v>0</v>
      </c>
      <c r="AN224" s="341">
        <f>SUM(AN225:AN329)</f>
        <v>0</v>
      </c>
      <c r="AO224" s="341">
        <f>SUM(AO225:AO329)</f>
        <v>0</v>
      </c>
      <c r="AP224" s="341">
        <f>SUM(AP225:AP329)</f>
        <v>0</v>
      </c>
      <c r="AQ224" s="341">
        <f>SUM(AQ225:AQ329)</f>
        <v>0</v>
      </c>
      <c r="AR224" s="341"/>
      <c r="AS224" s="341"/>
      <c r="AT224" s="341"/>
      <c r="AU224" s="341"/>
      <c r="AV224" s="341">
        <f>AV225+AV294+AV295+AV296+AV327+AV328+AV329</f>
        <v>416.97985446383171</v>
      </c>
      <c r="AW224" s="345"/>
      <c r="AX224" s="341"/>
      <c r="AY224" s="341"/>
      <c r="AZ224" s="341"/>
      <c r="BA224" s="341"/>
      <c r="BB224" s="341"/>
      <c r="BC224" s="341"/>
      <c r="BD224" s="341"/>
      <c r="BE224" s="341"/>
      <c r="BF224" s="341"/>
      <c r="BG224" s="341"/>
      <c r="BH224" s="341"/>
      <c r="BI224" s="341"/>
      <c r="BJ224" s="341"/>
      <c r="BK224" s="341"/>
      <c r="BL224" s="341"/>
      <c r="BM224" s="341"/>
      <c r="BN224" s="341"/>
      <c r="BO224" s="341"/>
      <c r="BP224" s="341"/>
      <c r="BQ224" s="341"/>
      <c r="BR224" s="341"/>
      <c r="BS224" s="341"/>
      <c r="BT224" s="341"/>
      <c r="BU224" s="340">
        <f>W224+AV224</f>
        <v>720.66176021558113</v>
      </c>
      <c r="BV224" s="345"/>
      <c r="BW224" s="341"/>
      <c r="BX224" s="341"/>
      <c r="BY224" s="341"/>
      <c r="BZ224" s="341"/>
      <c r="CA224" s="341"/>
      <c r="CB224" s="341"/>
      <c r="CC224" s="341"/>
      <c r="CD224" s="341"/>
      <c r="CE224" s="341"/>
      <c r="CF224" s="341"/>
      <c r="CG224" s="341"/>
      <c r="CH224" s="341"/>
      <c r="CI224" s="341"/>
      <c r="CJ224" s="341"/>
      <c r="CK224" s="341"/>
      <c r="CL224" s="341"/>
      <c r="CM224" s="341"/>
      <c r="CN224" s="341"/>
      <c r="CO224" s="341"/>
      <c r="CP224" s="341"/>
      <c r="CQ224" s="341"/>
      <c r="CR224" s="341"/>
      <c r="CS224" s="344"/>
      <c r="CT224" s="343">
        <f>CT225+CT294+CT295+CT296+CT327+CT328+CT329</f>
        <v>562.67788271186441</v>
      </c>
      <c r="CU224" s="342">
        <f>CU225+CU294+CU295+CU296+CU327+CU328+CU329</f>
        <v>252.48448728553203</v>
      </c>
      <c r="CV224" s="341">
        <f>CV225+CV294+CV295+CV296+CV327+CV328+CV329</f>
        <v>355.45866226779674</v>
      </c>
      <c r="CW224" s="340">
        <f>CU224+CV224</f>
        <v>607.94314955332879</v>
      </c>
      <c r="CX224" s="13"/>
      <c r="CY224" s="339"/>
      <c r="CZ224" s="339"/>
      <c r="DA224" s="339"/>
      <c r="DB224" s="339"/>
      <c r="DC224" s="339"/>
      <c r="DD224" s="339"/>
      <c r="DE224" s="339"/>
      <c r="DF224" s="339"/>
    </row>
    <row r="225" spans="1:110" s="10" customFormat="1" ht="31.5" x14ac:dyDescent="0.25">
      <c r="A225" s="211" t="s">
        <v>149</v>
      </c>
      <c r="B225" s="92" t="s">
        <v>148</v>
      </c>
      <c r="C225" s="111"/>
      <c r="D225" s="241"/>
      <c r="E225" s="256" t="s">
        <v>147</v>
      </c>
      <c r="F225" s="236">
        <f>F226+F291</f>
        <v>86.24</v>
      </c>
      <c r="G225" s="236">
        <f>G226+G291</f>
        <v>121.32899999999999</v>
      </c>
      <c r="H225" s="240"/>
      <c r="I225" s="240"/>
      <c r="J225" s="236">
        <f>J226+J291</f>
        <v>2479.3600992217494</v>
      </c>
      <c r="K225" s="236">
        <f>K226+K291</f>
        <v>908.39328204174944</v>
      </c>
      <c r="L225" s="231">
        <f>L226+L291</f>
        <v>233.34399299999998</v>
      </c>
      <c r="M225" s="239" t="str">
        <f>M226</f>
        <v>12.6 МВА/ 68,55 км</v>
      </c>
      <c r="N225" s="236">
        <f>N226+N291</f>
        <v>12.6</v>
      </c>
      <c r="O225" s="236">
        <f>O226+O291</f>
        <v>68.55</v>
      </c>
      <c r="P225" s="169" t="str">
        <f>P226</f>
        <v>12,6 МВА/ 93,148 км</v>
      </c>
      <c r="Q225" s="169" t="s">
        <v>131</v>
      </c>
      <c r="R225" s="232">
        <f>R226+R291</f>
        <v>12.6</v>
      </c>
      <c r="S225" s="232">
        <f>S226+S291</f>
        <v>93.147999999999996</v>
      </c>
      <c r="T225" s="167" t="str">
        <f>T226</f>
        <v>25,2 MBA/ 161,698 км</v>
      </c>
      <c r="U225" s="232">
        <f>U226+U291</f>
        <v>25.2</v>
      </c>
      <c r="V225" s="232">
        <f>V226+V291</f>
        <v>161.69799999999998</v>
      </c>
      <c r="W225" s="238">
        <f>W226+W291</f>
        <v>235.8877888417494</v>
      </c>
      <c r="X225" s="79">
        <f>X226+X291</f>
        <v>0</v>
      </c>
      <c r="Y225" s="236">
        <f>Y226+Y291</f>
        <v>0</v>
      </c>
      <c r="Z225" s="236">
        <f>Z226+Z291</f>
        <v>0</v>
      </c>
      <c r="AA225" s="236">
        <f>AA226+AA291</f>
        <v>0</v>
      </c>
      <c r="AB225" s="236">
        <f>AB226+AB291</f>
        <v>0</v>
      </c>
      <c r="AC225" s="236">
        <f>AC226+AC291</f>
        <v>0</v>
      </c>
      <c r="AD225" s="236">
        <f>AD226+AD291</f>
        <v>0</v>
      </c>
      <c r="AE225" s="236">
        <f>AE226+AE291</f>
        <v>0</v>
      </c>
      <c r="AF225" s="236">
        <f>AF226+AF291</f>
        <v>0</v>
      </c>
      <c r="AG225" s="236">
        <f>AG226+AG291</f>
        <v>0</v>
      </c>
      <c r="AH225" s="236">
        <f>AH226+AH291</f>
        <v>0</v>
      </c>
      <c r="AI225" s="236">
        <f>AI226+AI291</f>
        <v>0</v>
      </c>
      <c r="AJ225" s="236">
        <f>AJ226+AJ291</f>
        <v>0</v>
      </c>
      <c r="AK225" s="236">
        <f>AK226+AK291</f>
        <v>0</v>
      </c>
      <c r="AL225" s="236">
        <f>AL226+AL291</f>
        <v>0</v>
      </c>
      <c r="AM225" s="236">
        <f>AM226+AM291</f>
        <v>0</v>
      </c>
      <c r="AN225" s="236">
        <f>AN226+AN291</f>
        <v>0</v>
      </c>
      <c r="AO225" s="236">
        <f>AO226+AO291</f>
        <v>0</v>
      </c>
      <c r="AP225" s="236">
        <f>AP226+AP291</f>
        <v>0</v>
      </c>
      <c r="AQ225" s="236">
        <f>AQ226+AQ291</f>
        <v>0</v>
      </c>
      <c r="AR225" s="236">
        <f>AR226+AR291</f>
        <v>0</v>
      </c>
      <c r="AS225" s="236">
        <f>AS226+AS291</f>
        <v>0</v>
      </c>
      <c r="AT225" s="236">
        <f>AT226+AT291</f>
        <v>0</v>
      </c>
      <c r="AU225" s="236">
        <f>AU226+AU291</f>
        <v>0</v>
      </c>
      <c r="AV225" s="232">
        <f>AV226+AV291</f>
        <v>346.27785446383172</v>
      </c>
      <c r="AW225" s="323"/>
      <c r="AX225" s="236"/>
      <c r="AY225" s="236"/>
      <c r="AZ225" s="236"/>
      <c r="BA225" s="236"/>
      <c r="BB225" s="236"/>
      <c r="BC225" s="236"/>
      <c r="BD225" s="236"/>
      <c r="BE225" s="236"/>
      <c r="BF225" s="236"/>
      <c r="BG225" s="236"/>
      <c r="BH225" s="236"/>
      <c r="BI225" s="236"/>
      <c r="BJ225" s="236"/>
      <c r="BK225" s="236"/>
      <c r="BL225" s="236"/>
      <c r="BM225" s="236"/>
      <c r="BN225" s="236"/>
      <c r="BO225" s="236"/>
      <c r="BP225" s="236"/>
      <c r="BQ225" s="236"/>
      <c r="BR225" s="236"/>
      <c r="BS225" s="236"/>
      <c r="BT225" s="236"/>
      <c r="BU225" s="231">
        <f>W225+AV225</f>
        <v>582.16564330558117</v>
      </c>
      <c r="BV225" s="162"/>
      <c r="BW225" s="236"/>
      <c r="BX225" s="236"/>
      <c r="BY225" s="236"/>
      <c r="BZ225" s="236"/>
      <c r="CA225" s="236"/>
      <c r="CB225" s="236"/>
      <c r="CC225" s="236"/>
      <c r="CD225" s="236"/>
      <c r="CE225" s="75"/>
      <c r="CF225" s="236"/>
      <c r="CG225" s="236"/>
      <c r="CH225" s="236"/>
      <c r="CI225" s="236"/>
      <c r="CJ225" s="236"/>
      <c r="CK225" s="236"/>
      <c r="CL225" s="236"/>
      <c r="CM225" s="236"/>
      <c r="CN225" s="236"/>
      <c r="CO225" s="236"/>
      <c r="CP225" s="236"/>
      <c r="CQ225" s="236"/>
      <c r="CR225" s="236"/>
      <c r="CS225" s="235"/>
      <c r="CT225" s="234">
        <f>CT226+CT291</f>
        <v>194.63377471186442</v>
      </c>
      <c r="CU225" s="238">
        <f>CU226+CU291</f>
        <v>195.03184233637947</v>
      </c>
      <c r="CV225" s="232">
        <f>CV226+CV291</f>
        <v>295.54171326779675</v>
      </c>
      <c r="CW225" s="231">
        <f>CU225+CV225</f>
        <v>490.57355560417625</v>
      </c>
      <c r="CX225" s="13"/>
      <c r="CY225" s="230"/>
      <c r="CZ225" s="230"/>
      <c r="DA225" s="230"/>
      <c r="DB225" s="230"/>
      <c r="DC225" s="230"/>
      <c r="DD225" s="230"/>
      <c r="DE225" s="230"/>
      <c r="DF225" s="230"/>
    </row>
    <row r="226" spans="1:110" s="10" customFormat="1" ht="31.5" x14ac:dyDescent="0.25">
      <c r="A226" s="211"/>
      <c r="B226" s="92" t="s">
        <v>63</v>
      </c>
      <c r="C226" s="111"/>
      <c r="D226" s="241"/>
      <c r="E226" s="256" t="s">
        <v>146</v>
      </c>
      <c r="F226" s="236">
        <f>F227+F285</f>
        <v>6.24</v>
      </c>
      <c r="G226" s="236">
        <f>G227+G285</f>
        <v>121.32899999999999</v>
      </c>
      <c r="H226" s="240"/>
      <c r="I226" s="240"/>
      <c r="J226" s="236">
        <f>J227+J285</f>
        <v>1679.4249607617494</v>
      </c>
      <c r="K226" s="236">
        <f>K227+K285</f>
        <v>906.17414358174949</v>
      </c>
      <c r="L226" s="231">
        <f>L227+L285</f>
        <v>232.266088</v>
      </c>
      <c r="M226" s="239" t="str">
        <f>M227</f>
        <v>12.6 МВА/ 68,55 км</v>
      </c>
      <c r="N226" s="236">
        <f>N227+N285</f>
        <v>12.6</v>
      </c>
      <c r="O226" s="236">
        <f>O227+O285</f>
        <v>68.55</v>
      </c>
      <c r="P226" s="169" t="str">
        <f>P227</f>
        <v>12,6 МВА/ 93,148 км</v>
      </c>
      <c r="Q226" s="169" t="s">
        <v>131</v>
      </c>
      <c r="R226" s="232">
        <f>R227+R285</f>
        <v>12.6</v>
      </c>
      <c r="S226" s="232">
        <f>S227+S285</f>
        <v>93.147999999999996</v>
      </c>
      <c r="T226" s="167" t="str">
        <f>T227</f>
        <v>25,2 MBA/ 161,698 км</v>
      </c>
      <c r="U226" s="232">
        <f>U227+U285</f>
        <v>25.2</v>
      </c>
      <c r="V226" s="232">
        <f>V227+V285</f>
        <v>161.69799999999998</v>
      </c>
      <c r="W226" s="238">
        <f>W227+W285</f>
        <v>234.7465553817494</v>
      </c>
      <c r="X226" s="79"/>
      <c r="Y226" s="236"/>
      <c r="Z226" s="236"/>
      <c r="AA226" s="236"/>
      <c r="AB226" s="236"/>
      <c r="AC226" s="236"/>
      <c r="AD226" s="236"/>
      <c r="AE226" s="236"/>
      <c r="AF226" s="236"/>
      <c r="AG226" s="236"/>
      <c r="AH226" s="236"/>
      <c r="AI226" s="236"/>
      <c r="AJ226" s="236"/>
      <c r="AK226" s="236"/>
      <c r="AL226" s="236"/>
      <c r="AM226" s="236"/>
      <c r="AN226" s="236"/>
      <c r="AO226" s="236"/>
      <c r="AP226" s="236"/>
      <c r="AQ226" s="236"/>
      <c r="AR226" s="236"/>
      <c r="AS226" s="236"/>
      <c r="AT226" s="236"/>
      <c r="AU226" s="236"/>
      <c r="AV226" s="232">
        <f>AV227+AV285</f>
        <v>346.27785446383172</v>
      </c>
      <c r="AW226" s="323"/>
      <c r="AX226" s="236"/>
      <c r="AY226" s="236"/>
      <c r="AZ226" s="236"/>
      <c r="BA226" s="236"/>
      <c r="BB226" s="236"/>
      <c r="BC226" s="236"/>
      <c r="BD226" s="236"/>
      <c r="BE226" s="236"/>
      <c r="BF226" s="236"/>
      <c r="BG226" s="236"/>
      <c r="BH226" s="236"/>
      <c r="BI226" s="236"/>
      <c r="BJ226" s="236"/>
      <c r="BK226" s="236"/>
      <c r="BL226" s="236"/>
      <c r="BM226" s="236"/>
      <c r="BN226" s="236"/>
      <c r="BO226" s="236"/>
      <c r="BP226" s="236"/>
      <c r="BQ226" s="236"/>
      <c r="BR226" s="236"/>
      <c r="BS226" s="236"/>
      <c r="BT226" s="236"/>
      <c r="BU226" s="231">
        <f>W226+AV226</f>
        <v>581.02440984558109</v>
      </c>
      <c r="BV226" s="162"/>
      <c r="BW226" s="236"/>
      <c r="BX226" s="236"/>
      <c r="BY226" s="236"/>
      <c r="BZ226" s="236"/>
      <c r="CA226" s="236"/>
      <c r="CB226" s="236"/>
      <c r="CC226" s="236"/>
      <c r="CD226" s="236"/>
      <c r="CE226" s="75"/>
      <c r="CF226" s="236"/>
      <c r="CG226" s="236"/>
      <c r="CH226" s="236"/>
      <c r="CI226" s="236"/>
      <c r="CJ226" s="236"/>
      <c r="CK226" s="236"/>
      <c r="CL226" s="236"/>
      <c r="CM226" s="236"/>
      <c r="CN226" s="236"/>
      <c r="CO226" s="236"/>
      <c r="CP226" s="236"/>
      <c r="CQ226" s="236"/>
      <c r="CR226" s="236"/>
      <c r="CS226" s="235"/>
      <c r="CT226" s="234">
        <f>CT227+CT285</f>
        <v>193.55586971186443</v>
      </c>
      <c r="CU226" s="238">
        <f>CU227+CU285</f>
        <v>194.06469533637946</v>
      </c>
      <c r="CV226" s="232">
        <f>CV227+CV285</f>
        <v>295.54171326779675</v>
      </c>
      <c r="CW226" s="231">
        <f>CU226+CV226</f>
        <v>489.60640860417618</v>
      </c>
      <c r="CX226" s="13"/>
      <c r="CY226" s="230"/>
      <c r="CZ226" s="230"/>
      <c r="DA226" s="230"/>
      <c r="DB226" s="230"/>
      <c r="DC226" s="230"/>
      <c r="DD226" s="230"/>
      <c r="DE226" s="230"/>
      <c r="DF226" s="230"/>
    </row>
    <row r="227" spans="1:110" s="242" customFormat="1" ht="36.75" customHeight="1" x14ac:dyDescent="0.25">
      <c r="A227" s="93"/>
      <c r="B227" s="337" t="s">
        <v>60</v>
      </c>
      <c r="C227" s="336"/>
      <c r="D227" s="110"/>
      <c r="E227" s="109" t="s">
        <v>145</v>
      </c>
      <c r="F227" s="232">
        <f>F228+F230+F232+F234</f>
        <v>6.24</v>
      </c>
      <c r="G227" s="232">
        <f>G228+G230+G232+G234</f>
        <v>116.074</v>
      </c>
      <c r="H227" s="108"/>
      <c r="I227" s="108"/>
      <c r="J227" s="232">
        <f>J228+J230+J232+J234</f>
        <v>1186.5515077617495</v>
      </c>
      <c r="K227" s="232">
        <f>K228+K230+K232+K234</f>
        <v>805.02635276174954</v>
      </c>
      <c r="L227" s="332">
        <f>L228+L230+L232+L234</f>
        <v>230.39587299999999</v>
      </c>
      <c r="M227" s="239" t="s">
        <v>133</v>
      </c>
      <c r="N227" s="232">
        <f>N228+N230+N232+N234</f>
        <v>12.6</v>
      </c>
      <c r="O227" s="232">
        <f>O228+O230+O232+O234</f>
        <v>68.55</v>
      </c>
      <c r="P227" s="169" t="str">
        <f>P234</f>
        <v>12,6 МВА/ 93,148 км</v>
      </c>
      <c r="Q227" s="169" t="s">
        <v>131</v>
      </c>
      <c r="R227" s="232">
        <f>R228+R230+R232+R234</f>
        <v>12.6</v>
      </c>
      <c r="S227" s="232">
        <f>S228+S230+S232+S234</f>
        <v>93.147999999999996</v>
      </c>
      <c r="T227" s="167" t="str">
        <f>T234</f>
        <v>25,2 MBA/ 161,698 км</v>
      </c>
      <c r="U227" s="232">
        <f>U228+U230+U232+U234</f>
        <v>25.2</v>
      </c>
      <c r="V227" s="232">
        <f>V228+V230+V232+V234</f>
        <v>161.69799999999998</v>
      </c>
      <c r="W227" s="233">
        <f>W228+W230+W232+W234</f>
        <v>232.46897956174939</v>
      </c>
      <c r="X227" s="79"/>
      <c r="Y227" s="232"/>
      <c r="Z227" s="232"/>
      <c r="AA227" s="232"/>
      <c r="AB227" s="232"/>
      <c r="AC227" s="232"/>
      <c r="AD227" s="232"/>
      <c r="AE227" s="232"/>
      <c r="AF227" s="232"/>
      <c r="AG227" s="232"/>
      <c r="AH227" s="232"/>
      <c r="AI227" s="232"/>
      <c r="AJ227" s="232"/>
      <c r="AK227" s="232"/>
      <c r="AL227" s="232"/>
      <c r="AM227" s="232"/>
      <c r="AN227" s="232"/>
      <c r="AO227" s="232"/>
      <c r="AP227" s="232"/>
      <c r="AQ227" s="232"/>
      <c r="AR227" s="232"/>
      <c r="AS227" s="232"/>
      <c r="AT227" s="232"/>
      <c r="AU227" s="232"/>
      <c r="AV227" s="232">
        <f>AV228+AV230+AV232+AV234</f>
        <v>342.22049920000012</v>
      </c>
      <c r="AW227" s="335"/>
      <c r="AX227" s="232"/>
      <c r="AY227" s="232"/>
      <c r="AZ227" s="232"/>
      <c r="BA227" s="232"/>
      <c r="BB227" s="232"/>
      <c r="BC227" s="232"/>
      <c r="BD227" s="232"/>
      <c r="BE227" s="232"/>
      <c r="BF227" s="232"/>
      <c r="BG227" s="232"/>
      <c r="BH227" s="232"/>
      <c r="BI227" s="232"/>
      <c r="BJ227" s="232"/>
      <c r="BK227" s="232"/>
      <c r="BL227" s="232"/>
      <c r="BM227" s="232"/>
      <c r="BN227" s="232"/>
      <c r="BO227" s="232"/>
      <c r="BP227" s="232"/>
      <c r="BQ227" s="232"/>
      <c r="BR227" s="232"/>
      <c r="BS227" s="232"/>
      <c r="BT227" s="232"/>
      <c r="BU227" s="332">
        <f>W227+AV227</f>
        <v>574.68947876174957</v>
      </c>
      <c r="BV227" s="162"/>
      <c r="BW227" s="232"/>
      <c r="BX227" s="232"/>
      <c r="BY227" s="232"/>
      <c r="BZ227" s="232"/>
      <c r="CA227" s="232"/>
      <c r="CB227" s="232"/>
      <c r="CC227" s="232"/>
      <c r="CD227" s="232"/>
      <c r="CE227" s="161"/>
      <c r="CF227" s="232"/>
      <c r="CG227" s="232"/>
      <c r="CH227" s="232"/>
      <c r="CI227" s="232"/>
      <c r="CJ227" s="232"/>
      <c r="CK227" s="232"/>
      <c r="CL227" s="232"/>
      <c r="CM227" s="232"/>
      <c r="CN227" s="232"/>
      <c r="CO227" s="232"/>
      <c r="CP227" s="232"/>
      <c r="CQ227" s="232"/>
      <c r="CR227" s="232"/>
      <c r="CS227" s="334"/>
      <c r="CT227" s="333">
        <f>CT228+CT230+CT232+CT234</f>
        <v>191.85974971186442</v>
      </c>
      <c r="CU227" s="233">
        <f>CU228+CU230+CU232+CU234</f>
        <v>192.13454633637946</v>
      </c>
      <c r="CV227" s="232">
        <f>CV228+CV230+CV232+CV234</f>
        <v>288.76205226779678</v>
      </c>
      <c r="CW227" s="332">
        <f>CU227+CV227</f>
        <v>480.89659860417623</v>
      </c>
      <c r="CX227" s="13"/>
      <c r="CY227" s="243"/>
      <c r="CZ227" s="243"/>
      <c r="DA227" s="243"/>
      <c r="DB227" s="243"/>
      <c r="DC227" s="243"/>
      <c r="DD227" s="243"/>
      <c r="DE227" s="243"/>
      <c r="DF227" s="243"/>
    </row>
    <row r="228" spans="1:110" s="242" customFormat="1" ht="15.75" x14ac:dyDescent="0.25">
      <c r="A228" s="93"/>
      <c r="B228" s="176" t="s">
        <v>144</v>
      </c>
      <c r="C228" s="175"/>
      <c r="D228" s="110"/>
      <c r="E228" s="109" t="s">
        <v>142</v>
      </c>
      <c r="F228" s="109"/>
      <c r="G228" s="232">
        <f>SUM(G229:G229)</f>
        <v>3.8</v>
      </c>
      <c r="H228" s="108"/>
      <c r="I228" s="108"/>
      <c r="J228" s="232">
        <f>SUM(J229:J229)</f>
        <v>355.70211999999998</v>
      </c>
      <c r="K228" s="232">
        <f>SUM(K229:K229)</f>
        <v>3.5250110000000001</v>
      </c>
      <c r="L228" s="332">
        <f>SUM(L229:L229)</f>
        <v>3.5250110000000001</v>
      </c>
      <c r="M228" s="239">
        <f>SUM(M229:M229)</f>
        <v>0</v>
      </c>
      <c r="N228" s="232">
        <f>SUM(N229:N229)</f>
        <v>0</v>
      </c>
      <c r="O228" s="232">
        <f>SUM(O229:O229)</f>
        <v>0</v>
      </c>
      <c r="P228" s="169">
        <f>SUM(P229:P229)</f>
        <v>0</v>
      </c>
      <c r="Q228" s="169">
        <f>SUM(Q229:Q229)</f>
        <v>0</v>
      </c>
      <c r="R228" s="232">
        <f>SUM(R229:R229)</f>
        <v>0</v>
      </c>
      <c r="S228" s="232">
        <f>SUM(S229:S229)</f>
        <v>0</v>
      </c>
      <c r="T228" s="167"/>
      <c r="U228" s="232">
        <f>SUM(U229:U229)</f>
        <v>0</v>
      </c>
      <c r="V228" s="232">
        <f>SUM(V229:V229)</f>
        <v>0</v>
      </c>
      <c r="W228" s="233">
        <f>SUM(W229:W229)</f>
        <v>5.8999999999999997E-2</v>
      </c>
      <c r="X228" s="79"/>
      <c r="Y228" s="232"/>
      <c r="Z228" s="232"/>
      <c r="AA228" s="232"/>
      <c r="AB228" s="232"/>
      <c r="AC228" s="232"/>
      <c r="AD228" s="232"/>
      <c r="AE228" s="232"/>
      <c r="AF228" s="232"/>
      <c r="AG228" s="232"/>
      <c r="AH228" s="232"/>
      <c r="AI228" s="232"/>
      <c r="AJ228" s="232"/>
      <c r="AK228" s="232"/>
      <c r="AL228" s="232"/>
      <c r="AM228" s="232"/>
      <c r="AN228" s="232"/>
      <c r="AO228" s="232"/>
      <c r="AP228" s="232"/>
      <c r="AQ228" s="232"/>
      <c r="AR228" s="232"/>
      <c r="AS228" s="232"/>
      <c r="AT228" s="232"/>
      <c r="AU228" s="232"/>
      <c r="AV228" s="232">
        <f>SUM(AV229:AV229)</f>
        <v>0</v>
      </c>
      <c r="AW228" s="335"/>
      <c r="AX228" s="232"/>
      <c r="AY228" s="232"/>
      <c r="AZ228" s="232"/>
      <c r="BA228" s="232"/>
      <c r="BB228" s="232"/>
      <c r="BC228" s="232"/>
      <c r="BD228" s="232"/>
      <c r="BE228" s="232"/>
      <c r="BF228" s="232"/>
      <c r="BG228" s="232"/>
      <c r="BH228" s="232"/>
      <c r="BI228" s="232"/>
      <c r="BJ228" s="232"/>
      <c r="BK228" s="232"/>
      <c r="BL228" s="232"/>
      <c r="BM228" s="232"/>
      <c r="BN228" s="232"/>
      <c r="BO228" s="232"/>
      <c r="BP228" s="232"/>
      <c r="BQ228" s="232"/>
      <c r="BR228" s="232"/>
      <c r="BS228" s="232"/>
      <c r="BT228" s="232"/>
      <c r="BU228" s="332">
        <f>W228+AV228</f>
        <v>5.8999999999999997E-2</v>
      </c>
      <c r="BV228" s="162"/>
      <c r="BW228" s="232"/>
      <c r="BX228" s="232"/>
      <c r="BY228" s="232"/>
      <c r="BZ228" s="232"/>
      <c r="CA228" s="232"/>
      <c r="CB228" s="232"/>
      <c r="CC228" s="232"/>
      <c r="CD228" s="232"/>
      <c r="CE228" s="161"/>
      <c r="CF228" s="232"/>
      <c r="CG228" s="232"/>
      <c r="CH228" s="232"/>
      <c r="CI228" s="232"/>
      <c r="CJ228" s="232"/>
      <c r="CK228" s="232"/>
      <c r="CL228" s="232"/>
      <c r="CM228" s="232"/>
      <c r="CN228" s="232"/>
      <c r="CO228" s="232"/>
      <c r="CP228" s="232"/>
      <c r="CQ228" s="232"/>
      <c r="CR228" s="232"/>
      <c r="CS228" s="334"/>
      <c r="CT228" s="333">
        <f>SUM(CT229:CT229)</f>
        <v>11.485359000000001</v>
      </c>
      <c r="CU228" s="233">
        <f>SUM(CU229:CU229)</f>
        <v>0.05</v>
      </c>
      <c r="CV228" s="232">
        <f>SUM(CV229:CV229)</f>
        <v>0</v>
      </c>
      <c r="CW228" s="332">
        <f>CU228+CV228</f>
        <v>0.05</v>
      </c>
      <c r="CX228" s="13"/>
      <c r="CY228" s="243"/>
      <c r="CZ228" s="243"/>
      <c r="DA228" s="243"/>
      <c r="DB228" s="243"/>
      <c r="DC228" s="243"/>
      <c r="DD228" s="243"/>
      <c r="DE228" s="243"/>
      <c r="DF228" s="243"/>
    </row>
    <row r="229" spans="1:110" s="242" customFormat="1" ht="31.5" x14ac:dyDescent="0.25">
      <c r="A229" s="53">
        <f>A223+1</f>
        <v>38</v>
      </c>
      <c r="B229" s="152" t="s">
        <v>143</v>
      </c>
      <c r="C229" s="304" t="s">
        <v>7</v>
      </c>
      <c r="D229" s="252" t="s">
        <v>22</v>
      </c>
      <c r="E229" s="251" t="s">
        <v>142</v>
      </c>
      <c r="F229" s="251"/>
      <c r="G229" s="251">
        <v>3.8</v>
      </c>
      <c r="H229" s="250">
        <v>2008</v>
      </c>
      <c r="I229" s="250">
        <v>2015</v>
      </c>
      <c r="J229" s="245">
        <v>355.70211999999998</v>
      </c>
      <c r="K229" s="245">
        <f>L229</f>
        <v>3.5250110000000001</v>
      </c>
      <c r="L229" s="146">
        <v>3.5250110000000001</v>
      </c>
      <c r="M229" s="227"/>
      <c r="N229" s="226"/>
      <c r="O229" s="226"/>
      <c r="P229" s="128"/>
      <c r="Q229" s="128"/>
      <c r="R229" s="127"/>
      <c r="S229" s="127"/>
      <c r="T229" s="126"/>
      <c r="U229" s="125"/>
      <c r="V229" s="125"/>
      <c r="W229" s="246">
        <v>5.8999999999999997E-2</v>
      </c>
      <c r="X229" s="137"/>
      <c r="Y229" s="245"/>
      <c r="Z229" s="245"/>
      <c r="AA229" s="245"/>
      <c r="AB229" s="245"/>
      <c r="AC229" s="245"/>
      <c r="AD229" s="245"/>
      <c r="AE229" s="245"/>
      <c r="AF229" s="245"/>
      <c r="AG229" s="245"/>
      <c r="AH229" s="245"/>
      <c r="AI229" s="245"/>
      <c r="AJ229" s="245"/>
      <c r="AK229" s="245"/>
      <c r="AL229" s="245"/>
      <c r="AM229" s="245"/>
      <c r="AN229" s="245"/>
      <c r="AO229" s="245"/>
      <c r="AP229" s="245"/>
      <c r="AQ229" s="245"/>
      <c r="AR229" s="245"/>
      <c r="AS229" s="245"/>
      <c r="AT229" s="245"/>
      <c r="AU229" s="245"/>
      <c r="AV229" s="245"/>
      <c r="AW229" s="248"/>
      <c r="AX229" s="245"/>
      <c r="AY229" s="245"/>
      <c r="AZ229" s="245"/>
      <c r="BA229" s="245"/>
      <c r="BB229" s="245"/>
      <c r="BC229" s="245"/>
      <c r="BD229" s="245"/>
      <c r="BE229" s="245"/>
      <c r="BF229" s="245"/>
      <c r="BG229" s="245"/>
      <c r="BH229" s="245"/>
      <c r="BI229" s="245"/>
      <c r="BJ229" s="245"/>
      <c r="BK229" s="245"/>
      <c r="BL229" s="245"/>
      <c r="BM229" s="245"/>
      <c r="BN229" s="245"/>
      <c r="BO229" s="245"/>
      <c r="BP229" s="245"/>
      <c r="BQ229" s="245"/>
      <c r="BR229" s="245"/>
      <c r="BS229" s="245"/>
      <c r="BT229" s="245"/>
      <c r="BU229" s="146">
        <f>W229+AV229</f>
        <v>5.8999999999999997E-2</v>
      </c>
      <c r="BV229" s="142"/>
      <c r="BW229" s="245"/>
      <c r="BX229" s="245"/>
      <c r="BY229" s="245"/>
      <c r="BZ229" s="245"/>
      <c r="CA229" s="245"/>
      <c r="CB229" s="245"/>
      <c r="CC229" s="245"/>
      <c r="CD229" s="245"/>
      <c r="CE229" s="180"/>
      <c r="CF229" s="245"/>
      <c r="CG229" s="245"/>
      <c r="CH229" s="245"/>
      <c r="CI229" s="245"/>
      <c r="CJ229" s="245"/>
      <c r="CK229" s="245"/>
      <c r="CL229" s="245"/>
      <c r="CM229" s="245"/>
      <c r="CN229" s="245"/>
      <c r="CO229" s="245"/>
      <c r="CP229" s="245"/>
      <c r="CQ229" s="245"/>
      <c r="CR229" s="245"/>
      <c r="CS229" s="247"/>
      <c r="CT229" s="331">
        <v>11.485359000000001</v>
      </c>
      <c r="CU229" s="246">
        <v>0.05</v>
      </c>
      <c r="CV229" s="245"/>
      <c r="CW229" s="177">
        <f>CU229+CV229</f>
        <v>0.05</v>
      </c>
      <c r="CX229" s="13"/>
      <c r="CY229" s="243"/>
      <c r="CZ229" s="243"/>
      <c r="DA229" s="243"/>
      <c r="DB229" s="243"/>
      <c r="DC229" s="243"/>
      <c r="DD229" s="243"/>
      <c r="DE229" s="243"/>
      <c r="DF229" s="243"/>
    </row>
    <row r="230" spans="1:110" s="10" customFormat="1" ht="15.75" x14ac:dyDescent="0.25">
      <c r="A230" s="93"/>
      <c r="B230" s="213" t="s">
        <v>141</v>
      </c>
      <c r="C230" s="212"/>
      <c r="D230" s="241"/>
      <c r="E230" s="256"/>
      <c r="F230" s="256"/>
      <c r="G230" s="256"/>
      <c r="H230" s="240"/>
      <c r="I230" s="240"/>
      <c r="J230" s="236">
        <f>J231</f>
        <v>17.914823000000002</v>
      </c>
      <c r="K230" s="232">
        <f>K231</f>
        <v>0.68157899999999993</v>
      </c>
      <c r="L230" s="231">
        <f>L231</f>
        <v>0.68157899999999993</v>
      </c>
      <c r="M230" s="329"/>
      <c r="N230" s="328"/>
      <c r="O230" s="328"/>
      <c r="P230" s="327"/>
      <c r="Q230" s="327"/>
      <c r="R230" s="326"/>
      <c r="S230" s="326"/>
      <c r="T230" s="325"/>
      <c r="U230" s="324"/>
      <c r="V230" s="324"/>
      <c r="W230" s="238">
        <f>W231</f>
        <v>0</v>
      </c>
      <c r="X230" s="79"/>
      <c r="Y230" s="236"/>
      <c r="Z230" s="236"/>
      <c r="AA230" s="236"/>
      <c r="AB230" s="236"/>
      <c r="AC230" s="236"/>
      <c r="AD230" s="236"/>
      <c r="AE230" s="236"/>
      <c r="AF230" s="236"/>
      <c r="AG230" s="236"/>
      <c r="AH230" s="236"/>
      <c r="AI230" s="236"/>
      <c r="AJ230" s="236"/>
      <c r="AK230" s="236"/>
      <c r="AL230" s="236"/>
      <c r="AM230" s="236"/>
      <c r="AN230" s="236"/>
      <c r="AO230" s="236"/>
      <c r="AP230" s="236"/>
      <c r="AQ230" s="236"/>
      <c r="AR230" s="236"/>
      <c r="AS230" s="236"/>
      <c r="AT230" s="236"/>
      <c r="AU230" s="236"/>
      <c r="AV230" s="232">
        <f>AV231</f>
        <v>0</v>
      </c>
      <c r="AW230" s="323"/>
      <c r="AX230" s="236"/>
      <c r="AY230" s="236"/>
      <c r="AZ230" s="236"/>
      <c r="BA230" s="236"/>
      <c r="BB230" s="236"/>
      <c r="BC230" s="236"/>
      <c r="BD230" s="236"/>
      <c r="BE230" s="236"/>
      <c r="BF230" s="236"/>
      <c r="BG230" s="236"/>
      <c r="BH230" s="236"/>
      <c r="BI230" s="236"/>
      <c r="BJ230" s="236"/>
      <c r="BK230" s="236"/>
      <c r="BL230" s="236"/>
      <c r="BM230" s="236"/>
      <c r="BN230" s="236"/>
      <c r="BO230" s="236"/>
      <c r="BP230" s="236"/>
      <c r="BQ230" s="236"/>
      <c r="BR230" s="236"/>
      <c r="BS230" s="236"/>
      <c r="BT230" s="236"/>
      <c r="BU230" s="231">
        <f>W230+AV230</f>
        <v>0</v>
      </c>
      <c r="BV230" s="162"/>
      <c r="BW230" s="236"/>
      <c r="BX230" s="236"/>
      <c r="BY230" s="236"/>
      <c r="BZ230" s="236"/>
      <c r="CA230" s="236"/>
      <c r="CB230" s="236"/>
      <c r="CC230" s="236"/>
      <c r="CD230" s="236"/>
      <c r="CE230" s="75"/>
      <c r="CF230" s="236"/>
      <c r="CG230" s="236"/>
      <c r="CH230" s="236"/>
      <c r="CI230" s="236"/>
      <c r="CJ230" s="236"/>
      <c r="CK230" s="236"/>
      <c r="CL230" s="236"/>
      <c r="CM230" s="236"/>
      <c r="CN230" s="236"/>
      <c r="CO230" s="236"/>
      <c r="CP230" s="236"/>
      <c r="CQ230" s="236"/>
      <c r="CR230" s="236"/>
      <c r="CS230" s="235"/>
      <c r="CT230" s="234">
        <f>CT231</f>
        <v>0.65099200000000002</v>
      </c>
      <c r="CU230" s="233">
        <f>CU231</f>
        <v>0</v>
      </c>
      <c r="CV230" s="232">
        <f>CV231</f>
        <v>0</v>
      </c>
      <c r="CW230" s="231">
        <f>CU230+CV230</f>
        <v>0</v>
      </c>
      <c r="CX230" s="13"/>
      <c r="CY230" s="230"/>
      <c r="CZ230" s="230"/>
      <c r="DA230" s="230"/>
      <c r="DB230" s="230"/>
      <c r="DC230" s="230"/>
      <c r="DD230" s="230"/>
      <c r="DE230" s="230"/>
      <c r="DF230" s="230"/>
    </row>
    <row r="231" spans="1:110" s="10" customFormat="1" ht="31.5" x14ac:dyDescent="0.25">
      <c r="A231" s="53">
        <f>A229+1</f>
        <v>39</v>
      </c>
      <c r="B231" s="136" t="s">
        <v>140</v>
      </c>
      <c r="C231" s="257" t="s">
        <v>7</v>
      </c>
      <c r="D231" s="322" t="s">
        <v>22</v>
      </c>
      <c r="E231" s="321"/>
      <c r="F231" s="330"/>
      <c r="G231" s="330"/>
      <c r="H231" s="196">
        <v>2012</v>
      </c>
      <c r="I231" s="196">
        <v>2015</v>
      </c>
      <c r="J231" s="20">
        <v>17.914823000000002</v>
      </c>
      <c r="K231" s="20">
        <v>0.68157899999999993</v>
      </c>
      <c r="L231" s="56">
        <v>0.68157899999999993</v>
      </c>
      <c r="M231" s="319"/>
      <c r="N231" s="318"/>
      <c r="O231" s="318"/>
      <c r="P231" s="220"/>
      <c r="Q231" s="220"/>
      <c r="R231" s="219"/>
      <c r="S231" s="219"/>
      <c r="T231" s="218"/>
      <c r="U231" s="217"/>
      <c r="V231" s="217"/>
      <c r="W231" s="317"/>
      <c r="X231" s="137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245"/>
      <c r="AW231" s="31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  <c r="BP231" s="46"/>
      <c r="BQ231" s="46"/>
      <c r="BR231" s="46"/>
      <c r="BS231" s="46"/>
      <c r="BT231" s="46"/>
      <c r="BU231" s="56">
        <f>W231+AV231</f>
        <v>0</v>
      </c>
      <c r="BV231" s="142"/>
      <c r="BW231" s="46"/>
      <c r="BX231" s="46"/>
      <c r="BY231" s="46"/>
      <c r="BZ231" s="46"/>
      <c r="CA231" s="46"/>
      <c r="CB231" s="46"/>
      <c r="CC231" s="46"/>
      <c r="CD231" s="46"/>
      <c r="CE231" s="38"/>
      <c r="CF231" s="46"/>
      <c r="CG231" s="46"/>
      <c r="CH231" s="46"/>
      <c r="CI231" s="46"/>
      <c r="CJ231" s="46"/>
      <c r="CK231" s="46"/>
      <c r="CL231" s="46"/>
      <c r="CM231" s="46"/>
      <c r="CN231" s="46"/>
      <c r="CO231" s="46"/>
      <c r="CP231" s="46"/>
      <c r="CQ231" s="46"/>
      <c r="CR231" s="46"/>
      <c r="CS231" s="315"/>
      <c r="CT231" s="314">
        <v>0.65099200000000002</v>
      </c>
      <c r="CU231" s="246"/>
      <c r="CV231" s="245"/>
      <c r="CW231" s="45">
        <f>CU231+CV231</f>
        <v>0</v>
      </c>
      <c r="CX231" s="13"/>
      <c r="CY231" s="230"/>
      <c r="CZ231" s="230"/>
      <c r="DA231" s="230"/>
      <c r="DB231" s="230"/>
      <c r="DC231" s="230"/>
      <c r="DD231" s="230"/>
      <c r="DE231" s="230"/>
      <c r="DF231" s="230"/>
    </row>
    <row r="232" spans="1:110" s="10" customFormat="1" ht="15.75" x14ac:dyDescent="0.25">
      <c r="A232" s="93"/>
      <c r="B232" s="213" t="s">
        <v>139</v>
      </c>
      <c r="C232" s="212"/>
      <c r="D232" s="241"/>
      <c r="E232" s="256"/>
      <c r="F232" s="256"/>
      <c r="G232" s="256"/>
      <c r="H232" s="240"/>
      <c r="I232" s="240"/>
      <c r="J232" s="236">
        <f>J233</f>
        <v>34.940086999999998</v>
      </c>
      <c r="K232" s="232">
        <f>K233</f>
        <v>22.825285000000001</v>
      </c>
      <c r="L232" s="231">
        <f>L233</f>
        <v>22.825284</v>
      </c>
      <c r="M232" s="329"/>
      <c r="N232" s="328"/>
      <c r="O232" s="328"/>
      <c r="P232" s="327"/>
      <c r="Q232" s="327"/>
      <c r="R232" s="326"/>
      <c r="S232" s="326"/>
      <c r="T232" s="325"/>
      <c r="U232" s="324"/>
      <c r="V232" s="324"/>
      <c r="W232" s="238">
        <f>W233</f>
        <v>0</v>
      </c>
      <c r="X232" s="79"/>
      <c r="Y232" s="236"/>
      <c r="Z232" s="236"/>
      <c r="AA232" s="236"/>
      <c r="AB232" s="236"/>
      <c r="AC232" s="236"/>
      <c r="AD232" s="236"/>
      <c r="AE232" s="236"/>
      <c r="AF232" s="236"/>
      <c r="AG232" s="236"/>
      <c r="AH232" s="236"/>
      <c r="AI232" s="236"/>
      <c r="AJ232" s="236"/>
      <c r="AK232" s="236"/>
      <c r="AL232" s="236"/>
      <c r="AM232" s="236"/>
      <c r="AN232" s="236"/>
      <c r="AO232" s="236"/>
      <c r="AP232" s="236"/>
      <c r="AQ232" s="236"/>
      <c r="AR232" s="236"/>
      <c r="AS232" s="236"/>
      <c r="AT232" s="236"/>
      <c r="AU232" s="236"/>
      <c r="AV232" s="232">
        <f>AV233</f>
        <v>0</v>
      </c>
      <c r="AW232" s="323"/>
      <c r="AX232" s="236"/>
      <c r="AY232" s="236"/>
      <c r="AZ232" s="236"/>
      <c r="BA232" s="236"/>
      <c r="BB232" s="236"/>
      <c r="BC232" s="236"/>
      <c r="BD232" s="236"/>
      <c r="BE232" s="236"/>
      <c r="BF232" s="236"/>
      <c r="BG232" s="236"/>
      <c r="BH232" s="236"/>
      <c r="BI232" s="236"/>
      <c r="BJ232" s="236"/>
      <c r="BK232" s="236"/>
      <c r="BL232" s="236"/>
      <c r="BM232" s="236"/>
      <c r="BN232" s="236"/>
      <c r="BO232" s="236"/>
      <c r="BP232" s="236"/>
      <c r="BQ232" s="236"/>
      <c r="BR232" s="236"/>
      <c r="BS232" s="236"/>
      <c r="BT232" s="236"/>
      <c r="BU232" s="231">
        <f>W232+AV232</f>
        <v>0</v>
      </c>
      <c r="BV232" s="162"/>
      <c r="BW232" s="236"/>
      <c r="BX232" s="236"/>
      <c r="BY232" s="236"/>
      <c r="BZ232" s="236"/>
      <c r="CA232" s="236"/>
      <c r="CB232" s="236"/>
      <c r="CC232" s="236"/>
      <c r="CD232" s="236"/>
      <c r="CE232" s="75"/>
      <c r="CF232" s="236"/>
      <c r="CG232" s="236"/>
      <c r="CH232" s="236"/>
      <c r="CI232" s="236"/>
      <c r="CJ232" s="236"/>
      <c r="CK232" s="236"/>
      <c r="CL232" s="236"/>
      <c r="CM232" s="236"/>
      <c r="CN232" s="236"/>
      <c r="CO232" s="236"/>
      <c r="CP232" s="236"/>
      <c r="CQ232" s="236"/>
      <c r="CR232" s="236"/>
      <c r="CS232" s="235"/>
      <c r="CT232" s="234">
        <f>CT233</f>
        <v>7.3809389999999997</v>
      </c>
      <c r="CU232" s="233">
        <f>CU233</f>
        <v>0</v>
      </c>
      <c r="CV232" s="232">
        <f>CV233</f>
        <v>0</v>
      </c>
      <c r="CW232" s="231">
        <f>CU232+CV232</f>
        <v>0</v>
      </c>
      <c r="CX232" s="13"/>
      <c r="CY232" s="230"/>
      <c r="CZ232" s="230"/>
      <c r="DA232" s="230"/>
      <c r="DB232" s="230"/>
      <c r="DC232" s="230"/>
      <c r="DD232" s="230"/>
      <c r="DE232" s="230"/>
      <c r="DF232" s="230"/>
    </row>
    <row r="233" spans="1:110" s="10" customFormat="1" ht="31.5" x14ac:dyDescent="0.25">
      <c r="A233" s="53">
        <f>A231+1</f>
        <v>40</v>
      </c>
      <c r="B233" s="136" t="s">
        <v>138</v>
      </c>
      <c r="C233" s="257" t="s">
        <v>7</v>
      </c>
      <c r="D233" s="322" t="s">
        <v>22</v>
      </c>
      <c r="E233" s="321"/>
      <c r="F233" s="321"/>
      <c r="G233" s="321"/>
      <c r="H233" s="320">
        <v>2009</v>
      </c>
      <c r="I233" s="320">
        <v>2015</v>
      </c>
      <c r="J233" s="46">
        <v>34.940086999999998</v>
      </c>
      <c r="K233" s="245">
        <v>22.825285000000001</v>
      </c>
      <c r="L233" s="56">
        <v>22.825284</v>
      </c>
      <c r="M233" s="319"/>
      <c r="N233" s="318"/>
      <c r="O233" s="318"/>
      <c r="P233" s="220"/>
      <c r="Q233" s="220"/>
      <c r="R233" s="219"/>
      <c r="S233" s="219"/>
      <c r="T233" s="218"/>
      <c r="U233" s="217"/>
      <c r="V233" s="217"/>
      <c r="W233" s="317"/>
      <c r="X233" s="137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245"/>
      <c r="AW233" s="31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  <c r="BP233" s="46"/>
      <c r="BQ233" s="46"/>
      <c r="BR233" s="46"/>
      <c r="BS233" s="46"/>
      <c r="BT233" s="46"/>
      <c r="BU233" s="45">
        <f>W233+AV233</f>
        <v>0</v>
      </c>
      <c r="BV233" s="142"/>
      <c r="BW233" s="46"/>
      <c r="BX233" s="46"/>
      <c r="BY233" s="46"/>
      <c r="BZ233" s="46"/>
      <c r="CA233" s="46"/>
      <c r="CB233" s="46"/>
      <c r="CC233" s="46"/>
      <c r="CD233" s="46"/>
      <c r="CE233" s="38"/>
      <c r="CF233" s="46"/>
      <c r="CG233" s="46"/>
      <c r="CH233" s="46"/>
      <c r="CI233" s="46"/>
      <c r="CJ233" s="46"/>
      <c r="CK233" s="46"/>
      <c r="CL233" s="46"/>
      <c r="CM233" s="46"/>
      <c r="CN233" s="46"/>
      <c r="CO233" s="46"/>
      <c r="CP233" s="46"/>
      <c r="CQ233" s="46"/>
      <c r="CR233" s="46"/>
      <c r="CS233" s="315"/>
      <c r="CT233" s="314">
        <v>7.3809389999999997</v>
      </c>
      <c r="CU233" s="246"/>
      <c r="CV233" s="245"/>
      <c r="CW233" s="45">
        <f>CU233+CV233</f>
        <v>0</v>
      </c>
      <c r="CX233" s="13"/>
      <c r="CY233" s="230"/>
      <c r="CZ233" s="230"/>
      <c r="DA233" s="230"/>
      <c r="DB233" s="230"/>
      <c r="DC233" s="230"/>
      <c r="DD233" s="230"/>
      <c r="DE233" s="230"/>
      <c r="DF233" s="230"/>
    </row>
    <row r="234" spans="1:110" s="10" customFormat="1" ht="31.5" x14ac:dyDescent="0.25">
      <c r="A234" s="93"/>
      <c r="B234" s="313" t="s">
        <v>137</v>
      </c>
      <c r="C234" s="312"/>
      <c r="D234" s="311"/>
      <c r="E234" s="210" t="s">
        <v>134</v>
      </c>
      <c r="F234" s="104">
        <f>SUM(F235)</f>
        <v>6.24</v>
      </c>
      <c r="G234" s="104">
        <f>SUM(G235)</f>
        <v>112.274</v>
      </c>
      <c r="H234" s="310"/>
      <c r="I234" s="310"/>
      <c r="J234" s="104">
        <f>SUM(J235)</f>
        <v>777.99447776174952</v>
      </c>
      <c r="K234" s="104">
        <f>SUM(K235)</f>
        <v>777.99447776174952</v>
      </c>
      <c r="L234" s="102">
        <f>SUM(L235)</f>
        <v>203.36399900000001</v>
      </c>
      <c r="M234" s="239" t="s">
        <v>133</v>
      </c>
      <c r="N234" s="104">
        <f>SUM(N235)</f>
        <v>12.6</v>
      </c>
      <c r="O234" s="104">
        <f>SUM(O235)</f>
        <v>68.55</v>
      </c>
      <c r="P234" s="169" t="s">
        <v>136</v>
      </c>
      <c r="Q234" s="169" t="s">
        <v>131</v>
      </c>
      <c r="R234" s="104">
        <f>SUM(R235)</f>
        <v>12.6</v>
      </c>
      <c r="S234" s="104">
        <f>SUM(S235)</f>
        <v>93.147999999999996</v>
      </c>
      <c r="T234" s="289" t="str">
        <f>(N234+R234)&amp;" MBA/ "&amp;(O234+S234)&amp;" км"</f>
        <v>25,2 MBA/ 161,698 км</v>
      </c>
      <c r="U234" s="104">
        <f>SUM(U235)</f>
        <v>25.2</v>
      </c>
      <c r="V234" s="104">
        <f>SUM(V235)</f>
        <v>161.69799999999998</v>
      </c>
      <c r="W234" s="305">
        <f>SUM(W235)</f>
        <v>232.4099795617494</v>
      </c>
      <c r="X234" s="11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4"/>
      <c r="AT234" s="104"/>
      <c r="AU234" s="104"/>
      <c r="AV234" s="104">
        <f>SUM(AV235)</f>
        <v>342.22049920000012</v>
      </c>
      <c r="AW234" s="309"/>
      <c r="AX234" s="104"/>
      <c r="AY234" s="104"/>
      <c r="AZ234" s="104"/>
      <c r="BA234" s="104"/>
      <c r="BB234" s="104"/>
      <c r="BC234" s="104"/>
      <c r="BD234" s="104"/>
      <c r="BE234" s="104"/>
      <c r="BF234" s="104"/>
      <c r="BG234" s="104"/>
      <c r="BH234" s="104"/>
      <c r="BI234" s="104"/>
      <c r="BJ234" s="104"/>
      <c r="BK234" s="104"/>
      <c r="BL234" s="104"/>
      <c r="BM234" s="104"/>
      <c r="BN234" s="104"/>
      <c r="BO234" s="104"/>
      <c r="BP234" s="104"/>
      <c r="BQ234" s="104"/>
      <c r="BR234" s="104"/>
      <c r="BS234" s="104"/>
      <c r="BT234" s="104"/>
      <c r="BU234" s="102">
        <f>W234+AV234</f>
        <v>574.63047876174949</v>
      </c>
      <c r="BV234" s="308"/>
      <c r="BW234" s="104"/>
      <c r="BX234" s="104"/>
      <c r="BY234" s="104"/>
      <c r="BZ234" s="104"/>
      <c r="CA234" s="104"/>
      <c r="CB234" s="104"/>
      <c r="CC234" s="104"/>
      <c r="CD234" s="104"/>
      <c r="CE234" s="307"/>
      <c r="CF234" s="104"/>
      <c r="CG234" s="104"/>
      <c r="CH234" s="104"/>
      <c r="CI234" s="104"/>
      <c r="CJ234" s="104"/>
      <c r="CK234" s="104"/>
      <c r="CL234" s="104"/>
      <c r="CM234" s="104"/>
      <c r="CN234" s="104"/>
      <c r="CO234" s="104"/>
      <c r="CP234" s="104"/>
      <c r="CQ234" s="104"/>
      <c r="CR234" s="104"/>
      <c r="CS234" s="103"/>
      <c r="CT234" s="306">
        <f>SUM(CT235)</f>
        <v>172.34245971186442</v>
      </c>
      <c r="CU234" s="305">
        <f>SUM(CU235)</f>
        <v>192.08454633637945</v>
      </c>
      <c r="CV234" s="104">
        <f>SUM(CV235)</f>
        <v>288.76205226779678</v>
      </c>
      <c r="CW234" s="231">
        <f>CU234+CV234</f>
        <v>480.84659860417622</v>
      </c>
      <c r="CX234" s="13"/>
      <c r="CY234" s="230"/>
      <c r="CZ234" s="230"/>
      <c r="DA234" s="230"/>
      <c r="DB234" s="230"/>
      <c r="DC234" s="230"/>
      <c r="DD234" s="230"/>
      <c r="DE234" s="230"/>
      <c r="DF234" s="230"/>
    </row>
    <row r="235" spans="1:110" s="153" customFormat="1" ht="31.5" collapsed="1" x14ac:dyDescent="0.25">
      <c r="A235" s="53">
        <f>A233+1</f>
        <v>41</v>
      </c>
      <c r="B235" s="152" t="s">
        <v>135</v>
      </c>
      <c r="C235" s="304" t="s">
        <v>7</v>
      </c>
      <c r="D235" s="53" t="s">
        <v>22</v>
      </c>
      <c r="E235" s="148" t="s">
        <v>134</v>
      </c>
      <c r="F235" s="148">
        <v>6.24</v>
      </c>
      <c r="G235" s="148">
        <v>112.274</v>
      </c>
      <c r="H235" s="148">
        <v>2015</v>
      </c>
      <c r="I235" s="148">
        <v>2017</v>
      </c>
      <c r="J235" s="147">
        <f>BU235+L235</f>
        <v>777.99447776174952</v>
      </c>
      <c r="K235" s="147">
        <f>J235</f>
        <v>777.99447776174952</v>
      </c>
      <c r="L235" s="146">
        <f>202.363999+1</f>
        <v>203.36399900000001</v>
      </c>
      <c r="M235" s="303" t="s">
        <v>133</v>
      </c>
      <c r="N235" s="302">
        <v>12.6</v>
      </c>
      <c r="O235" s="302">
        <v>68.55</v>
      </c>
      <c r="P235" s="190" t="s">
        <v>132</v>
      </c>
      <c r="Q235" s="190" t="s">
        <v>131</v>
      </c>
      <c r="R235" s="189">
        <v>12.6</v>
      </c>
      <c r="S235" s="189">
        <v>93.147999999999996</v>
      </c>
      <c r="T235" s="301" t="str">
        <f>(N235+R235)&amp;" MBA/ "&amp;(O235+S235)&amp;" км"</f>
        <v>25,2 MBA/ 161,698 км</v>
      </c>
      <c r="U235" s="187">
        <f>N235+R235</f>
        <v>25.2</v>
      </c>
      <c r="V235" s="187">
        <f>O235+S235</f>
        <v>161.69799999999998</v>
      </c>
      <c r="W235" s="182">
        <f>243.222482646482-10.8125030847326</f>
        <v>232.4099795617494</v>
      </c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  <c r="AU235" s="144"/>
      <c r="AV235" s="144">
        <f>211.5137632+114.62166+5.88960450400032+10.1954714959998</f>
        <v>342.22049920000012</v>
      </c>
      <c r="AW235" s="181"/>
      <c r="AX235" s="144"/>
      <c r="AY235" s="144"/>
      <c r="AZ235" s="144"/>
      <c r="BA235" s="144"/>
      <c r="BB235" s="144"/>
      <c r="BC235" s="144"/>
      <c r="BD235" s="144"/>
      <c r="BE235" s="147"/>
      <c r="BF235" s="180"/>
      <c r="BG235" s="144"/>
      <c r="BH235" s="144"/>
      <c r="BI235" s="144"/>
      <c r="BJ235" s="144"/>
      <c r="BK235" s="144"/>
      <c r="BL235" s="144"/>
      <c r="BM235" s="144"/>
      <c r="BN235" s="144"/>
      <c r="BO235" s="144"/>
      <c r="BP235" s="144"/>
      <c r="BQ235" s="144"/>
      <c r="BR235" s="144"/>
      <c r="BS235" s="144"/>
      <c r="BT235" s="144"/>
      <c r="BU235" s="146">
        <f>W235+AV235</f>
        <v>574.63047876174949</v>
      </c>
      <c r="BV235" s="142"/>
      <c r="BW235" s="144"/>
      <c r="BX235" s="144"/>
      <c r="BY235" s="144"/>
      <c r="BZ235" s="144"/>
      <c r="CA235" s="144"/>
      <c r="CB235" s="144"/>
      <c r="CC235" s="144"/>
      <c r="CD235" s="147"/>
      <c r="CE235" s="180"/>
      <c r="CF235" s="144"/>
      <c r="CG235" s="144"/>
      <c r="CH235" s="147"/>
      <c r="CI235" s="144"/>
      <c r="CJ235" s="144"/>
      <c r="CK235" s="144"/>
      <c r="CL235" s="144"/>
      <c r="CM235" s="144"/>
      <c r="CN235" s="144"/>
      <c r="CO235" s="144"/>
      <c r="CP235" s="144"/>
      <c r="CQ235" s="144"/>
      <c r="CR235" s="144"/>
      <c r="CS235" s="179"/>
      <c r="CT235" s="300">
        <v>172.34245971186442</v>
      </c>
      <c r="CU235" s="142">
        <f>196.93-4.35545366362056-0.490000000000009</f>
        <v>192.08454633637945</v>
      </c>
      <c r="CV235" s="137">
        <f>182.984771186441+96.14+0.997-13.6727887421426+22.3130698234983</f>
        <v>288.76205226779678</v>
      </c>
      <c r="CW235" s="177">
        <f>CU235+CV235</f>
        <v>480.84659860417622</v>
      </c>
      <c r="CX235" s="13"/>
      <c r="CY235" s="243"/>
      <c r="CZ235" s="154"/>
      <c r="DA235" s="154"/>
      <c r="DB235" s="154"/>
      <c r="DC235" s="154"/>
      <c r="DD235" s="154"/>
      <c r="DE235" s="154"/>
      <c r="DF235" s="154"/>
    </row>
    <row r="236" spans="1:110" s="8" customFormat="1" ht="31.5" hidden="1" outlineLevel="1" x14ac:dyDescent="0.25">
      <c r="A236" s="53"/>
      <c r="B236" s="278" t="s">
        <v>130</v>
      </c>
      <c r="C236" s="277"/>
      <c r="D236" s="198"/>
      <c r="E236" s="196"/>
      <c r="F236" s="196"/>
      <c r="G236" s="196"/>
      <c r="H236" s="196"/>
      <c r="I236" s="196"/>
      <c r="J236" s="147"/>
      <c r="K236" s="147"/>
      <c r="L236" s="56"/>
      <c r="M236" s="299" t="str">
        <f>N236&amp;" MBA/ "&amp;O236&amp;" км"</f>
        <v>1,434 MBA/ 5,786 км</v>
      </c>
      <c r="N236" s="297">
        <f>SUM(N237:N246)</f>
        <v>1.4340000000000002</v>
      </c>
      <c r="O236" s="297">
        <f>SUM(O237:O246)</f>
        <v>5.7859999999999996</v>
      </c>
      <c r="P236" s="298" t="str">
        <f>R236&amp;" MBA/ "&amp;S236&amp;" км"</f>
        <v>1,429 MBA/ 8,13 км</v>
      </c>
      <c r="Q236" s="283"/>
      <c r="R236" s="297">
        <v>1.429</v>
      </c>
      <c r="S236" s="297">
        <v>8.1300000000000008</v>
      </c>
      <c r="T236" s="289" t="str">
        <f>(N236+R236)&amp;" MBA/ "&amp;(O236+S236)&amp;" км"</f>
        <v>2,863 MBA/ 13,916 км</v>
      </c>
      <c r="U236" s="125"/>
      <c r="V236" s="125"/>
      <c r="W236" s="206">
        <f>SUM(W237:W246)</f>
        <v>26.430000000000003</v>
      </c>
      <c r="X236" s="202">
        <f>SUM(X237:X246)</f>
        <v>0</v>
      </c>
      <c r="Y236" s="202">
        <f>SUM(Y237:Y246)</f>
        <v>0</v>
      </c>
      <c r="Z236" s="202">
        <f>SUM(Z237:Z246)</f>
        <v>0</v>
      </c>
      <c r="AA236" s="202">
        <f>SUM(AA237:AA246)</f>
        <v>0</v>
      </c>
      <c r="AB236" s="202">
        <f>SUM(AB237:AB246)</f>
        <v>0</v>
      </c>
      <c r="AC236" s="202">
        <f>SUM(AC237:AC246)</f>
        <v>0</v>
      </c>
      <c r="AD236" s="202">
        <f>SUM(AD237:AD246)</f>
        <v>0</v>
      </c>
      <c r="AE236" s="202">
        <f>SUM(AE237:AE246)</f>
        <v>0</v>
      </c>
      <c r="AF236" s="202">
        <f>SUM(AF237:AF246)</f>
        <v>0</v>
      </c>
      <c r="AG236" s="202">
        <f>SUM(AG237:AG246)</f>
        <v>0</v>
      </c>
      <c r="AH236" s="202">
        <f>SUM(AH237:AH246)</f>
        <v>0</v>
      </c>
      <c r="AI236" s="202">
        <f>SUM(AI237:AI246)</f>
        <v>0</v>
      </c>
      <c r="AJ236" s="202">
        <f>SUM(AJ237:AJ246)</f>
        <v>0</v>
      </c>
      <c r="AK236" s="202">
        <f>SUM(AK237:AK246)</f>
        <v>0</v>
      </c>
      <c r="AL236" s="202">
        <f>SUM(AL237:AL246)</f>
        <v>0</v>
      </c>
      <c r="AM236" s="202">
        <f>SUM(AM237:AM246)</f>
        <v>0</v>
      </c>
      <c r="AN236" s="202">
        <f>SUM(AN237:AN246)</f>
        <v>0</v>
      </c>
      <c r="AO236" s="202">
        <f>SUM(AO237:AO246)</f>
        <v>0</v>
      </c>
      <c r="AP236" s="202">
        <f>SUM(AP237:AP246)</f>
        <v>0</v>
      </c>
      <c r="AQ236" s="202">
        <f>SUM(AQ237:AQ246)</f>
        <v>0</v>
      </c>
      <c r="AR236" s="202">
        <f>SUM(AR237:AR246)</f>
        <v>0</v>
      </c>
      <c r="AS236" s="202">
        <f>SUM(AS237:AS246)</f>
        <v>0</v>
      </c>
      <c r="AT236" s="202">
        <f>SUM(AT237:AT246)</f>
        <v>0</v>
      </c>
      <c r="AU236" s="202">
        <f>SUM(AU237:AU246)</f>
        <v>0</v>
      </c>
      <c r="AV236" s="159">
        <f>SUM(AV237:AV246)</f>
        <v>28.860000000000003</v>
      </c>
      <c r="AW236" s="205">
        <f>SUM(AW237:AW246)</f>
        <v>0</v>
      </c>
      <c r="AX236" s="202">
        <f>SUM(AX237:AX246)</f>
        <v>0</v>
      </c>
      <c r="AY236" s="202">
        <f>SUM(AY237:AY246)</f>
        <v>0</v>
      </c>
      <c r="AZ236" s="202">
        <f>SUM(AZ237:AZ246)</f>
        <v>0</v>
      </c>
      <c r="BA236" s="202">
        <f>SUM(BA237:BA246)</f>
        <v>0</v>
      </c>
      <c r="BB236" s="202">
        <f>SUM(BB237:BB246)</f>
        <v>0</v>
      </c>
      <c r="BC236" s="202">
        <f>SUM(BC237:BC246)</f>
        <v>0</v>
      </c>
      <c r="BD236" s="202">
        <f>SUM(BD237:BD246)</f>
        <v>0</v>
      </c>
      <c r="BE236" s="203">
        <f>SUM(BE237:BE246)</f>
        <v>0</v>
      </c>
      <c r="BF236" s="75">
        <f>SUM(BF237:BF246)</f>
        <v>0</v>
      </c>
      <c r="BG236" s="202">
        <f>SUM(BG237:BG246)</f>
        <v>0</v>
      </c>
      <c r="BH236" s="202">
        <f>SUM(BH237:BH246)</f>
        <v>0</v>
      </c>
      <c r="BI236" s="202">
        <f>SUM(BI237:BI246)</f>
        <v>0</v>
      </c>
      <c r="BJ236" s="202">
        <f>SUM(BJ237:BJ246)</f>
        <v>0</v>
      </c>
      <c r="BK236" s="202">
        <f>SUM(BK237:BK246)</f>
        <v>0</v>
      </c>
      <c r="BL236" s="202">
        <f>SUM(BL237:BL246)</f>
        <v>0</v>
      </c>
      <c r="BM236" s="202">
        <f>SUM(BM237:BM246)</f>
        <v>0</v>
      </c>
      <c r="BN236" s="202">
        <f>SUM(BN237:BN246)</f>
        <v>0</v>
      </c>
      <c r="BO236" s="202">
        <f>SUM(BO237:BO246)</f>
        <v>0</v>
      </c>
      <c r="BP236" s="202">
        <f>SUM(BP237:BP246)</f>
        <v>0</v>
      </c>
      <c r="BQ236" s="202">
        <f>SUM(BQ237:BQ246)</f>
        <v>0</v>
      </c>
      <c r="BR236" s="202">
        <f>SUM(BR237:BR246)</f>
        <v>0</v>
      </c>
      <c r="BS236" s="202">
        <f>SUM(BS237:BS246)</f>
        <v>0</v>
      </c>
      <c r="BT236" s="202">
        <f>SUM(BT237:BT246)</f>
        <v>0</v>
      </c>
      <c r="BU236" s="204">
        <f>SUM(BU237:BU246)</f>
        <v>55.289999999999992</v>
      </c>
      <c r="BV236" s="142"/>
      <c r="BW236" s="141"/>
      <c r="BX236" s="141"/>
      <c r="BY236" s="141"/>
      <c r="BZ236" s="141"/>
      <c r="CA236" s="141"/>
      <c r="CB236" s="141"/>
      <c r="CC236" s="141"/>
      <c r="CD236" s="20"/>
      <c r="CE236" s="38"/>
      <c r="CF236" s="141"/>
      <c r="CG236" s="141"/>
      <c r="CH236" s="20"/>
      <c r="CI236" s="141"/>
      <c r="CJ236" s="141"/>
      <c r="CK236" s="141"/>
      <c r="CL236" s="141"/>
      <c r="CM236" s="141"/>
      <c r="CN236" s="141"/>
      <c r="CO236" s="141"/>
      <c r="CP236" s="141"/>
      <c r="CQ236" s="141"/>
      <c r="CR236" s="141"/>
      <c r="CS236" s="140"/>
      <c r="CT236" s="287"/>
      <c r="CU236" s="296">
        <f>SUM(CU237:CU246)</f>
        <v>21.841348194760144</v>
      </c>
      <c r="CV236" s="295">
        <f>SUM(CV237:CV246)</f>
        <v>25.197598659160224</v>
      </c>
      <c r="CW236" s="199">
        <f>CU236+CV236</f>
        <v>47.038946853920365</v>
      </c>
      <c r="CX236" s="13"/>
      <c r="CY236" s="230"/>
      <c r="CZ236" s="9"/>
      <c r="DA236" s="9"/>
      <c r="DB236" s="9"/>
      <c r="DC236" s="9"/>
      <c r="DD236" s="9"/>
      <c r="DE236" s="9"/>
      <c r="DF236" s="9"/>
    </row>
    <row r="237" spans="1:110" s="8" customFormat="1" ht="31.5" hidden="1" outlineLevel="1" x14ac:dyDescent="0.25">
      <c r="A237" s="53"/>
      <c r="B237" s="272" t="s">
        <v>129</v>
      </c>
      <c r="C237" s="271"/>
      <c r="D237" s="198"/>
      <c r="E237" s="196"/>
      <c r="F237" s="196"/>
      <c r="G237" s="196"/>
      <c r="H237" s="196"/>
      <c r="I237" s="196"/>
      <c r="J237" s="147"/>
      <c r="K237" s="147"/>
      <c r="L237" s="56"/>
      <c r="M237" s="293" t="str">
        <f>N237&amp;" MBA/ "&amp;O237&amp;" км"</f>
        <v>0,08 MBA/ 0,321 км</v>
      </c>
      <c r="N237" s="269">
        <v>0.08</v>
      </c>
      <c r="O237" s="269">
        <v>0.32100000000000001</v>
      </c>
      <c r="P237" s="294" t="str">
        <f>R237&amp;" MBA/ "&amp;S237&amp;" км"</f>
        <v>0,079 MBA/ 0,452 км</v>
      </c>
      <c r="Q237" s="283"/>
      <c r="R237" s="267">
        <v>7.9000000000000001E-2</v>
      </c>
      <c r="S237" s="267">
        <v>0.45200000000000001</v>
      </c>
      <c r="T237" s="282" t="str">
        <f>(N237+R237)&amp;" MBA/ "&amp;(O237+S237)&amp;" км"</f>
        <v>0,159 MBA/ 0,773 км</v>
      </c>
      <c r="U237" s="125"/>
      <c r="V237" s="125"/>
      <c r="W237" s="145">
        <v>1.4683333333333333</v>
      </c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  <c r="AU237" s="141"/>
      <c r="AV237" s="144">
        <v>1.6033333333333335</v>
      </c>
      <c r="AW237" s="143"/>
      <c r="AX237" s="141"/>
      <c r="AY237" s="141"/>
      <c r="AZ237" s="141"/>
      <c r="BA237" s="141"/>
      <c r="BB237" s="141"/>
      <c r="BC237" s="141"/>
      <c r="BD237" s="141"/>
      <c r="BE237" s="20"/>
      <c r="BF237" s="38"/>
      <c r="BG237" s="141"/>
      <c r="BH237" s="141"/>
      <c r="BI237" s="141"/>
      <c r="BJ237" s="141"/>
      <c r="BK237" s="141"/>
      <c r="BL237" s="141"/>
      <c r="BM237" s="141"/>
      <c r="BN237" s="141"/>
      <c r="BO237" s="141"/>
      <c r="BP237" s="141"/>
      <c r="BQ237" s="141"/>
      <c r="BR237" s="141"/>
      <c r="BS237" s="141"/>
      <c r="BT237" s="141"/>
      <c r="BU237" s="56">
        <f>SUM(W237:AV237)</f>
        <v>3.0716666666666668</v>
      </c>
      <c r="BV237" s="142"/>
      <c r="BW237" s="141"/>
      <c r="BX237" s="141"/>
      <c r="BY237" s="141"/>
      <c r="BZ237" s="141"/>
      <c r="CA237" s="141"/>
      <c r="CB237" s="141"/>
      <c r="CC237" s="141"/>
      <c r="CD237" s="20"/>
      <c r="CE237" s="38"/>
      <c r="CF237" s="141"/>
      <c r="CG237" s="141"/>
      <c r="CH237" s="20"/>
      <c r="CI237" s="141"/>
      <c r="CJ237" s="141"/>
      <c r="CK237" s="141"/>
      <c r="CL237" s="141"/>
      <c r="CM237" s="141"/>
      <c r="CN237" s="141"/>
      <c r="CO237" s="141"/>
      <c r="CP237" s="141"/>
      <c r="CQ237" s="141"/>
      <c r="CR237" s="141"/>
      <c r="CS237" s="140"/>
      <c r="CT237" s="287"/>
      <c r="CU237" s="265">
        <v>1.2134082330422302</v>
      </c>
      <c r="CV237" s="38">
        <v>1.3998665921755682</v>
      </c>
      <c r="CW237" s="54">
        <f>CU237+CV237</f>
        <v>2.6132748252177986</v>
      </c>
      <c r="CX237" s="13"/>
      <c r="CY237" s="230"/>
      <c r="CZ237" s="9"/>
      <c r="DA237" s="9"/>
      <c r="DB237" s="9"/>
      <c r="DC237" s="9"/>
      <c r="DD237" s="9"/>
      <c r="DE237" s="9"/>
      <c r="DF237" s="9"/>
    </row>
    <row r="238" spans="1:110" s="8" customFormat="1" ht="31.5" hidden="1" outlineLevel="1" x14ac:dyDescent="0.25">
      <c r="A238" s="53"/>
      <c r="B238" s="272" t="s">
        <v>128</v>
      </c>
      <c r="C238" s="271"/>
      <c r="D238" s="198"/>
      <c r="E238" s="196"/>
      <c r="F238" s="196"/>
      <c r="G238" s="196"/>
      <c r="H238" s="196"/>
      <c r="I238" s="196"/>
      <c r="J238" s="147"/>
      <c r="K238" s="147"/>
      <c r="L238" s="56"/>
      <c r="M238" s="293" t="str">
        <f>N238&amp;" MBA/ "&amp;O238&amp;" км"</f>
        <v>0,398 MBA/ 1,606 км</v>
      </c>
      <c r="N238" s="269">
        <v>0.39800000000000002</v>
      </c>
      <c r="O238" s="269">
        <v>1.6060000000000001</v>
      </c>
      <c r="P238" s="294" t="str">
        <f>R238&amp;" MBA/ "&amp;S238&amp;" км"</f>
        <v>0,397 MBA/ 2,258 км</v>
      </c>
      <c r="Q238" s="283"/>
      <c r="R238" s="267">
        <v>0.39700000000000002</v>
      </c>
      <c r="S238" s="267">
        <v>2.258</v>
      </c>
      <c r="T238" s="282" t="str">
        <f>(N238+R238)&amp;" MBA/ "&amp;(O238+S238)&amp;" км"</f>
        <v>0,795 MBA/ 3,864 км</v>
      </c>
      <c r="U238" s="125"/>
      <c r="V238" s="125"/>
      <c r="W238" s="145">
        <v>7.3416666666666668</v>
      </c>
      <c r="X238" s="141"/>
      <c r="Y238" s="141"/>
      <c r="Z238" s="141"/>
      <c r="AA238" s="141"/>
      <c r="AB238" s="141"/>
      <c r="AC238" s="141"/>
      <c r="AD238" s="141"/>
      <c r="AE238" s="141"/>
      <c r="AF238" s="141"/>
      <c r="AG238" s="141"/>
      <c r="AH238" s="141"/>
      <c r="AI238" s="141"/>
      <c r="AJ238" s="141"/>
      <c r="AK238" s="141"/>
      <c r="AL238" s="141"/>
      <c r="AM238" s="141"/>
      <c r="AN238" s="141"/>
      <c r="AO238" s="141"/>
      <c r="AP238" s="141"/>
      <c r="AQ238" s="141"/>
      <c r="AR238" s="141"/>
      <c r="AS238" s="141"/>
      <c r="AT238" s="141"/>
      <c r="AU238" s="141"/>
      <c r="AV238" s="144">
        <v>8.0166666666666675</v>
      </c>
      <c r="AW238" s="143"/>
      <c r="AX238" s="141"/>
      <c r="AY238" s="141"/>
      <c r="AZ238" s="141"/>
      <c r="BA238" s="141"/>
      <c r="BB238" s="141"/>
      <c r="BC238" s="141"/>
      <c r="BD238" s="141"/>
      <c r="BE238" s="20"/>
      <c r="BF238" s="38"/>
      <c r="BG238" s="141"/>
      <c r="BH238" s="141"/>
      <c r="BI238" s="141"/>
      <c r="BJ238" s="141"/>
      <c r="BK238" s="141"/>
      <c r="BL238" s="141"/>
      <c r="BM238" s="141"/>
      <c r="BN238" s="141"/>
      <c r="BO238" s="141"/>
      <c r="BP238" s="141"/>
      <c r="BQ238" s="141"/>
      <c r="BR238" s="141"/>
      <c r="BS238" s="141"/>
      <c r="BT238" s="141"/>
      <c r="BU238" s="56">
        <f>SUM(W238:AV238)</f>
        <v>15.358333333333334</v>
      </c>
      <c r="BV238" s="142"/>
      <c r="BW238" s="141"/>
      <c r="BX238" s="141"/>
      <c r="BY238" s="141"/>
      <c r="BZ238" s="141"/>
      <c r="CA238" s="141"/>
      <c r="CB238" s="141"/>
      <c r="CC238" s="141"/>
      <c r="CD238" s="20"/>
      <c r="CE238" s="38"/>
      <c r="CF238" s="141"/>
      <c r="CG238" s="141"/>
      <c r="CH238" s="20"/>
      <c r="CI238" s="141"/>
      <c r="CJ238" s="141"/>
      <c r="CK238" s="141"/>
      <c r="CL238" s="141"/>
      <c r="CM238" s="141"/>
      <c r="CN238" s="141"/>
      <c r="CO238" s="141"/>
      <c r="CP238" s="141"/>
      <c r="CQ238" s="141"/>
      <c r="CR238" s="141"/>
      <c r="CS238" s="140"/>
      <c r="CT238" s="287"/>
      <c r="CU238" s="265">
        <v>6.0670411652111511</v>
      </c>
      <c r="CV238" s="38">
        <v>6.9993329608778403</v>
      </c>
      <c r="CW238" s="54">
        <f>CU238+CV238</f>
        <v>13.066374126088991</v>
      </c>
      <c r="CX238" s="13"/>
      <c r="CY238" s="230"/>
      <c r="CZ238" s="9"/>
      <c r="DA238" s="9"/>
      <c r="DB238" s="9"/>
      <c r="DC238" s="9"/>
      <c r="DD238" s="9"/>
      <c r="DE238" s="9"/>
      <c r="DF238" s="9"/>
    </row>
    <row r="239" spans="1:110" s="8" customFormat="1" ht="31.5" hidden="1" outlineLevel="1" x14ac:dyDescent="0.25">
      <c r="A239" s="53"/>
      <c r="B239" s="272" t="s">
        <v>127</v>
      </c>
      <c r="C239" s="271"/>
      <c r="D239" s="198"/>
      <c r="E239" s="196"/>
      <c r="F239" s="196"/>
      <c r="G239" s="196"/>
      <c r="H239" s="196"/>
      <c r="I239" s="196"/>
      <c r="J239" s="147"/>
      <c r="K239" s="147"/>
      <c r="L239" s="56"/>
      <c r="M239" s="293" t="str">
        <f>N239&amp;" MBA/ "&amp;O239&amp;" км"</f>
        <v>0,08 MBA/ 0,328 км</v>
      </c>
      <c r="N239" s="269">
        <v>0.08</v>
      </c>
      <c r="O239" s="269">
        <f>0.321+0.007</f>
        <v>0.32800000000000001</v>
      </c>
      <c r="P239" s="294" t="str">
        <f>R239&amp;" MBA/ "&amp;S239&amp;" км"</f>
        <v>0,079 MBA/ 0,452 км</v>
      </c>
      <c r="Q239" s="283"/>
      <c r="R239" s="267">
        <v>7.9000000000000001E-2</v>
      </c>
      <c r="S239" s="267">
        <v>0.45200000000000001</v>
      </c>
      <c r="T239" s="282" t="str">
        <f>(N239+R239)&amp;" MBA/ "&amp;(O239+S239)&amp;" км"</f>
        <v>0,159 MBA/ 0,78 км</v>
      </c>
      <c r="U239" s="125"/>
      <c r="V239" s="125"/>
      <c r="W239" s="145">
        <v>1.4683333333333333</v>
      </c>
      <c r="X239" s="141"/>
      <c r="Y239" s="141"/>
      <c r="Z239" s="141"/>
      <c r="AA239" s="141"/>
      <c r="AB239" s="141"/>
      <c r="AC239" s="141"/>
      <c r="AD239" s="141"/>
      <c r="AE239" s="141"/>
      <c r="AF239" s="141"/>
      <c r="AG239" s="141"/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1"/>
      <c r="AU239" s="141"/>
      <c r="AV239" s="144">
        <v>1.6033333333333335</v>
      </c>
      <c r="AW239" s="143"/>
      <c r="AX239" s="141"/>
      <c r="AY239" s="141"/>
      <c r="AZ239" s="141"/>
      <c r="BA239" s="141"/>
      <c r="BB239" s="141"/>
      <c r="BC239" s="141"/>
      <c r="BD239" s="141"/>
      <c r="BE239" s="20"/>
      <c r="BF239" s="38"/>
      <c r="BG239" s="141"/>
      <c r="BH239" s="141"/>
      <c r="BI239" s="141"/>
      <c r="BJ239" s="141"/>
      <c r="BK239" s="141"/>
      <c r="BL239" s="141"/>
      <c r="BM239" s="141"/>
      <c r="BN239" s="141"/>
      <c r="BO239" s="141"/>
      <c r="BP239" s="141"/>
      <c r="BQ239" s="141"/>
      <c r="BR239" s="141"/>
      <c r="BS239" s="141"/>
      <c r="BT239" s="141"/>
      <c r="BU239" s="56">
        <f>SUM(W239:AV239)</f>
        <v>3.0716666666666668</v>
      </c>
      <c r="BV239" s="142"/>
      <c r="BW239" s="141"/>
      <c r="BX239" s="141"/>
      <c r="BY239" s="141"/>
      <c r="BZ239" s="141"/>
      <c r="CA239" s="141"/>
      <c r="CB239" s="141"/>
      <c r="CC239" s="141"/>
      <c r="CD239" s="20"/>
      <c r="CE239" s="38"/>
      <c r="CF239" s="141"/>
      <c r="CG239" s="141"/>
      <c r="CH239" s="20"/>
      <c r="CI239" s="141"/>
      <c r="CJ239" s="141"/>
      <c r="CK239" s="141"/>
      <c r="CL239" s="141"/>
      <c r="CM239" s="141"/>
      <c r="CN239" s="141"/>
      <c r="CO239" s="141"/>
      <c r="CP239" s="141"/>
      <c r="CQ239" s="141"/>
      <c r="CR239" s="141"/>
      <c r="CS239" s="140"/>
      <c r="CT239" s="287"/>
      <c r="CU239" s="265">
        <v>1.2134082330422302</v>
      </c>
      <c r="CV239" s="38">
        <v>1.3998665921755682</v>
      </c>
      <c r="CW239" s="54">
        <f>CU239+CV239</f>
        <v>2.6132748252177986</v>
      </c>
      <c r="CX239" s="13"/>
      <c r="CY239" s="230"/>
      <c r="CZ239" s="9"/>
      <c r="DA239" s="9"/>
      <c r="DB239" s="9"/>
      <c r="DC239" s="9"/>
      <c r="DD239" s="9"/>
      <c r="DE239" s="9"/>
      <c r="DF239" s="9"/>
    </row>
    <row r="240" spans="1:110" s="8" customFormat="1" ht="31.5" hidden="1" outlineLevel="1" x14ac:dyDescent="0.25">
      <c r="A240" s="53"/>
      <c r="B240" s="272" t="s">
        <v>126</v>
      </c>
      <c r="C240" s="271"/>
      <c r="D240" s="198"/>
      <c r="E240" s="196"/>
      <c r="F240" s="196"/>
      <c r="G240" s="196"/>
      <c r="H240" s="196"/>
      <c r="I240" s="196"/>
      <c r="J240" s="147"/>
      <c r="K240" s="147"/>
      <c r="L240" s="56"/>
      <c r="M240" s="293" t="str">
        <f>N240&amp;" MBA/ "&amp;O240&amp;" км"</f>
        <v>0,08 MBA/ 0,321 км</v>
      </c>
      <c r="N240" s="269">
        <v>0.08</v>
      </c>
      <c r="O240" s="269">
        <v>0.32100000000000001</v>
      </c>
      <c r="P240" s="294" t="str">
        <f>R240&amp;" MBA/ "&amp;S240&amp;" км"</f>
        <v>0,079 MBA/ 0,452 км</v>
      </c>
      <c r="Q240" s="283"/>
      <c r="R240" s="267">
        <v>7.9000000000000001E-2</v>
      </c>
      <c r="S240" s="267">
        <v>0.45200000000000001</v>
      </c>
      <c r="T240" s="282" t="str">
        <f>(N240+R240)&amp;" MBA/ "&amp;(O240+S240)&amp;" км"</f>
        <v>0,159 MBA/ 0,773 км</v>
      </c>
      <c r="U240" s="125"/>
      <c r="V240" s="125"/>
      <c r="W240" s="145">
        <v>1.4683333333333333</v>
      </c>
      <c r="X240" s="141"/>
      <c r="Y240" s="141"/>
      <c r="Z240" s="141"/>
      <c r="AA240" s="141"/>
      <c r="AB240" s="141"/>
      <c r="AC240" s="141"/>
      <c r="AD240" s="141"/>
      <c r="AE240" s="141"/>
      <c r="AF240" s="141"/>
      <c r="AG240" s="141"/>
      <c r="AH240" s="141"/>
      <c r="AI240" s="141"/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  <c r="AT240" s="141"/>
      <c r="AU240" s="141"/>
      <c r="AV240" s="144">
        <v>1.6033333333333335</v>
      </c>
      <c r="AW240" s="143"/>
      <c r="AX240" s="141"/>
      <c r="AY240" s="141"/>
      <c r="AZ240" s="141"/>
      <c r="BA240" s="141"/>
      <c r="BB240" s="141"/>
      <c r="BC240" s="141"/>
      <c r="BD240" s="141"/>
      <c r="BE240" s="20"/>
      <c r="BF240" s="38"/>
      <c r="BG240" s="141"/>
      <c r="BH240" s="141"/>
      <c r="BI240" s="141"/>
      <c r="BJ240" s="141"/>
      <c r="BK240" s="141"/>
      <c r="BL240" s="141"/>
      <c r="BM240" s="141"/>
      <c r="BN240" s="141"/>
      <c r="BO240" s="141"/>
      <c r="BP240" s="141"/>
      <c r="BQ240" s="141"/>
      <c r="BR240" s="141"/>
      <c r="BS240" s="141"/>
      <c r="BT240" s="141"/>
      <c r="BU240" s="56">
        <f>SUM(W240:AV240)</f>
        <v>3.0716666666666668</v>
      </c>
      <c r="BV240" s="142"/>
      <c r="BW240" s="141"/>
      <c r="BX240" s="141"/>
      <c r="BY240" s="141"/>
      <c r="BZ240" s="141"/>
      <c r="CA240" s="141"/>
      <c r="CB240" s="141"/>
      <c r="CC240" s="141"/>
      <c r="CD240" s="20"/>
      <c r="CE240" s="38"/>
      <c r="CF240" s="141"/>
      <c r="CG240" s="141"/>
      <c r="CH240" s="20"/>
      <c r="CI240" s="141"/>
      <c r="CJ240" s="141"/>
      <c r="CK240" s="141"/>
      <c r="CL240" s="141"/>
      <c r="CM240" s="141"/>
      <c r="CN240" s="141"/>
      <c r="CO240" s="141"/>
      <c r="CP240" s="141"/>
      <c r="CQ240" s="141"/>
      <c r="CR240" s="141"/>
      <c r="CS240" s="140"/>
      <c r="CT240" s="287"/>
      <c r="CU240" s="265">
        <v>1.2134082330422302</v>
      </c>
      <c r="CV240" s="38">
        <v>1.3998665921755682</v>
      </c>
      <c r="CW240" s="54">
        <f>CU240+CV240</f>
        <v>2.6132748252177986</v>
      </c>
      <c r="CX240" s="13"/>
      <c r="CY240" s="230"/>
      <c r="CZ240" s="9"/>
      <c r="DA240" s="9"/>
      <c r="DB240" s="9"/>
      <c r="DC240" s="9"/>
      <c r="DD240" s="9"/>
      <c r="DE240" s="9"/>
      <c r="DF240" s="9"/>
    </row>
    <row r="241" spans="1:110" s="8" customFormat="1" ht="31.5" hidden="1" outlineLevel="1" x14ac:dyDescent="0.25">
      <c r="A241" s="53"/>
      <c r="B241" s="272" t="s">
        <v>125</v>
      </c>
      <c r="C241" s="271"/>
      <c r="D241" s="198"/>
      <c r="E241" s="196"/>
      <c r="F241" s="196"/>
      <c r="G241" s="196"/>
      <c r="H241" s="196"/>
      <c r="I241" s="196"/>
      <c r="J241" s="147"/>
      <c r="K241" s="147"/>
      <c r="L241" s="56"/>
      <c r="M241" s="293" t="str">
        <f>N241&amp;" MBA/ "&amp;O241&amp;" км"</f>
        <v>0,159 MBA/ 0,642 км</v>
      </c>
      <c r="N241" s="269">
        <v>0.159</v>
      </c>
      <c r="O241" s="269">
        <v>0.64200000000000002</v>
      </c>
      <c r="P241" s="294" t="str">
        <f>R241&amp;" MBA/ "&amp;S241&amp;" км"</f>
        <v>0,159 MBA/ 0,903 км</v>
      </c>
      <c r="Q241" s="283"/>
      <c r="R241" s="267">
        <v>0.159</v>
      </c>
      <c r="S241" s="267">
        <v>0.90300000000000002</v>
      </c>
      <c r="T241" s="282" t="str">
        <f>(N241+R241)&amp;" MBA/ "&amp;(O241+S241)&amp;" км"</f>
        <v>0,318 MBA/ 1,545 км</v>
      </c>
      <c r="U241" s="125"/>
      <c r="V241" s="125"/>
      <c r="W241" s="145">
        <v>2.9366666666666665</v>
      </c>
      <c r="X241" s="141"/>
      <c r="Y241" s="141"/>
      <c r="Z241" s="141"/>
      <c r="AA241" s="141"/>
      <c r="AB241" s="141"/>
      <c r="AC241" s="141"/>
      <c r="AD241" s="141"/>
      <c r="AE241" s="141"/>
      <c r="AF241" s="141"/>
      <c r="AG241" s="141"/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1"/>
      <c r="AU241" s="141"/>
      <c r="AV241" s="144">
        <v>3.206666666666667</v>
      </c>
      <c r="AW241" s="143"/>
      <c r="AX241" s="141"/>
      <c r="AY241" s="141"/>
      <c r="AZ241" s="141"/>
      <c r="BA241" s="141"/>
      <c r="BB241" s="141"/>
      <c r="BC241" s="141"/>
      <c r="BD241" s="141"/>
      <c r="BE241" s="20"/>
      <c r="BF241" s="38"/>
      <c r="BG241" s="141"/>
      <c r="BH241" s="141"/>
      <c r="BI241" s="141"/>
      <c r="BJ241" s="141"/>
      <c r="BK241" s="141"/>
      <c r="BL241" s="141"/>
      <c r="BM241" s="141"/>
      <c r="BN241" s="141"/>
      <c r="BO241" s="141"/>
      <c r="BP241" s="141"/>
      <c r="BQ241" s="141"/>
      <c r="BR241" s="141"/>
      <c r="BS241" s="141"/>
      <c r="BT241" s="141"/>
      <c r="BU241" s="56">
        <f>SUM(W241:AV241)</f>
        <v>6.1433333333333335</v>
      </c>
      <c r="BV241" s="142"/>
      <c r="BW241" s="141"/>
      <c r="BX241" s="141"/>
      <c r="BY241" s="141"/>
      <c r="BZ241" s="141"/>
      <c r="CA241" s="141"/>
      <c r="CB241" s="141"/>
      <c r="CC241" s="141"/>
      <c r="CD241" s="20"/>
      <c r="CE241" s="38"/>
      <c r="CF241" s="141"/>
      <c r="CG241" s="141"/>
      <c r="CH241" s="20"/>
      <c r="CI241" s="141"/>
      <c r="CJ241" s="141"/>
      <c r="CK241" s="141"/>
      <c r="CL241" s="141"/>
      <c r="CM241" s="141"/>
      <c r="CN241" s="141"/>
      <c r="CO241" s="141"/>
      <c r="CP241" s="141"/>
      <c r="CQ241" s="141"/>
      <c r="CR241" s="141"/>
      <c r="CS241" s="140"/>
      <c r="CT241" s="287"/>
      <c r="CU241" s="265">
        <v>2.4268164660844604</v>
      </c>
      <c r="CV241" s="38">
        <v>2.7997331843511364</v>
      </c>
      <c r="CW241" s="54">
        <f>CU241+CV241</f>
        <v>5.2265496504355973</v>
      </c>
      <c r="CX241" s="13"/>
      <c r="CY241" s="230"/>
      <c r="CZ241" s="9"/>
      <c r="DA241" s="9"/>
      <c r="DB241" s="9"/>
      <c r="DC241" s="9"/>
      <c r="DD241" s="9"/>
      <c r="DE241" s="9"/>
      <c r="DF241" s="9"/>
    </row>
    <row r="242" spans="1:110" s="8" customFormat="1" ht="31.5" hidden="1" outlineLevel="1" x14ac:dyDescent="0.25">
      <c r="A242" s="53"/>
      <c r="B242" s="272" t="s">
        <v>124</v>
      </c>
      <c r="C242" s="271"/>
      <c r="D242" s="198"/>
      <c r="E242" s="196"/>
      <c r="F242" s="196"/>
      <c r="G242" s="196"/>
      <c r="H242" s="196"/>
      <c r="I242" s="196"/>
      <c r="J242" s="147"/>
      <c r="K242" s="147"/>
      <c r="L242" s="56"/>
      <c r="M242" s="293" t="str">
        <f>N242&amp;" MBA/ "&amp;O242&amp;" км"</f>
        <v>0,159 MBA/ 0,642 км</v>
      </c>
      <c r="N242" s="269">
        <v>0.159</v>
      </c>
      <c r="O242" s="269">
        <v>0.64200000000000002</v>
      </c>
      <c r="P242" s="294" t="str">
        <f>R242&amp;" MBA/ "&amp;S242&amp;" км"</f>
        <v>0,159 MBA/ 0,903 км</v>
      </c>
      <c r="Q242" s="283"/>
      <c r="R242" s="267">
        <v>0.159</v>
      </c>
      <c r="S242" s="267">
        <v>0.90300000000000002</v>
      </c>
      <c r="T242" s="282" t="str">
        <f>(N242+R242)&amp;" MBA/ "&amp;(O242+S242)&amp;" км"</f>
        <v>0,318 MBA/ 1,545 км</v>
      </c>
      <c r="U242" s="125"/>
      <c r="V242" s="125"/>
      <c r="W242" s="145">
        <v>2.9366666666666665</v>
      </c>
      <c r="X242" s="141"/>
      <c r="Y242" s="141"/>
      <c r="Z242" s="141"/>
      <c r="AA242" s="141"/>
      <c r="AB242" s="141"/>
      <c r="AC242" s="141"/>
      <c r="AD242" s="141"/>
      <c r="AE242" s="141"/>
      <c r="AF242" s="141"/>
      <c r="AG242" s="141"/>
      <c r="AH242" s="141"/>
      <c r="AI242" s="141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41"/>
      <c r="AU242" s="141"/>
      <c r="AV242" s="144">
        <v>3.206666666666667</v>
      </c>
      <c r="AW242" s="143"/>
      <c r="AX242" s="141"/>
      <c r="AY242" s="141"/>
      <c r="AZ242" s="141"/>
      <c r="BA242" s="141"/>
      <c r="BB242" s="141"/>
      <c r="BC242" s="141"/>
      <c r="BD242" s="141"/>
      <c r="BE242" s="20"/>
      <c r="BF242" s="38"/>
      <c r="BG242" s="141"/>
      <c r="BH242" s="141"/>
      <c r="BI242" s="141"/>
      <c r="BJ242" s="141"/>
      <c r="BK242" s="141"/>
      <c r="BL242" s="141"/>
      <c r="BM242" s="141"/>
      <c r="BN242" s="141"/>
      <c r="BO242" s="141"/>
      <c r="BP242" s="141"/>
      <c r="BQ242" s="141"/>
      <c r="BR242" s="141"/>
      <c r="BS242" s="141"/>
      <c r="BT242" s="141"/>
      <c r="BU242" s="56">
        <f>SUM(W242:AV242)</f>
        <v>6.1433333333333335</v>
      </c>
      <c r="BV242" s="142"/>
      <c r="BW242" s="141"/>
      <c r="BX242" s="141"/>
      <c r="BY242" s="141"/>
      <c r="BZ242" s="141"/>
      <c r="CA242" s="141"/>
      <c r="CB242" s="141"/>
      <c r="CC242" s="141"/>
      <c r="CD242" s="20"/>
      <c r="CE242" s="38"/>
      <c r="CF242" s="141"/>
      <c r="CG242" s="141"/>
      <c r="CH242" s="20"/>
      <c r="CI242" s="141"/>
      <c r="CJ242" s="141"/>
      <c r="CK242" s="141"/>
      <c r="CL242" s="141"/>
      <c r="CM242" s="141"/>
      <c r="CN242" s="141"/>
      <c r="CO242" s="141"/>
      <c r="CP242" s="141"/>
      <c r="CQ242" s="141"/>
      <c r="CR242" s="141"/>
      <c r="CS242" s="140"/>
      <c r="CT242" s="287"/>
      <c r="CU242" s="265">
        <v>2.4268164660844604</v>
      </c>
      <c r="CV242" s="38">
        <v>2.7997331843511364</v>
      </c>
      <c r="CW242" s="54">
        <f>CU242+CV242</f>
        <v>5.2265496504355973</v>
      </c>
      <c r="CX242" s="13"/>
      <c r="CY242" s="230"/>
      <c r="CZ242" s="9"/>
      <c r="DA242" s="9"/>
      <c r="DB242" s="9"/>
      <c r="DC242" s="9"/>
      <c r="DD242" s="9"/>
      <c r="DE242" s="9"/>
      <c r="DF242" s="9"/>
    </row>
    <row r="243" spans="1:110" s="8" customFormat="1" ht="31.5" hidden="1" outlineLevel="1" x14ac:dyDescent="0.25">
      <c r="A243" s="53"/>
      <c r="B243" s="272" t="s">
        <v>123</v>
      </c>
      <c r="C243" s="271"/>
      <c r="D243" s="198"/>
      <c r="E243" s="196"/>
      <c r="F243" s="196"/>
      <c r="G243" s="196"/>
      <c r="H243" s="196"/>
      <c r="I243" s="196"/>
      <c r="J243" s="147"/>
      <c r="K243" s="147"/>
      <c r="L243" s="56"/>
      <c r="M243" s="293" t="str">
        <f>N243&amp;" MBA/ "&amp;O243&amp;" км"</f>
        <v>0,159 MBA/ 0,642 км</v>
      </c>
      <c r="N243" s="269">
        <v>0.159</v>
      </c>
      <c r="O243" s="269">
        <v>0.64200000000000002</v>
      </c>
      <c r="P243" s="294" t="str">
        <f>R243&amp;" MBA/ "&amp;S243&amp;" км"</f>
        <v>0,159 MBA/ 0,903 км</v>
      </c>
      <c r="Q243" s="283"/>
      <c r="R243" s="267">
        <v>0.159</v>
      </c>
      <c r="S243" s="267">
        <v>0.90300000000000002</v>
      </c>
      <c r="T243" s="282" t="str">
        <f>(N243+R243)&amp;" MBA/ "&amp;(O243+S243)&amp;" км"</f>
        <v>0,318 MBA/ 1,545 км</v>
      </c>
      <c r="U243" s="125"/>
      <c r="V243" s="125"/>
      <c r="W243" s="145">
        <v>2.9366666666666665</v>
      </c>
      <c r="X243" s="141"/>
      <c r="Y243" s="141"/>
      <c r="Z243" s="141"/>
      <c r="AA243" s="141"/>
      <c r="AB243" s="141"/>
      <c r="AC243" s="141"/>
      <c r="AD243" s="141"/>
      <c r="AE243" s="141"/>
      <c r="AF243" s="141"/>
      <c r="AG243" s="141"/>
      <c r="AH243" s="141"/>
      <c r="AI243" s="141"/>
      <c r="AJ243" s="141"/>
      <c r="AK243" s="141"/>
      <c r="AL243" s="141"/>
      <c r="AM243" s="141"/>
      <c r="AN243" s="141"/>
      <c r="AO243" s="141"/>
      <c r="AP243" s="141"/>
      <c r="AQ243" s="141"/>
      <c r="AR243" s="141"/>
      <c r="AS243" s="141"/>
      <c r="AT243" s="141"/>
      <c r="AU243" s="141"/>
      <c r="AV243" s="144">
        <v>3.206666666666667</v>
      </c>
      <c r="AW243" s="143"/>
      <c r="AX243" s="141"/>
      <c r="AY243" s="141"/>
      <c r="AZ243" s="141"/>
      <c r="BA243" s="141"/>
      <c r="BB243" s="141"/>
      <c r="BC243" s="141"/>
      <c r="BD243" s="141"/>
      <c r="BE243" s="20"/>
      <c r="BF243" s="38"/>
      <c r="BG243" s="141"/>
      <c r="BH243" s="141"/>
      <c r="BI243" s="141"/>
      <c r="BJ243" s="141"/>
      <c r="BK243" s="141"/>
      <c r="BL243" s="141"/>
      <c r="BM243" s="141"/>
      <c r="BN243" s="141"/>
      <c r="BO243" s="141"/>
      <c r="BP243" s="141"/>
      <c r="BQ243" s="141"/>
      <c r="BR243" s="141"/>
      <c r="BS243" s="141"/>
      <c r="BT243" s="141"/>
      <c r="BU243" s="56">
        <f>SUM(W243:AV243)</f>
        <v>6.1433333333333335</v>
      </c>
      <c r="BV243" s="142"/>
      <c r="BW243" s="141"/>
      <c r="BX243" s="141"/>
      <c r="BY243" s="141"/>
      <c r="BZ243" s="141"/>
      <c r="CA243" s="141"/>
      <c r="CB243" s="141"/>
      <c r="CC243" s="141"/>
      <c r="CD243" s="20"/>
      <c r="CE243" s="38"/>
      <c r="CF243" s="141"/>
      <c r="CG243" s="141"/>
      <c r="CH243" s="20"/>
      <c r="CI243" s="141"/>
      <c r="CJ243" s="141"/>
      <c r="CK243" s="141"/>
      <c r="CL243" s="141"/>
      <c r="CM243" s="141"/>
      <c r="CN243" s="141"/>
      <c r="CO243" s="141"/>
      <c r="CP243" s="141"/>
      <c r="CQ243" s="141"/>
      <c r="CR243" s="141"/>
      <c r="CS243" s="140"/>
      <c r="CT243" s="287"/>
      <c r="CU243" s="265">
        <v>2.4268164660844604</v>
      </c>
      <c r="CV243" s="38">
        <v>2.7997331843511364</v>
      </c>
      <c r="CW243" s="54">
        <f>CU243+CV243</f>
        <v>5.2265496504355973</v>
      </c>
      <c r="CX243" s="13"/>
      <c r="CY243" s="230"/>
      <c r="CZ243" s="9"/>
      <c r="DA243" s="9"/>
      <c r="DB243" s="9"/>
      <c r="DC243" s="9"/>
      <c r="DD243" s="9"/>
      <c r="DE243" s="9"/>
      <c r="DF243" s="9"/>
    </row>
    <row r="244" spans="1:110" s="8" customFormat="1" ht="31.5" hidden="1" outlineLevel="1" x14ac:dyDescent="0.25">
      <c r="A244" s="53"/>
      <c r="B244" s="272" t="s">
        <v>122</v>
      </c>
      <c r="C244" s="271"/>
      <c r="D244" s="198"/>
      <c r="E244" s="196"/>
      <c r="F244" s="196"/>
      <c r="G244" s="196"/>
      <c r="H244" s="196"/>
      <c r="I244" s="196"/>
      <c r="J244" s="147"/>
      <c r="K244" s="147"/>
      <c r="L244" s="56"/>
      <c r="M244" s="293" t="str">
        <f>N244&amp;" MBA/ "&amp;O244&amp;" км"</f>
        <v>0,08 MBA/ 0,321 км</v>
      </c>
      <c r="N244" s="269">
        <v>0.08</v>
      </c>
      <c r="O244" s="269">
        <v>0.32100000000000001</v>
      </c>
      <c r="P244" s="294" t="str">
        <f>R244&amp;" MBA/ "&amp;S244&amp;" км"</f>
        <v>0,079 MBA/ 0,452 км</v>
      </c>
      <c r="Q244" s="283"/>
      <c r="R244" s="267">
        <v>7.9000000000000001E-2</v>
      </c>
      <c r="S244" s="267">
        <v>0.45200000000000001</v>
      </c>
      <c r="T244" s="282" t="str">
        <f>(N244+R244)&amp;" MBA/ "&amp;(O244+S244)&amp;" км"</f>
        <v>0,159 MBA/ 0,773 км</v>
      </c>
      <c r="U244" s="125"/>
      <c r="V244" s="125"/>
      <c r="W244" s="145">
        <v>1.4683333333333333</v>
      </c>
      <c r="X244" s="141"/>
      <c r="Y244" s="141"/>
      <c r="Z244" s="141"/>
      <c r="AA244" s="141"/>
      <c r="AB244" s="141"/>
      <c r="AC244" s="141"/>
      <c r="AD244" s="141"/>
      <c r="AE244" s="141"/>
      <c r="AF244" s="141"/>
      <c r="AG244" s="141"/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  <c r="AT244" s="141"/>
      <c r="AU244" s="141"/>
      <c r="AV244" s="144">
        <v>1.6033333333333335</v>
      </c>
      <c r="AW244" s="143"/>
      <c r="AX244" s="141"/>
      <c r="AY244" s="141"/>
      <c r="AZ244" s="141"/>
      <c r="BA244" s="141"/>
      <c r="BB244" s="141"/>
      <c r="BC244" s="141"/>
      <c r="BD244" s="141"/>
      <c r="BE244" s="20"/>
      <c r="BF244" s="38"/>
      <c r="BG244" s="141"/>
      <c r="BH244" s="141"/>
      <c r="BI244" s="141"/>
      <c r="BJ244" s="141"/>
      <c r="BK244" s="141"/>
      <c r="BL244" s="141"/>
      <c r="BM244" s="141"/>
      <c r="BN244" s="141"/>
      <c r="BO244" s="141"/>
      <c r="BP244" s="141"/>
      <c r="BQ244" s="141"/>
      <c r="BR244" s="141"/>
      <c r="BS244" s="141"/>
      <c r="BT244" s="141"/>
      <c r="BU244" s="56">
        <f>SUM(W244:AV244)</f>
        <v>3.0716666666666668</v>
      </c>
      <c r="BV244" s="142"/>
      <c r="BW244" s="141"/>
      <c r="BX244" s="141"/>
      <c r="BY244" s="141"/>
      <c r="BZ244" s="141"/>
      <c r="CA244" s="141"/>
      <c r="CB244" s="141"/>
      <c r="CC244" s="141"/>
      <c r="CD244" s="20"/>
      <c r="CE244" s="38"/>
      <c r="CF244" s="141"/>
      <c r="CG244" s="141"/>
      <c r="CH244" s="20"/>
      <c r="CI244" s="141"/>
      <c r="CJ244" s="141"/>
      <c r="CK244" s="141"/>
      <c r="CL244" s="141"/>
      <c r="CM244" s="141"/>
      <c r="CN244" s="141"/>
      <c r="CO244" s="141"/>
      <c r="CP244" s="141"/>
      <c r="CQ244" s="141"/>
      <c r="CR244" s="141"/>
      <c r="CS244" s="140"/>
      <c r="CT244" s="287"/>
      <c r="CU244" s="265">
        <v>1.2134082330422302</v>
      </c>
      <c r="CV244" s="38">
        <v>1.3998665921755682</v>
      </c>
      <c r="CW244" s="54">
        <f>CU244+CV244</f>
        <v>2.6132748252177986</v>
      </c>
      <c r="CX244" s="13"/>
      <c r="CY244" s="230"/>
      <c r="CZ244" s="9"/>
      <c r="DA244" s="9"/>
      <c r="DB244" s="9"/>
      <c r="DC244" s="9"/>
      <c r="DD244" s="9"/>
      <c r="DE244" s="9"/>
      <c r="DF244" s="9"/>
    </row>
    <row r="245" spans="1:110" s="8" customFormat="1" ht="31.5" hidden="1" outlineLevel="1" x14ac:dyDescent="0.25">
      <c r="A245" s="53"/>
      <c r="B245" s="272" t="s">
        <v>121</v>
      </c>
      <c r="C245" s="271"/>
      <c r="D245" s="198"/>
      <c r="E245" s="196"/>
      <c r="F245" s="196"/>
      <c r="G245" s="196"/>
      <c r="H245" s="196"/>
      <c r="I245" s="196"/>
      <c r="J245" s="147"/>
      <c r="K245" s="147"/>
      <c r="L245" s="56"/>
      <c r="M245" s="293" t="str">
        <f>N245&amp;" MBA/ "&amp;O245&amp;" км"</f>
        <v>0,08 MBA/ 0,321 км</v>
      </c>
      <c r="N245" s="269">
        <v>0.08</v>
      </c>
      <c r="O245" s="269">
        <v>0.32100000000000001</v>
      </c>
      <c r="P245" s="294" t="str">
        <f>R245&amp;" MBA/ "&amp;S245&amp;" км"</f>
        <v>0,08 MBA/ 0,452 км</v>
      </c>
      <c r="Q245" s="283"/>
      <c r="R245" s="267">
        <v>0.08</v>
      </c>
      <c r="S245" s="267">
        <v>0.45200000000000001</v>
      </c>
      <c r="T245" s="282" t="str">
        <f>(N245+R245)&amp;" MBA/ "&amp;(O245+S245)&amp;" км"</f>
        <v>0,16 MBA/ 0,773 км</v>
      </c>
      <c r="U245" s="125"/>
      <c r="V245" s="125"/>
      <c r="W245" s="145">
        <v>1.4683333333333333</v>
      </c>
      <c r="X245" s="141"/>
      <c r="Y245" s="141"/>
      <c r="Z245" s="141"/>
      <c r="AA245" s="141"/>
      <c r="AB245" s="141"/>
      <c r="AC245" s="141"/>
      <c r="AD245" s="141"/>
      <c r="AE245" s="141"/>
      <c r="AF245" s="141"/>
      <c r="AG245" s="141"/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1"/>
      <c r="AU245" s="141"/>
      <c r="AV245" s="144">
        <v>1.6033333333333335</v>
      </c>
      <c r="AW245" s="143"/>
      <c r="AX245" s="141"/>
      <c r="AY245" s="141"/>
      <c r="AZ245" s="141"/>
      <c r="BA245" s="141"/>
      <c r="BB245" s="141"/>
      <c r="BC245" s="141"/>
      <c r="BD245" s="141"/>
      <c r="BE245" s="20"/>
      <c r="BF245" s="38"/>
      <c r="BG245" s="141"/>
      <c r="BH245" s="141"/>
      <c r="BI245" s="141"/>
      <c r="BJ245" s="141"/>
      <c r="BK245" s="141"/>
      <c r="BL245" s="141"/>
      <c r="BM245" s="141"/>
      <c r="BN245" s="141"/>
      <c r="BO245" s="141"/>
      <c r="BP245" s="141"/>
      <c r="BQ245" s="141"/>
      <c r="BR245" s="141"/>
      <c r="BS245" s="141"/>
      <c r="BT245" s="141"/>
      <c r="BU245" s="56">
        <f>SUM(W245:AV245)</f>
        <v>3.0716666666666668</v>
      </c>
      <c r="BV245" s="142"/>
      <c r="BW245" s="141"/>
      <c r="BX245" s="141"/>
      <c r="BY245" s="141"/>
      <c r="BZ245" s="141"/>
      <c r="CA245" s="141"/>
      <c r="CB245" s="141"/>
      <c r="CC245" s="141"/>
      <c r="CD245" s="20"/>
      <c r="CE245" s="38"/>
      <c r="CF245" s="141"/>
      <c r="CG245" s="141"/>
      <c r="CH245" s="20"/>
      <c r="CI245" s="141"/>
      <c r="CJ245" s="141"/>
      <c r="CK245" s="141"/>
      <c r="CL245" s="141"/>
      <c r="CM245" s="141"/>
      <c r="CN245" s="141"/>
      <c r="CO245" s="141"/>
      <c r="CP245" s="141"/>
      <c r="CQ245" s="141"/>
      <c r="CR245" s="141"/>
      <c r="CS245" s="140"/>
      <c r="CT245" s="287"/>
      <c r="CU245" s="265">
        <v>1.2134082330422302</v>
      </c>
      <c r="CV245" s="38">
        <v>1.3998665921755682</v>
      </c>
      <c r="CW245" s="54">
        <f>CU245+CV245</f>
        <v>2.6132748252177986</v>
      </c>
      <c r="CX245" s="13"/>
      <c r="CY245" s="230"/>
      <c r="CZ245" s="9"/>
      <c r="DA245" s="9"/>
      <c r="DB245" s="9"/>
      <c r="DC245" s="9"/>
      <c r="DD245" s="9"/>
      <c r="DE245" s="9"/>
      <c r="DF245" s="9"/>
    </row>
    <row r="246" spans="1:110" s="8" customFormat="1" ht="31.5" hidden="1" outlineLevel="1" x14ac:dyDescent="0.25">
      <c r="A246" s="53"/>
      <c r="B246" s="272" t="s">
        <v>120</v>
      </c>
      <c r="C246" s="271"/>
      <c r="D246" s="198"/>
      <c r="E246" s="196"/>
      <c r="F246" s="196"/>
      <c r="G246" s="196"/>
      <c r="H246" s="196"/>
      <c r="I246" s="196"/>
      <c r="J246" s="147"/>
      <c r="K246" s="147"/>
      <c r="L246" s="56"/>
      <c r="M246" s="293" t="str">
        <f>N246&amp;" MBA/ "&amp;O246&amp;" км"</f>
        <v>0,159 MBA/ 0,642 км</v>
      </c>
      <c r="N246" s="269">
        <v>0.159</v>
      </c>
      <c r="O246" s="269">
        <v>0.64200000000000002</v>
      </c>
      <c r="P246" s="226" t="str">
        <f>R246&amp;" MBA/ "&amp;S246&amp;" км"</f>
        <v>0,159 MBA/ 0,903 км</v>
      </c>
      <c r="Q246" s="283"/>
      <c r="R246" s="267">
        <v>0.159</v>
      </c>
      <c r="S246" s="267">
        <v>0.90300000000000002</v>
      </c>
      <c r="T246" s="282" t="str">
        <f>(N246+R246)&amp;" MBA/ "&amp;(O246+S246)&amp;" км"</f>
        <v>0,318 MBA/ 1,545 км</v>
      </c>
      <c r="U246" s="125"/>
      <c r="V246" s="125"/>
      <c r="W246" s="145">
        <v>2.9366666666666665</v>
      </c>
      <c r="X246" s="141"/>
      <c r="Y246" s="141"/>
      <c r="Z246" s="141"/>
      <c r="AA246" s="141"/>
      <c r="AB246" s="141"/>
      <c r="AC246" s="141"/>
      <c r="AD246" s="141"/>
      <c r="AE246" s="141"/>
      <c r="AF246" s="141"/>
      <c r="AG246" s="141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1"/>
      <c r="AU246" s="141"/>
      <c r="AV246" s="144">
        <v>3.206666666666667</v>
      </c>
      <c r="AW246" s="143"/>
      <c r="AX246" s="141"/>
      <c r="AY246" s="141"/>
      <c r="AZ246" s="141"/>
      <c r="BA246" s="141"/>
      <c r="BB246" s="141"/>
      <c r="BC246" s="141"/>
      <c r="BD246" s="141"/>
      <c r="BE246" s="20"/>
      <c r="BF246" s="38"/>
      <c r="BG246" s="141"/>
      <c r="BH246" s="141"/>
      <c r="BI246" s="141"/>
      <c r="BJ246" s="141"/>
      <c r="BK246" s="141"/>
      <c r="BL246" s="141"/>
      <c r="BM246" s="141"/>
      <c r="BN246" s="141"/>
      <c r="BO246" s="141"/>
      <c r="BP246" s="141"/>
      <c r="BQ246" s="141"/>
      <c r="BR246" s="141"/>
      <c r="BS246" s="141"/>
      <c r="BT246" s="141"/>
      <c r="BU246" s="56">
        <f>SUM(W246:AV246)</f>
        <v>6.1433333333333335</v>
      </c>
      <c r="BV246" s="142"/>
      <c r="BW246" s="141"/>
      <c r="BX246" s="141"/>
      <c r="BY246" s="141"/>
      <c r="BZ246" s="141"/>
      <c r="CA246" s="141"/>
      <c r="CB246" s="141"/>
      <c r="CC246" s="141"/>
      <c r="CD246" s="20"/>
      <c r="CE246" s="38"/>
      <c r="CF246" s="141"/>
      <c r="CG246" s="141"/>
      <c r="CH246" s="20"/>
      <c r="CI246" s="141"/>
      <c r="CJ246" s="141"/>
      <c r="CK246" s="141"/>
      <c r="CL246" s="141"/>
      <c r="CM246" s="141"/>
      <c r="CN246" s="141"/>
      <c r="CO246" s="141"/>
      <c r="CP246" s="141"/>
      <c r="CQ246" s="141"/>
      <c r="CR246" s="141"/>
      <c r="CS246" s="140"/>
      <c r="CT246" s="287"/>
      <c r="CU246" s="265">
        <v>2.4268164660844604</v>
      </c>
      <c r="CV246" s="38">
        <v>2.7997331843511364</v>
      </c>
      <c r="CW246" s="54">
        <f>CU246+CV246</f>
        <v>5.2265496504355973</v>
      </c>
      <c r="CX246" s="13"/>
      <c r="CY246" s="230"/>
      <c r="CZ246" s="9"/>
      <c r="DA246" s="9"/>
      <c r="DB246" s="9"/>
      <c r="DC246" s="9"/>
      <c r="DD246" s="9"/>
      <c r="DE246" s="9"/>
      <c r="DF246" s="9"/>
    </row>
    <row r="247" spans="1:110" s="8" customFormat="1" ht="31.5" hidden="1" outlineLevel="1" x14ac:dyDescent="0.25">
      <c r="A247" s="53"/>
      <c r="B247" s="278" t="s">
        <v>119</v>
      </c>
      <c r="C247" s="277"/>
      <c r="D247" s="198"/>
      <c r="E247" s="196"/>
      <c r="F247" s="196"/>
      <c r="G247" s="196"/>
      <c r="H247" s="196"/>
      <c r="I247" s="196"/>
      <c r="J247" s="147"/>
      <c r="K247" s="147"/>
      <c r="L247" s="56"/>
      <c r="M247" s="292" t="str">
        <f>N247&amp;" MBA/ "&amp;O247&amp;" км"</f>
        <v>9,99 MBA/ 58,074 км</v>
      </c>
      <c r="N247" s="290">
        <f>SUM(N248:N273)</f>
        <v>9.9899999999999984</v>
      </c>
      <c r="O247" s="290">
        <f>SUM(O248:O273)</f>
        <v>58.073999999999991</v>
      </c>
      <c r="P247" s="292" t="str">
        <f>R247&amp;" MBA/ "&amp;S247&amp;" км"</f>
        <v>9,992 MBA/ 78,64 км</v>
      </c>
      <c r="Q247" s="291"/>
      <c r="R247" s="290">
        <f>SUM(R248:R273)</f>
        <v>9.9919999999999991</v>
      </c>
      <c r="S247" s="290">
        <f>SUM(S248:S273)</f>
        <v>78.640000000000029</v>
      </c>
      <c r="T247" s="289" t="str">
        <f>(N247+R247)&amp;" MBA/ "&amp;(O247+S247)&amp;" км"</f>
        <v>19,982 MBA/ 136,714 км</v>
      </c>
      <c r="U247" s="125"/>
      <c r="V247" s="125"/>
      <c r="W247" s="206">
        <f>SUM(W248:W273)</f>
        <v>184.29999999999993</v>
      </c>
      <c r="X247" s="202">
        <f>SUM(X248:X273)</f>
        <v>0</v>
      </c>
      <c r="Y247" s="202">
        <f>SUM(Y248:Y273)</f>
        <v>0</v>
      </c>
      <c r="Z247" s="202">
        <f>SUM(Z248:Z273)</f>
        <v>0</v>
      </c>
      <c r="AA247" s="202">
        <f>SUM(AA248:AA273)</f>
        <v>0</v>
      </c>
      <c r="AB247" s="202">
        <f>SUM(AB248:AB273)</f>
        <v>0</v>
      </c>
      <c r="AC247" s="202">
        <f>SUM(AC248:AC273)</f>
        <v>0</v>
      </c>
      <c r="AD247" s="202">
        <f>SUM(AD248:AD273)</f>
        <v>0</v>
      </c>
      <c r="AE247" s="202">
        <f>SUM(AE248:AE273)</f>
        <v>0</v>
      </c>
      <c r="AF247" s="202">
        <f>SUM(AF248:AF273)</f>
        <v>0</v>
      </c>
      <c r="AG247" s="202">
        <f>SUM(AG248:AG273)</f>
        <v>0</v>
      </c>
      <c r="AH247" s="202">
        <f>SUM(AH248:AH273)</f>
        <v>0</v>
      </c>
      <c r="AI247" s="202">
        <f>SUM(AI248:AI273)</f>
        <v>0</v>
      </c>
      <c r="AJ247" s="202">
        <f>SUM(AJ248:AJ273)</f>
        <v>0</v>
      </c>
      <c r="AK247" s="202">
        <f>SUM(AK248:AK273)</f>
        <v>0</v>
      </c>
      <c r="AL247" s="202">
        <f>SUM(AL248:AL273)</f>
        <v>0</v>
      </c>
      <c r="AM247" s="202">
        <f>SUM(AM248:AM273)</f>
        <v>0</v>
      </c>
      <c r="AN247" s="202">
        <f>SUM(AN248:AN273)</f>
        <v>0</v>
      </c>
      <c r="AO247" s="202">
        <f>SUM(AO248:AO273)</f>
        <v>0</v>
      </c>
      <c r="AP247" s="202">
        <f>SUM(AP248:AP273)</f>
        <v>0</v>
      </c>
      <c r="AQ247" s="202">
        <f>SUM(AQ248:AQ273)</f>
        <v>0</v>
      </c>
      <c r="AR247" s="202">
        <f>SUM(AR248:AR273)</f>
        <v>0</v>
      </c>
      <c r="AS247" s="202">
        <f>SUM(AS248:AS273)</f>
        <v>0</v>
      </c>
      <c r="AT247" s="202">
        <f>SUM(AT248:AT273)</f>
        <v>0</v>
      </c>
      <c r="AU247" s="202">
        <f>SUM(AU248:AU273)</f>
        <v>0</v>
      </c>
      <c r="AV247" s="159">
        <f>SUM(AV248:AV273)</f>
        <v>289.93</v>
      </c>
      <c r="AW247" s="205"/>
      <c r="AX247" s="202"/>
      <c r="AY247" s="202"/>
      <c r="AZ247" s="202"/>
      <c r="BA247" s="202"/>
      <c r="BB247" s="202"/>
      <c r="BC247" s="202"/>
      <c r="BD247" s="202"/>
      <c r="BE247" s="203"/>
      <c r="BF247" s="75"/>
      <c r="BG247" s="202"/>
      <c r="BH247" s="202"/>
      <c r="BI247" s="202"/>
      <c r="BJ247" s="202"/>
      <c r="BK247" s="202"/>
      <c r="BL247" s="202"/>
      <c r="BM247" s="202"/>
      <c r="BN247" s="202"/>
      <c r="BO247" s="202"/>
      <c r="BP247" s="202"/>
      <c r="BQ247" s="202"/>
      <c r="BR247" s="202"/>
      <c r="BS247" s="202"/>
      <c r="BT247" s="202"/>
      <c r="BU247" s="204">
        <f>SUM(W247:AV247)</f>
        <v>474.2299999999999</v>
      </c>
      <c r="BV247" s="142"/>
      <c r="BW247" s="141"/>
      <c r="BX247" s="141"/>
      <c r="BY247" s="141"/>
      <c r="BZ247" s="141"/>
      <c r="CA247" s="141"/>
      <c r="CB247" s="141"/>
      <c r="CC247" s="141"/>
      <c r="CD247" s="20"/>
      <c r="CE247" s="38"/>
      <c r="CF247" s="141"/>
      <c r="CG247" s="141"/>
      <c r="CH247" s="20"/>
      <c r="CI247" s="141"/>
      <c r="CJ247" s="141"/>
      <c r="CK247" s="141"/>
      <c r="CL247" s="141"/>
      <c r="CM247" s="141"/>
      <c r="CN247" s="141"/>
      <c r="CO247" s="141"/>
      <c r="CP247" s="141"/>
      <c r="CQ247" s="141"/>
      <c r="CR247" s="141"/>
      <c r="CS247" s="140"/>
      <c r="CT247" s="287"/>
      <c r="CU247" s="288">
        <f>SUM(CU248:CU273)</f>
        <v>152.3255268092245</v>
      </c>
      <c r="CV247" s="273">
        <f>SUM(CV248:CV273)</f>
        <v>243.79107875960253</v>
      </c>
      <c r="CW247" s="199">
        <f>CU247+CV247</f>
        <v>396.11660556882703</v>
      </c>
      <c r="CX247" s="13"/>
      <c r="CY247" s="230"/>
      <c r="CZ247" s="9"/>
      <c r="DA247" s="9"/>
      <c r="DB247" s="9"/>
      <c r="DC247" s="9"/>
      <c r="DD247" s="9"/>
      <c r="DE247" s="9"/>
      <c r="DF247" s="9"/>
    </row>
    <row r="248" spans="1:110" s="8" customFormat="1" ht="31.5" hidden="1" outlineLevel="1" x14ac:dyDescent="0.25">
      <c r="A248" s="53"/>
      <c r="B248" s="272" t="s">
        <v>118</v>
      </c>
      <c r="C248" s="271"/>
      <c r="D248" s="198"/>
      <c r="E248" s="196"/>
      <c r="F248" s="196"/>
      <c r="G248" s="196"/>
      <c r="H248" s="196"/>
      <c r="I248" s="196"/>
      <c r="J248" s="147"/>
      <c r="K248" s="147"/>
      <c r="L248" s="56"/>
      <c r="M248" s="285" t="str">
        <f>N248&amp;" MBA/ "&amp;O248&amp;" км"</f>
        <v>0,151 MBA/ 0,689 км</v>
      </c>
      <c r="N248" s="269">
        <v>0.151</v>
      </c>
      <c r="O248" s="269">
        <v>0.68899999999999995</v>
      </c>
      <c r="P248" s="284" t="str">
        <f>R248&amp;" MBA/ "&amp;S248&amp;" км"</f>
        <v>0,119 MBA/ 0,937 км</v>
      </c>
      <c r="Q248" s="283"/>
      <c r="R248" s="267">
        <v>0.11899999999999999</v>
      </c>
      <c r="S248" s="267">
        <v>0.93700000000000006</v>
      </c>
      <c r="T248" s="282" t="str">
        <f>(N248+R248)&amp;" MBA/ "&amp;(O248+S248)&amp;" км"</f>
        <v>0,27 MBA/ 1,626 км</v>
      </c>
      <c r="U248" s="125"/>
      <c r="V248" s="125"/>
      <c r="W248" s="145">
        <v>2.7837828653697403</v>
      </c>
      <c r="X248" s="141"/>
      <c r="Y248" s="141"/>
      <c r="Z248" s="141"/>
      <c r="AA248" s="141"/>
      <c r="AB248" s="141"/>
      <c r="AC248" s="141"/>
      <c r="AD248" s="141"/>
      <c r="AE248" s="141"/>
      <c r="AF248" s="141"/>
      <c r="AG248" s="141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1"/>
      <c r="AS248" s="141"/>
      <c r="AT248" s="141"/>
      <c r="AU248" s="141"/>
      <c r="AV248" s="144">
        <v>3.440889366583022</v>
      </c>
      <c r="AW248" s="143"/>
      <c r="AX248" s="141"/>
      <c r="AY248" s="141"/>
      <c r="AZ248" s="141"/>
      <c r="BA248" s="141"/>
      <c r="BB248" s="141"/>
      <c r="BC248" s="141"/>
      <c r="BD248" s="141"/>
      <c r="BE248" s="20"/>
      <c r="BF248" s="38"/>
      <c r="BG248" s="141"/>
      <c r="BH248" s="141"/>
      <c r="BI248" s="141"/>
      <c r="BJ248" s="141"/>
      <c r="BK248" s="141"/>
      <c r="BL248" s="141"/>
      <c r="BM248" s="141"/>
      <c r="BN248" s="141"/>
      <c r="BO248" s="141"/>
      <c r="BP248" s="141"/>
      <c r="BQ248" s="141"/>
      <c r="BR248" s="141"/>
      <c r="BS248" s="141"/>
      <c r="BT248" s="141"/>
      <c r="BU248" s="56">
        <f>SUM(W248:AV248)</f>
        <v>6.2246722319527628</v>
      </c>
      <c r="BV248" s="142"/>
      <c r="BW248" s="141"/>
      <c r="BX248" s="141"/>
      <c r="BY248" s="141"/>
      <c r="BZ248" s="141"/>
      <c r="CA248" s="141"/>
      <c r="CB248" s="141"/>
      <c r="CC248" s="141"/>
      <c r="CD248" s="20"/>
      <c r="CE248" s="38"/>
      <c r="CF248" s="141"/>
      <c r="CG248" s="141"/>
      <c r="CH248" s="20"/>
      <c r="CI248" s="141"/>
      <c r="CJ248" s="141"/>
      <c r="CK248" s="141"/>
      <c r="CL248" s="141"/>
      <c r="CM248" s="141"/>
      <c r="CN248" s="141"/>
      <c r="CO248" s="141"/>
      <c r="CP248" s="141"/>
      <c r="CQ248" s="141"/>
      <c r="CR248" s="141"/>
      <c r="CS248" s="140"/>
      <c r="CT248" s="287"/>
      <c r="CU248" s="265">
        <v>2.3008203553442113</v>
      </c>
      <c r="CV248" s="38">
        <v>2.903427005993771</v>
      </c>
      <c r="CW248" s="54">
        <f>CU248+CV248</f>
        <v>5.2042473613379823</v>
      </c>
      <c r="CX248" s="13"/>
      <c r="CY248" s="230"/>
      <c r="CZ248" s="9"/>
      <c r="DA248" s="9"/>
      <c r="DB248" s="9"/>
      <c r="DC248" s="9"/>
      <c r="DD248" s="9"/>
      <c r="DE248" s="9"/>
      <c r="DF248" s="9"/>
    </row>
    <row r="249" spans="1:110" s="8" customFormat="1" ht="31.5" hidden="1" outlineLevel="1" x14ac:dyDescent="0.25">
      <c r="A249" s="53"/>
      <c r="B249" s="272" t="s">
        <v>117</v>
      </c>
      <c r="C249" s="271"/>
      <c r="D249" s="198"/>
      <c r="E249" s="196"/>
      <c r="F249" s="196"/>
      <c r="G249" s="196"/>
      <c r="H249" s="196"/>
      <c r="I249" s="196"/>
      <c r="J249" s="147"/>
      <c r="K249" s="147"/>
      <c r="L249" s="56"/>
      <c r="M249" s="285" t="str">
        <f>N249&amp;" MBA/ "&amp;O249&amp;" км"</f>
        <v>0,625 MBA/ 3,446 км</v>
      </c>
      <c r="N249" s="269">
        <f>0.627-0.002</f>
        <v>0.625</v>
      </c>
      <c r="O249" s="269">
        <v>3.4460000000000002</v>
      </c>
      <c r="P249" s="284" t="str">
        <f>R249&amp;" MBA/ "&amp;S249&amp;" км"</f>
        <v>0,595 MBA/ 4,683 км</v>
      </c>
      <c r="Q249" s="283"/>
      <c r="R249" s="267">
        <v>0.59499999999999997</v>
      </c>
      <c r="S249" s="267">
        <v>4.6829999999999998</v>
      </c>
      <c r="T249" s="282" t="str">
        <f>(N249+R249)&amp;" MBA/ "&amp;(O249+S249)&amp;" км"</f>
        <v>1,22 MBA/ 8,129 км</v>
      </c>
      <c r="U249" s="125"/>
      <c r="V249" s="125"/>
      <c r="W249" s="145">
        <v>11.562546191435381</v>
      </c>
      <c r="X249" s="141"/>
      <c r="Y249" s="141"/>
      <c r="Z249" s="141"/>
      <c r="AA249" s="141"/>
      <c r="AB249" s="141"/>
      <c r="AC249" s="141"/>
      <c r="AD249" s="141"/>
      <c r="AE249" s="141"/>
      <c r="AF249" s="141"/>
      <c r="AG249" s="141"/>
      <c r="AH249" s="141"/>
      <c r="AI249" s="141"/>
      <c r="AJ249" s="141"/>
      <c r="AK249" s="141"/>
      <c r="AL249" s="141"/>
      <c r="AM249" s="141"/>
      <c r="AN249" s="141"/>
      <c r="AO249" s="141"/>
      <c r="AP249" s="141"/>
      <c r="AQ249" s="141"/>
      <c r="AR249" s="141"/>
      <c r="AS249" s="141"/>
      <c r="AT249" s="141"/>
      <c r="AU249" s="141"/>
      <c r="AV249" s="144">
        <v>17.20444683291511</v>
      </c>
      <c r="AW249" s="143"/>
      <c r="AX249" s="141"/>
      <c r="AY249" s="141"/>
      <c r="AZ249" s="141"/>
      <c r="BA249" s="141"/>
      <c r="BB249" s="141"/>
      <c r="BC249" s="141"/>
      <c r="BD249" s="141"/>
      <c r="BE249" s="20"/>
      <c r="BF249" s="38"/>
      <c r="BG249" s="141"/>
      <c r="BH249" s="141"/>
      <c r="BI249" s="141"/>
      <c r="BJ249" s="141"/>
      <c r="BK249" s="141"/>
      <c r="BL249" s="141"/>
      <c r="BM249" s="141"/>
      <c r="BN249" s="141"/>
      <c r="BO249" s="141"/>
      <c r="BP249" s="141"/>
      <c r="BQ249" s="141"/>
      <c r="BR249" s="141"/>
      <c r="BS249" s="141"/>
      <c r="BT249" s="141"/>
      <c r="BU249" s="56">
        <f>SUM(W249:AV249)</f>
        <v>28.766993024350491</v>
      </c>
      <c r="BV249" s="142"/>
      <c r="BW249" s="141"/>
      <c r="BX249" s="141"/>
      <c r="BY249" s="141"/>
      <c r="BZ249" s="141"/>
      <c r="CA249" s="141"/>
      <c r="CB249" s="141"/>
      <c r="CC249" s="141"/>
      <c r="CD249" s="20"/>
      <c r="CE249" s="38"/>
      <c r="CF249" s="141"/>
      <c r="CG249" s="141"/>
      <c r="CH249" s="20"/>
      <c r="CI249" s="141"/>
      <c r="CJ249" s="141"/>
      <c r="CK249" s="141"/>
      <c r="CL249" s="141"/>
      <c r="CM249" s="141"/>
      <c r="CN249" s="141"/>
      <c r="CO249" s="141"/>
      <c r="CP249" s="141"/>
      <c r="CQ249" s="141"/>
      <c r="CR249" s="141"/>
      <c r="CS249" s="140"/>
      <c r="CT249" s="287"/>
      <c r="CU249" s="265">
        <v>9.5565433525034535</v>
      </c>
      <c r="CV249" s="38">
        <v>14.517135029968856</v>
      </c>
      <c r="CW249" s="54">
        <f>CU249+CV249</f>
        <v>24.073678382472309</v>
      </c>
      <c r="CX249" s="13"/>
      <c r="CY249" s="9"/>
      <c r="CZ249" s="9"/>
      <c r="DA249" s="9"/>
      <c r="DB249" s="9"/>
      <c r="DC249" s="9"/>
      <c r="DD249" s="9"/>
      <c r="DE249" s="9"/>
      <c r="DF249" s="9"/>
    </row>
    <row r="250" spans="1:110" s="8" customFormat="1" ht="31.5" hidden="1" outlineLevel="1" x14ac:dyDescent="0.25">
      <c r="A250" s="53"/>
      <c r="B250" s="272" t="s">
        <v>116</v>
      </c>
      <c r="C250" s="271"/>
      <c r="D250" s="198"/>
      <c r="E250" s="196"/>
      <c r="F250" s="196"/>
      <c r="G250" s="196"/>
      <c r="H250" s="196"/>
      <c r="I250" s="196"/>
      <c r="J250" s="147"/>
      <c r="K250" s="147"/>
      <c r="L250" s="56"/>
      <c r="M250" s="285" t="str">
        <f>N250&amp;" MBA/ "&amp;O250&amp;" км"</f>
        <v>0,244 MBA/ 1,001 км</v>
      </c>
      <c r="N250" s="269">
        <v>0.24399999999999999</v>
      </c>
      <c r="O250" s="269">
        <v>1.0009999999999999</v>
      </c>
      <c r="P250" s="284" t="str">
        <f>R250&amp;" MBA/ "&amp;S250&amp;" км"</f>
        <v>0,173 MBA/ 1,361 км</v>
      </c>
      <c r="Q250" s="283"/>
      <c r="R250" s="267">
        <v>0.17299999999999999</v>
      </c>
      <c r="S250" s="267">
        <v>1.361</v>
      </c>
      <c r="T250" s="282" t="str">
        <f>(N250+R250)&amp;" MBA/ "&amp;(O250+S250)&amp;" км"</f>
        <v>0,417 MBA/ 2,362 км</v>
      </c>
      <c r="U250" s="125"/>
      <c r="V250" s="125"/>
      <c r="W250" s="145">
        <v>4.4962353455219235</v>
      </c>
      <c r="X250" s="141"/>
      <c r="Y250" s="141"/>
      <c r="Z250" s="141"/>
      <c r="AA250" s="141"/>
      <c r="AB250" s="141"/>
      <c r="AC250" s="141"/>
      <c r="AD250" s="141"/>
      <c r="AE250" s="141"/>
      <c r="AF250" s="141"/>
      <c r="AG250" s="141"/>
      <c r="AH250" s="141"/>
      <c r="AI250" s="141"/>
      <c r="AJ250" s="141"/>
      <c r="AK250" s="141"/>
      <c r="AL250" s="141"/>
      <c r="AM250" s="141"/>
      <c r="AN250" s="141"/>
      <c r="AO250" s="141"/>
      <c r="AP250" s="141"/>
      <c r="AQ250" s="141"/>
      <c r="AR250" s="141"/>
      <c r="AS250" s="141"/>
      <c r="AT250" s="141"/>
      <c r="AU250" s="141"/>
      <c r="AV250" s="144">
        <v>4.9988561552269131</v>
      </c>
      <c r="AW250" s="143"/>
      <c r="AX250" s="141"/>
      <c r="AY250" s="141"/>
      <c r="AZ250" s="141"/>
      <c r="BA250" s="141"/>
      <c r="BB250" s="141"/>
      <c r="BC250" s="141"/>
      <c r="BD250" s="141"/>
      <c r="BE250" s="20"/>
      <c r="BF250" s="38"/>
      <c r="BG250" s="141"/>
      <c r="BH250" s="141"/>
      <c r="BI250" s="141"/>
      <c r="BJ250" s="141"/>
      <c r="BK250" s="141"/>
      <c r="BL250" s="141"/>
      <c r="BM250" s="141"/>
      <c r="BN250" s="141"/>
      <c r="BO250" s="141"/>
      <c r="BP250" s="141"/>
      <c r="BQ250" s="141"/>
      <c r="BR250" s="141"/>
      <c r="BS250" s="141"/>
      <c r="BT250" s="141"/>
      <c r="BU250" s="56">
        <f>SUM(W250:AV250)</f>
        <v>9.4950915007488366</v>
      </c>
      <c r="BV250" s="142"/>
      <c r="BW250" s="141"/>
      <c r="BX250" s="141"/>
      <c r="BY250" s="141"/>
      <c r="BZ250" s="141"/>
      <c r="CA250" s="141"/>
      <c r="CB250" s="141"/>
      <c r="CC250" s="141"/>
      <c r="CD250" s="20"/>
      <c r="CE250" s="38"/>
      <c r="CF250" s="141"/>
      <c r="CG250" s="141"/>
      <c r="CH250" s="20"/>
      <c r="CI250" s="141"/>
      <c r="CJ250" s="141"/>
      <c r="CK250" s="141"/>
      <c r="CL250" s="141"/>
      <c r="CM250" s="141"/>
      <c r="CN250" s="141"/>
      <c r="CO250" s="141"/>
      <c r="CP250" s="141"/>
      <c r="CQ250" s="141"/>
      <c r="CR250" s="141"/>
      <c r="CS250" s="140"/>
      <c r="CT250" s="287"/>
      <c r="CU250" s="265">
        <v>3.7161769813612722</v>
      </c>
      <c r="CV250" s="38">
        <v>4.218041446237188</v>
      </c>
      <c r="CW250" s="54">
        <f>CU250+CV250</f>
        <v>7.9342184275984602</v>
      </c>
      <c r="CX250" s="13"/>
      <c r="CY250" s="9"/>
      <c r="CZ250" s="9"/>
      <c r="DA250" s="9"/>
      <c r="DB250" s="9"/>
      <c r="DC250" s="9"/>
      <c r="DD250" s="9"/>
      <c r="DE250" s="9"/>
      <c r="DF250" s="9"/>
    </row>
    <row r="251" spans="1:110" s="8" customFormat="1" ht="31.5" hidden="1" outlineLevel="1" x14ac:dyDescent="0.25">
      <c r="A251" s="53"/>
      <c r="B251" s="272" t="s">
        <v>115</v>
      </c>
      <c r="C251" s="271"/>
      <c r="D251" s="198"/>
      <c r="E251" s="196"/>
      <c r="F251" s="196"/>
      <c r="G251" s="196"/>
      <c r="H251" s="196"/>
      <c r="I251" s="196"/>
      <c r="J251" s="147"/>
      <c r="K251" s="147"/>
      <c r="L251" s="56"/>
      <c r="M251" s="285" t="str">
        <f>N251&amp;" MBA/ "&amp;O251&amp;" км"</f>
        <v>0,163 MBA/ 0,668 км</v>
      </c>
      <c r="N251" s="269">
        <v>0.16300000000000001</v>
      </c>
      <c r="O251" s="269">
        <v>0.66800000000000004</v>
      </c>
      <c r="P251" s="284" t="str">
        <f>R251&amp;" MBA/ "&amp;S251&amp;" км"</f>
        <v>0,115 MBA/ 0,907 км</v>
      </c>
      <c r="Q251" s="283"/>
      <c r="R251" s="267">
        <v>0.115</v>
      </c>
      <c r="S251" s="267">
        <v>0.90700000000000003</v>
      </c>
      <c r="T251" s="282" t="str">
        <f>(N251+R251)&amp;" MBA/ "&amp;(O251+S251)&amp;" км"</f>
        <v>0,278 MBA/ 1,575 км</v>
      </c>
      <c r="U251" s="125"/>
      <c r="V251" s="125"/>
      <c r="W251" s="145">
        <v>2.9974902303479491</v>
      </c>
      <c r="X251" s="141"/>
      <c r="Y251" s="141"/>
      <c r="Z251" s="141"/>
      <c r="AA251" s="141"/>
      <c r="AB251" s="141"/>
      <c r="AC251" s="141"/>
      <c r="AD251" s="141"/>
      <c r="AE251" s="141"/>
      <c r="AF251" s="141"/>
      <c r="AG251" s="141"/>
      <c r="AH251" s="141"/>
      <c r="AI251" s="141"/>
      <c r="AJ251" s="141"/>
      <c r="AK251" s="141"/>
      <c r="AL251" s="141"/>
      <c r="AM251" s="141"/>
      <c r="AN251" s="141"/>
      <c r="AO251" s="141"/>
      <c r="AP251" s="141"/>
      <c r="AQ251" s="141"/>
      <c r="AR251" s="141"/>
      <c r="AS251" s="141"/>
      <c r="AT251" s="141"/>
      <c r="AU251" s="141"/>
      <c r="AV251" s="144">
        <v>3.3325707701512766</v>
      </c>
      <c r="AW251" s="143"/>
      <c r="AX251" s="141"/>
      <c r="AY251" s="141"/>
      <c r="AZ251" s="141"/>
      <c r="BA251" s="141"/>
      <c r="BB251" s="141"/>
      <c r="BC251" s="141"/>
      <c r="BD251" s="141"/>
      <c r="BE251" s="20"/>
      <c r="BF251" s="38"/>
      <c r="BG251" s="141"/>
      <c r="BH251" s="141"/>
      <c r="BI251" s="141"/>
      <c r="BJ251" s="141"/>
      <c r="BK251" s="141"/>
      <c r="BL251" s="141"/>
      <c r="BM251" s="141"/>
      <c r="BN251" s="141"/>
      <c r="BO251" s="141"/>
      <c r="BP251" s="141"/>
      <c r="BQ251" s="141"/>
      <c r="BR251" s="141"/>
      <c r="BS251" s="141"/>
      <c r="BT251" s="141"/>
      <c r="BU251" s="56">
        <f>SUM(W251:AV251)</f>
        <v>6.3300610004992262</v>
      </c>
      <c r="BV251" s="142"/>
      <c r="BW251" s="141"/>
      <c r="BX251" s="141"/>
      <c r="BY251" s="141"/>
      <c r="BZ251" s="141"/>
      <c r="CA251" s="141"/>
      <c r="CB251" s="141"/>
      <c r="CC251" s="141"/>
      <c r="CD251" s="20"/>
      <c r="CE251" s="38"/>
      <c r="CF251" s="141"/>
      <c r="CG251" s="141"/>
      <c r="CH251" s="20"/>
      <c r="CI251" s="141"/>
      <c r="CJ251" s="141"/>
      <c r="CK251" s="141"/>
      <c r="CL251" s="141"/>
      <c r="CM251" s="141"/>
      <c r="CN251" s="141"/>
      <c r="CO251" s="141"/>
      <c r="CP251" s="141"/>
      <c r="CQ251" s="141"/>
      <c r="CR251" s="141"/>
      <c r="CS251" s="140"/>
      <c r="CT251" s="139"/>
      <c r="CU251" s="265">
        <v>2.4774513209075151</v>
      </c>
      <c r="CV251" s="38">
        <v>2.8120276308247925</v>
      </c>
      <c r="CW251" s="54">
        <f>CU251+CV251</f>
        <v>5.289478951732308</v>
      </c>
      <c r="CX251" s="13"/>
      <c r="CY251" s="9"/>
      <c r="CZ251" s="9"/>
      <c r="DA251" s="9"/>
      <c r="DB251" s="9"/>
      <c r="DC251" s="9"/>
      <c r="DD251" s="9"/>
      <c r="DE251" s="9"/>
      <c r="DF251" s="9"/>
    </row>
    <row r="252" spans="1:110" s="8" customFormat="1" ht="31.5" hidden="1" outlineLevel="1" x14ac:dyDescent="0.25">
      <c r="A252" s="53"/>
      <c r="B252" s="272" t="s">
        <v>114</v>
      </c>
      <c r="C252" s="271"/>
      <c r="D252" s="198"/>
      <c r="E252" s="196"/>
      <c r="F252" s="196"/>
      <c r="G252" s="196"/>
      <c r="H252" s="196"/>
      <c r="I252" s="196"/>
      <c r="J252" s="147"/>
      <c r="K252" s="147"/>
      <c r="L252" s="56"/>
      <c r="M252" s="285" t="str">
        <f>N252&amp;" MBA/ "&amp;O252&amp;" км"</f>
        <v>0,139 MBA/ 0,572 км</v>
      </c>
      <c r="N252" s="269">
        <v>0.13900000000000001</v>
      </c>
      <c r="O252" s="269">
        <v>0.57199999999999995</v>
      </c>
      <c r="P252" s="284" t="str">
        <f>R252&amp;" MBA/ "&amp;S252&amp;" км"</f>
        <v>0,099 MBA/ 0,778 км</v>
      </c>
      <c r="Q252" s="283"/>
      <c r="R252" s="267">
        <v>9.9000000000000005E-2</v>
      </c>
      <c r="S252" s="267">
        <v>0.77800000000000002</v>
      </c>
      <c r="T252" s="282" t="str">
        <f>(N252+R252)&amp;" MBA/ "&amp;(O252+S252)&amp;" км"</f>
        <v>0,238 MBA/ 1,35 км</v>
      </c>
      <c r="U252" s="125"/>
      <c r="V252" s="125"/>
      <c r="W252" s="145">
        <v>2.5700755003915314</v>
      </c>
      <c r="X252" s="141"/>
      <c r="Y252" s="141"/>
      <c r="Z252" s="141"/>
      <c r="AA252" s="141"/>
      <c r="AB252" s="141"/>
      <c r="AC252" s="141"/>
      <c r="AD252" s="141"/>
      <c r="AE252" s="141"/>
      <c r="AF252" s="141"/>
      <c r="AG252" s="141"/>
      <c r="AH252" s="141"/>
      <c r="AI252" s="141"/>
      <c r="AJ252" s="141"/>
      <c r="AK252" s="141"/>
      <c r="AL252" s="141"/>
      <c r="AM252" s="141"/>
      <c r="AN252" s="141"/>
      <c r="AO252" s="141"/>
      <c r="AP252" s="141"/>
      <c r="AQ252" s="141"/>
      <c r="AR252" s="141"/>
      <c r="AS252" s="141"/>
      <c r="AT252" s="141"/>
      <c r="AU252" s="141"/>
      <c r="AV252" s="144">
        <v>2.8573766156003488</v>
      </c>
      <c r="AW252" s="143"/>
      <c r="AX252" s="141"/>
      <c r="AY252" s="141"/>
      <c r="AZ252" s="141"/>
      <c r="BA252" s="141"/>
      <c r="BB252" s="141"/>
      <c r="BC252" s="141"/>
      <c r="BD252" s="141"/>
      <c r="BE252" s="20"/>
      <c r="BF252" s="38"/>
      <c r="BG252" s="141"/>
      <c r="BH252" s="141"/>
      <c r="BI252" s="141"/>
      <c r="BJ252" s="141"/>
      <c r="BK252" s="141"/>
      <c r="BL252" s="141"/>
      <c r="BM252" s="141"/>
      <c r="BN252" s="141"/>
      <c r="BO252" s="141"/>
      <c r="BP252" s="141"/>
      <c r="BQ252" s="141"/>
      <c r="BR252" s="141"/>
      <c r="BS252" s="141"/>
      <c r="BT252" s="141"/>
      <c r="BU252" s="56">
        <f>SUM(W252:AV252)</f>
        <v>5.4274521159918798</v>
      </c>
      <c r="BV252" s="142"/>
      <c r="BW252" s="141"/>
      <c r="BX252" s="141"/>
      <c r="BY252" s="141"/>
      <c r="BZ252" s="141"/>
      <c r="CA252" s="141"/>
      <c r="CB252" s="141"/>
      <c r="CC252" s="141"/>
      <c r="CD252" s="20"/>
      <c r="CE252" s="38"/>
      <c r="CF252" s="141"/>
      <c r="CG252" s="141"/>
      <c r="CH252" s="20"/>
      <c r="CI252" s="141"/>
      <c r="CJ252" s="141"/>
      <c r="CK252" s="141"/>
      <c r="CL252" s="141"/>
      <c r="CM252" s="141"/>
      <c r="CN252" s="141"/>
      <c r="CO252" s="141"/>
      <c r="CP252" s="141"/>
      <c r="CQ252" s="141"/>
      <c r="CR252" s="141"/>
      <c r="CS252" s="140"/>
      <c r="CT252" s="139"/>
      <c r="CU252" s="265">
        <v>2.1241893897809079</v>
      </c>
      <c r="CV252" s="38">
        <v>2.4110581736801575</v>
      </c>
      <c r="CW252" s="54">
        <f>CU252+CV252</f>
        <v>4.5352475634610654</v>
      </c>
      <c r="CX252" s="13"/>
      <c r="CY252" s="9"/>
      <c r="CZ252" s="9"/>
      <c r="DA252" s="9"/>
      <c r="DB252" s="9"/>
      <c r="DC252" s="9"/>
      <c r="DD252" s="9"/>
      <c r="DE252" s="9"/>
      <c r="DF252" s="9"/>
    </row>
    <row r="253" spans="1:110" s="8" customFormat="1" ht="31.5" hidden="1" outlineLevel="1" x14ac:dyDescent="0.25">
      <c r="A253" s="53"/>
      <c r="B253" s="272" t="s">
        <v>113</v>
      </c>
      <c r="C253" s="271"/>
      <c r="D253" s="198"/>
      <c r="E253" s="196"/>
      <c r="F253" s="196"/>
      <c r="G253" s="196"/>
      <c r="H253" s="196"/>
      <c r="I253" s="196"/>
      <c r="J253" s="147"/>
      <c r="K253" s="147"/>
      <c r="L253" s="56"/>
      <c r="M253" s="285" t="str">
        <f>N253&amp;" MBA/ "&amp;O253&amp;" км"</f>
        <v>0,267 MBA/ 1,097 км</v>
      </c>
      <c r="N253" s="269">
        <v>0.26700000000000002</v>
      </c>
      <c r="O253" s="269">
        <v>1.097</v>
      </c>
      <c r="P253" s="284" t="str">
        <f>R253&amp;" MBA/ "&amp;S253&amp;" км"</f>
        <v>0,189 MBA/ 1,49 км</v>
      </c>
      <c r="Q253" s="283"/>
      <c r="R253" s="267">
        <v>0.189</v>
      </c>
      <c r="S253" s="267">
        <v>1.49</v>
      </c>
      <c r="T253" s="282" t="str">
        <f>(N253+R253)&amp;" MBA/ "&amp;(O253+S253)&amp;" км"</f>
        <v>0,456 MBA/ 2,587 км</v>
      </c>
      <c r="U253" s="125"/>
      <c r="V253" s="125"/>
      <c r="W253" s="145">
        <v>4.9250468556415976</v>
      </c>
      <c r="X253" s="141"/>
      <c r="Y253" s="141"/>
      <c r="Z253" s="141"/>
      <c r="AA253" s="141"/>
      <c r="AB253" s="141"/>
      <c r="AC253" s="141"/>
      <c r="AD253" s="141"/>
      <c r="AE253" s="141"/>
      <c r="AF253" s="141"/>
      <c r="AG253" s="141"/>
      <c r="AH253" s="141"/>
      <c r="AI253" s="141"/>
      <c r="AJ253" s="141"/>
      <c r="AK253" s="141"/>
      <c r="AL253" s="141"/>
      <c r="AM253" s="141"/>
      <c r="AN253" s="141"/>
      <c r="AO253" s="141"/>
      <c r="AP253" s="141"/>
      <c r="AQ253" s="141"/>
      <c r="AR253" s="141"/>
      <c r="AS253" s="141"/>
      <c r="AT253" s="141"/>
      <c r="AU253" s="141"/>
      <c r="AV253" s="144">
        <v>5.4756032318515366</v>
      </c>
      <c r="AW253" s="143"/>
      <c r="AX253" s="141"/>
      <c r="AY253" s="141"/>
      <c r="AZ253" s="141"/>
      <c r="BA253" s="141"/>
      <c r="BB253" s="141"/>
      <c r="BC253" s="141"/>
      <c r="BD253" s="141"/>
      <c r="BE253" s="20"/>
      <c r="BF253" s="38"/>
      <c r="BG253" s="141"/>
      <c r="BH253" s="141"/>
      <c r="BI253" s="141"/>
      <c r="BJ253" s="141"/>
      <c r="BK253" s="141"/>
      <c r="BL253" s="141"/>
      <c r="BM253" s="141"/>
      <c r="BN253" s="141"/>
      <c r="BO253" s="141"/>
      <c r="BP253" s="141"/>
      <c r="BQ253" s="141"/>
      <c r="BR253" s="141"/>
      <c r="BS253" s="141"/>
      <c r="BT253" s="141"/>
      <c r="BU253" s="56">
        <f>SUM(W253:AV253)</f>
        <v>10.400650087493133</v>
      </c>
      <c r="BV253" s="142"/>
      <c r="BW253" s="141"/>
      <c r="BX253" s="141"/>
      <c r="BY253" s="141"/>
      <c r="BZ253" s="141"/>
      <c r="CA253" s="141"/>
      <c r="CB253" s="141"/>
      <c r="CC253" s="141"/>
      <c r="CD253" s="20"/>
      <c r="CE253" s="38"/>
      <c r="CF253" s="141"/>
      <c r="CG253" s="141"/>
      <c r="CH253" s="20"/>
      <c r="CI253" s="141"/>
      <c r="CJ253" s="141"/>
      <c r="CK253" s="141"/>
      <c r="CL253" s="141"/>
      <c r="CM253" s="141"/>
      <c r="CN253" s="141"/>
      <c r="CO253" s="141"/>
      <c r="CP253" s="141"/>
      <c r="CQ253" s="141"/>
      <c r="CR253" s="141"/>
      <c r="CS253" s="140"/>
      <c r="CT253" s="139"/>
      <c r="CU253" s="265">
        <v>4.0705933632431952</v>
      </c>
      <c r="CV253" s="38">
        <v>4.6203212610849098</v>
      </c>
      <c r="CW253" s="54">
        <f>CU253+CV253</f>
        <v>8.690914624328105</v>
      </c>
      <c r="CX253" s="13"/>
      <c r="CY253" s="9"/>
      <c r="CZ253" s="9"/>
      <c r="DA253" s="9"/>
      <c r="DB253" s="9"/>
      <c r="DC253" s="9"/>
      <c r="DD253" s="9"/>
      <c r="DE253" s="9"/>
      <c r="DF253" s="9"/>
    </row>
    <row r="254" spans="1:110" s="8" customFormat="1" ht="31.5" hidden="1" outlineLevel="1" x14ac:dyDescent="0.25">
      <c r="A254" s="53"/>
      <c r="B254" s="272" t="s">
        <v>112</v>
      </c>
      <c r="C254" s="271"/>
      <c r="D254" s="198"/>
      <c r="E254" s="196"/>
      <c r="F254" s="196"/>
      <c r="G254" s="196"/>
      <c r="H254" s="196"/>
      <c r="I254" s="196"/>
      <c r="J254" s="147"/>
      <c r="K254" s="147"/>
      <c r="L254" s="56"/>
      <c r="M254" s="285" t="str">
        <f>N254&amp;" MBA/ "&amp;O254&amp;" км"</f>
        <v>0,105 MBA/ 0,43 км</v>
      </c>
      <c r="N254" s="269">
        <v>0.105</v>
      </c>
      <c r="O254" s="269">
        <v>0.43</v>
      </c>
      <c r="P254" s="284" t="str">
        <f>R254&amp;" MBA/ "&amp;S254&amp;" км"</f>
        <v>0,074 MBA/ 0,584 км</v>
      </c>
      <c r="Q254" s="283"/>
      <c r="R254" s="267">
        <v>7.3999999999999996E-2</v>
      </c>
      <c r="S254" s="267">
        <v>0.58399999999999996</v>
      </c>
      <c r="T254" s="282" t="str">
        <f>(N254+R254)&amp;" MBA/ "&amp;(O254+S254)&amp;" км"</f>
        <v>0,179 MBA/ 1,014 км</v>
      </c>
      <c r="U254" s="125"/>
      <c r="V254" s="125"/>
      <c r="W254" s="145">
        <v>1.9275566252936485</v>
      </c>
      <c r="X254" s="141"/>
      <c r="Y254" s="141"/>
      <c r="Z254" s="141"/>
      <c r="AA254" s="141"/>
      <c r="AB254" s="141"/>
      <c r="AC254" s="141"/>
      <c r="AD254" s="141"/>
      <c r="AE254" s="141"/>
      <c r="AF254" s="141"/>
      <c r="AG254" s="141"/>
      <c r="AH254" s="141"/>
      <c r="AI254" s="141"/>
      <c r="AJ254" s="141"/>
      <c r="AK254" s="141"/>
      <c r="AL254" s="141"/>
      <c r="AM254" s="141"/>
      <c r="AN254" s="141"/>
      <c r="AO254" s="141"/>
      <c r="AP254" s="141"/>
      <c r="AQ254" s="141"/>
      <c r="AR254" s="141"/>
      <c r="AS254" s="141"/>
      <c r="AT254" s="141"/>
      <c r="AU254" s="141"/>
      <c r="AV254" s="144">
        <v>2.1444114088169188</v>
      </c>
      <c r="AW254" s="143"/>
      <c r="AX254" s="141"/>
      <c r="AY254" s="141"/>
      <c r="AZ254" s="141"/>
      <c r="BA254" s="141"/>
      <c r="BB254" s="141"/>
      <c r="BC254" s="141"/>
      <c r="BD254" s="141"/>
      <c r="BE254" s="20"/>
      <c r="BF254" s="38"/>
      <c r="BG254" s="141"/>
      <c r="BH254" s="141"/>
      <c r="BI254" s="141"/>
      <c r="BJ254" s="141"/>
      <c r="BK254" s="141"/>
      <c r="BL254" s="141"/>
      <c r="BM254" s="141"/>
      <c r="BN254" s="141"/>
      <c r="BO254" s="141"/>
      <c r="BP254" s="141"/>
      <c r="BQ254" s="141"/>
      <c r="BR254" s="141"/>
      <c r="BS254" s="141"/>
      <c r="BT254" s="141"/>
      <c r="BU254" s="56">
        <f>SUM(W254:AV254)</f>
        <v>4.0719680341105668</v>
      </c>
      <c r="BV254" s="142"/>
      <c r="BW254" s="141"/>
      <c r="BX254" s="141"/>
      <c r="BY254" s="141"/>
      <c r="BZ254" s="141"/>
      <c r="CA254" s="141"/>
      <c r="CB254" s="141"/>
      <c r="CC254" s="141"/>
      <c r="CD254" s="20"/>
      <c r="CE254" s="38"/>
      <c r="CF254" s="141"/>
      <c r="CG254" s="141"/>
      <c r="CH254" s="20"/>
      <c r="CI254" s="141"/>
      <c r="CJ254" s="141"/>
      <c r="CK254" s="141"/>
      <c r="CL254" s="141"/>
      <c r="CM254" s="141"/>
      <c r="CN254" s="141"/>
      <c r="CO254" s="141"/>
      <c r="CP254" s="141"/>
      <c r="CQ254" s="141"/>
      <c r="CR254" s="141"/>
      <c r="CS254" s="140"/>
      <c r="CT254" s="139"/>
      <c r="CU254" s="265">
        <v>1.5931420423356806</v>
      </c>
      <c r="CV254" s="38">
        <v>1.8094571876639751</v>
      </c>
      <c r="CW254" s="54">
        <f>CU254+CV254</f>
        <v>3.4025992299996557</v>
      </c>
      <c r="CX254" s="13"/>
      <c r="CY254" s="9"/>
      <c r="CZ254" s="9"/>
      <c r="DA254" s="9"/>
      <c r="DB254" s="9"/>
      <c r="DC254" s="9"/>
      <c r="DD254" s="9"/>
      <c r="DE254" s="9"/>
      <c r="DF254" s="9"/>
    </row>
    <row r="255" spans="1:110" s="8" customFormat="1" ht="31.5" hidden="1" outlineLevel="1" x14ac:dyDescent="0.25">
      <c r="A255" s="53"/>
      <c r="B255" s="272" t="s">
        <v>111</v>
      </c>
      <c r="C255" s="271"/>
      <c r="D255" s="198"/>
      <c r="E255" s="196"/>
      <c r="F255" s="196"/>
      <c r="G255" s="196"/>
      <c r="H255" s="196"/>
      <c r="I255" s="196"/>
      <c r="J255" s="147"/>
      <c r="K255" s="147"/>
      <c r="L255" s="56"/>
      <c r="M255" s="285" t="str">
        <f>N255&amp;" MBA/ "&amp;O255&amp;" км"</f>
        <v>0,221 MBA/ 1,378 км</v>
      </c>
      <c r="N255" s="269">
        <v>0.221</v>
      </c>
      <c r="O255" s="269">
        <v>1.3779999999999999</v>
      </c>
      <c r="P255" s="284" t="str">
        <f>R255&amp;" MBA/ "&amp;S255&amp;" км"</f>
        <v>0,238 MBA/ 1,873 км</v>
      </c>
      <c r="Q255" s="283"/>
      <c r="R255" s="267">
        <v>0.23799999999999999</v>
      </c>
      <c r="S255" s="267">
        <v>1.873</v>
      </c>
      <c r="T255" s="282" t="str">
        <f>(N255+R255)&amp;" MBA/ "&amp;(O255+S255)&amp;" км"</f>
        <v>0,459 MBA/ 3,251 км</v>
      </c>
      <c r="U255" s="125"/>
      <c r="V255" s="125"/>
      <c r="W255" s="145">
        <v>4.0688206155655058</v>
      </c>
      <c r="X255" s="141"/>
      <c r="Y255" s="141"/>
      <c r="Z255" s="141"/>
      <c r="AA255" s="141"/>
      <c r="AB255" s="141"/>
      <c r="AC255" s="141"/>
      <c r="AD255" s="141"/>
      <c r="AE255" s="141"/>
      <c r="AF255" s="141"/>
      <c r="AG255" s="141"/>
      <c r="AH255" s="141"/>
      <c r="AI255" s="141"/>
      <c r="AJ255" s="141"/>
      <c r="AK255" s="141"/>
      <c r="AL255" s="141"/>
      <c r="AM255" s="141"/>
      <c r="AN255" s="141"/>
      <c r="AO255" s="141"/>
      <c r="AP255" s="141"/>
      <c r="AQ255" s="141"/>
      <c r="AR255" s="141"/>
      <c r="AS255" s="141"/>
      <c r="AT255" s="141"/>
      <c r="AU255" s="141"/>
      <c r="AV255" s="144">
        <v>6.881778733166044</v>
      </c>
      <c r="AW255" s="143"/>
      <c r="AX255" s="141"/>
      <c r="AY255" s="141"/>
      <c r="AZ255" s="141"/>
      <c r="BA255" s="141"/>
      <c r="BB255" s="141"/>
      <c r="BC255" s="141"/>
      <c r="BD255" s="141"/>
      <c r="BE255" s="20"/>
      <c r="BF255" s="38"/>
      <c r="BG255" s="141"/>
      <c r="BH255" s="141"/>
      <c r="BI255" s="141"/>
      <c r="BJ255" s="141"/>
      <c r="BK255" s="141"/>
      <c r="BL255" s="141"/>
      <c r="BM255" s="141"/>
      <c r="BN255" s="141"/>
      <c r="BO255" s="141"/>
      <c r="BP255" s="141"/>
      <c r="BQ255" s="141"/>
      <c r="BR255" s="141"/>
      <c r="BS255" s="141"/>
      <c r="BT255" s="141"/>
      <c r="BU255" s="56">
        <f>SUM(W255:AV255)</f>
        <v>10.950599348731551</v>
      </c>
      <c r="BV255" s="142"/>
      <c r="BW255" s="141"/>
      <c r="BX255" s="141"/>
      <c r="BY255" s="141"/>
      <c r="BZ255" s="141"/>
      <c r="CA255" s="141"/>
      <c r="CB255" s="141"/>
      <c r="CC255" s="141"/>
      <c r="CD255" s="20"/>
      <c r="CE255" s="38"/>
      <c r="CF255" s="141"/>
      <c r="CG255" s="141"/>
      <c r="CH255" s="20"/>
      <c r="CI255" s="141"/>
      <c r="CJ255" s="141"/>
      <c r="CK255" s="141"/>
      <c r="CL255" s="141"/>
      <c r="CM255" s="141"/>
      <c r="CN255" s="141"/>
      <c r="CO255" s="141"/>
      <c r="CP255" s="141"/>
      <c r="CQ255" s="141"/>
      <c r="CR255" s="141"/>
      <c r="CS255" s="140"/>
      <c r="CT255" s="139"/>
      <c r="CU255" s="265">
        <v>3.362915050234665</v>
      </c>
      <c r="CV255" s="38">
        <v>5.806854011987542</v>
      </c>
      <c r="CW255" s="54">
        <f>CU255+CV255</f>
        <v>9.1697690622222066</v>
      </c>
      <c r="CX255" s="13"/>
      <c r="CY255" s="9"/>
      <c r="CZ255" s="9"/>
      <c r="DA255" s="9"/>
      <c r="DB255" s="9"/>
      <c r="DC255" s="9"/>
      <c r="DD255" s="9"/>
      <c r="DE255" s="9"/>
      <c r="DF255" s="9"/>
    </row>
    <row r="256" spans="1:110" s="8" customFormat="1" ht="31.5" hidden="1" outlineLevel="1" x14ac:dyDescent="0.25">
      <c r="A256" s="53"/>
      <c r="B256" s="272" t="s">
        <v>110</v>
      </c>
      <c r="C256" s="271"/>
      <c r="D256" s="198"/>
      <c r="E256" s="196"/>
      <c r="F256" s="196"/>
      <c r="G256" s="196"/>
      <c r="H256" s="196"/>
      <c r="I256" s="196"/>
      <c r="J256" s="147"/>
      <c r="K256" s="147"/>
      <c r="L256" s="56"/>
      <c r="M256" s="285" t="str">
        <f>N256&amp;" MBA/ "&amp;O256&amp;" км"</f>
        <v>0,36 MBA/ 3,033 км</v>
      </c>
      <c r="N256" s="269">
        <v>0.36</v>
      </c>
      <c r="O256" s="269">
        <v>3.0329999999999999</v>
      </c>
      <c r="P256" s="284" t="str">
        <f>R256&amp;" MBA/ "&amp;S256&amp;" км"</f>
        <v>0,524 MBA/ 4,121 км</v>
      </c>
      <c r="Q256" s="283"/>
      <c r="R256" s="267">
        <v>0.52400000000000002</v>
      </c>
      <c r="S256" s="267">
        <v>4.1210000000000004</v>
      </c>
      <c r="T256" s="282" t="str">
        <f>(N256+R256)&amp;" MBA/ "&amp;(O256+S256)&amp;" км"</f>
        <v>0,884 MBA/ 7,154 км</v>
      </c>
      <c r="U256" s="125"/>
      <c r="V256" s="125"/>
      <c r="W256" s="145">
        <v>6.6374993357937822</v>
      </c>
      <c r="X256" s="141"/>
      <c r="Y256" s="141"/>
      <c r="Z256" s="141"/>
      <c r="AA256" s="141"/>
      <c r="AB256" s="141"/>
      <c r="AC256" s="141"/>
      <c r="AD256" s="141"/>
      <c r="AE256" s="141"/>
      <c r="AF256" s="141"/>
      <c r="AG256" s="141"/>
      <c r="AH256" s="141"/>
      <c r="AI256" s="141"/>
      <c r="AJ256" s="141"/>
      <c r="AK256" s="141"/>
      <c r="AL256" s="141"/>
      <c r="AM256" s="141"/>
      <c r="AN256" s="141"/>
      <c r="AO256" s="141"/>
      <c r="AP256" s="141"/>
      <c r="AQ256" s="141"/>
      <c r="AR256" s="141"/>
      <c r="AS256" s="141"/>
      <c r="AT256" s="141"/>
      <c r="AU256" s="141"/>
      <c r="AV256" s="144">
        <v>15.139913212965297</v>
      </c>
      <c r="AW256" s="143"/>
      <c r="AX256" s="141"/>
      <c r="AY256" s="141"/>
      <c r="AZ256" s="141"/>
      <c r="BA256" s="141"/>
      <c r="BB256" s="141"/>
      <c r="BC256" s="141"/>
      <c r="BD256" s="141"/>
      <c r="BE256" s="20"/>
      <c r="BF256" s="38"/>
      <c r="BG256" s="141"/>
      <c r="BH256" s="141"/>
      <c r="BI256" s="141"/>
      <c r="BJ256" s="141"/>
      <c r="BK256" s="141"/>
      <c r="BL256" s="141"/>
      <c r="BM256" s="141"/>
      <c r="BN256" s="141"/>
      <c r="BO256" s="141"/>
      <c r="BP256" s="141"/>
      <c r="BQ256" s="141"/>
      <c r="BR256" s="141"/>
      <c r="BS256" s="141"/>
      <c r="BT256" s="141"/>
      <c r="BU256" s="56">
        <f>SUM(W256:AV256)</f>
        <v>21.777412548759081</v>
      </c>
      <c r="BV256" s="142"/>
      <c r="BW256" s="141"/>
      <c r="BX256" s="141"/>
      <c r="BY256" s="141"/>
      <c r="BZ256" s="141"/>
      <c r="CA256" s="141"/>
      <c r="CB256" s="141"/>
      <c r="CC256" s="141"/>
      <c r="CD256" s="20"/>
      <c r="CE256" s="38"/>
      <c r="CF256" s="141"/>
      <c r="CG256" s="141"/>
      <c r="CH256" s="20"/>
      <c r="CI256" s="141"/>
      <c r="CJ256" s="141"/>
      <c r="CK256" s="141"/>
      <c r="CL256" s="141"/>
      <c r="CM256" s="141"/>
      <c r="CN256" s="141"/>
      <c r="CO256" s="141"/>
      <c r="CP256" s="141"/>
      <c r="CQ256" s="141"/>
      <c r="CR256" s="141"/>
      <c r="CS256" s="140"/>
      <c r="CT256" s="139"/>
      <c r="CU256" s="265">
        <v>5.4859499892602575</v>
      </c>
      <c r="CV256" s="38">
        <v>12.775078826372592</v>
      </c>
      <c r="CW256" s="54">
        <f>CU256+CV256</f>
        <v>18.261028815632848</v>
      </c>
      <c r="CX256" s="13"/>
      <c r="CY256" s="9"/>
      <c r="CZ256" s="9"/>
      <c r="DA256" s="9"/>
      <c r="DB256" s="9"/>
      <c r="DC256" s="9"/>
      <c r="DD256" s="9"/>
      <c r="DE256" s="9"/>
      <c r="DF256" s="9"/>
    </row>
    <row r="257" spans="1:110" s="8" customFormat="1" ht="31.5" hidden="1" outlineLevel="1" x14ac:dyDescent="0.25">
      <c r="A257" s="53"/>
      <c r="B257" s="272" t="s">
        <v>109</v>
      </c>
      <c r="C257" s="271"/>
      <c r="D257" s="198"/>
      <c r="E257" s="196"/>
      <c r="F257" s="196"/>
      <c r="G257" s="196"/>
      <c r="H257" s="196"/>
      <c r="I257" s="196"/>
      <c r="J257" s="147"/>
      <c r="K257" s="147"/>
      <c r="L257" s="56"/>
      <c r="M257" s="285" t="str">
        <f>N257&amp;" MBA/ "&amp;O257&amp;" км"</f>
        <v>1,006 MBA/ 10,347 км</v>
      </c>
      <c r="N257" s="269">
        <v>1.006</v>
      </c>
      <c r="O257" s="269">
        <v>10.347</v>
      </c>
      <c r="P257" s="284" t="str">
        <f>R257&amp;" MBA/ "&amp;S257&amp;" км"</f>
        <v>1,786 MBA/ 14,06 км</v>
      </c>
      <c r="Q257" s="283"/>
      <c r="R257" s="267">
        <v>1.786</v>
      </c>
      <c r="S257" s="267">
        <v>14.06</v>
      </c>
      <c r="T257" s="282" t="str">
        <f>(N257+R257)&amp;" MBA/ "&amp;(O257+S257)&amp;" км"</f>
        <v>2,792 MBA/ 24,407 км</v>
      </c>
      <c r="U257" s="125"/>
      <c r="V257" s="125"/>
      <c r="W257" s="145">
        <v>18.562256168501115</v>
      </c>
      <c r="X257" s="141"/>
      <c r="Y257" s="141"/>
      <c r="Z257" s="141"/>
      <c r="AA257" s="141"/>
      <c r="AB257" s="141"/>
      <c r="AC257" s="141"/>
      <c r="AD257" s="141"/>
      <c r="AE257" s="141"/>
      <c r="AF257" s="141"/>
      <c r="AG257" s="141"/>
      <c r="AH257" s="141"/>
      <c r="AI257" s="141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  <c r="AT257" s="141"/>
      <c r="AU257" s="141"/>
      <c r="AV257" s="144">
        <v>51.65597381168886</v>
      </c>
      <c r="AW257" s="143"/>
      <c r="AX257" s="141"/>
      <c r="AY257" s="141"/>
      <c r="AZ257" s="141"/>
      <c r="BA257" s="141"/>
      <c r="BB257" s="141"/>
      <c r="BC257" s="141"/>
      <c r="BD257" s="141"/>
      <c r="BE257" s="20"/>
      <c r="BF257" s="38"/>
      <c r="BG257" s="141"/>
      <c r="BH257" s="141"/>
      <c r="BI257" s="141"/>
      <c r="BJ257" s="141"/>
      <c r="BK257" s="141"/>
      <c r="BL257" s="141"/>
      <c r="BM257" s="141"/>
      <c r="BN257" s="141"/>
      <c r="BO257" s="141"/>
      <c r="BP257" s="141"/>
      <c r="BQ257" s="141"/>
      <c r="BR257" s="141"/>
      <c r="BS257" s="141"/>
      <c r="BT257" s="141"/>
      <c r="BU257" s="56">
        <f>SUM(W257:AV257)</f>
        <v>70.218229980189975</v>
      </c>
      <c r="BV257" s="142"/>
      <c r="BW257" s="141"/>
      <c r="BX257" s="141"/>
      <c r="BY257" s="141"/>
      <c r="BZ257" s="141"/>
      <c r="CA257" s="141"/>
      <c r="CB257" s="141"/>
      <c r="CC257" s="141"/>
      <c r="CD257" s="20"/>
      <c r="CE257" s="38"/>
      <c r="CF257" s="141"/>
      <c r="CG257" s="141"/>
      <c r="CH257" s="20"/>
      <c r="CI257" s="141"/>
      <c r="CJ257" s="141"/>
      <c r="CK257" s="141"/>
      <c r="CL257" s="141"/>
      <c r="CM257" s="141"/>
      <c r="CN257" s="141"/>
      <c r="CO257" s="141"/>
      <c r="CP257" s="141"/>
      <c r="CQ257" s="141"/>
      <c r="CR257" s="141"/>
      <c r="CS257" s="140"/>
      <c r="CT257" s="139"/>
      <c r="CU257" s="286">
        <v>15.341863535728208</v>
      </c>
      <c r="CV257" s="38">
        <f>43.5514050899066+0.0359740459420905</f>
        <v>43.587379135848693</v>
      </c>
      <c r="CW257" s="54">
        <f>CU257+CV257</f>
        <v>58.929242671576901</v>
      </c>
      <c r="CX257" s="13"/>
      <c r="CY257" s="9"/>
      <c r="CZ257" s="9"/>
      <c r="DA257" s="9"/>
      <c r="DB257" s="9"/>
      <c r="DC257" s="9"/>
      <c r="DD257" s="9"/>
      <c r="DE257" s="9"/>
      <c r="DF257" s="9"/>
    </row>
    <row r="258" spans="1:110" s="8" customFormat="1" ht="31.5" hidden="1" outlineLevel="1" x14ac:dyDescent="0.25">
      <c r="A258" s="53"/>
      <c r="B258" s="272" t="s">
        <v>108</v>
      </c>
      <c r="C258" s="271"/>
      <c r="D258" s="198"/>
      <c r="E258" s="196"/>
      <c r="F258" s="196"/>
      <c r="G258" s="196"/>
      <c r="H258" s="196"/>
      <c r="I258" s="196"/>
      <c r="J258" s="147"/>
      <c r="K258" s="147"/>
      <c r="L258" s="56"/>
      <c r="M258" s="285" t="str">
        <f>N258&amp;" MBA/ "&amp;O258&amp;" км"</f>
        <v>0,372 MBA/ 2,412 км</v>
      </c>
      <c r="N258" s="269">
        <v>0.372</v>
      </c>
      <c r="O258" s="269">
        <v>2.4119999999999999</v>
      </c>
      <c r="P258" s="284" t="str">
        <f>R258&amp;" MBA/ "&amp;S258&amp;" км"</f>
        <v>0,416 MBA/ 3,278 км</v>
      </c>
      <c r="Q258" s="283"/>
      <c r="R258" s="267">
        <v>0.41599999999999998</v>
      </c>
      <c r="S258" s="267">
        <v>3.278</v>
      </c>
      <c r="T258" s="282" t="str">
        <f>(N258+R258)&amp;" MBA/ "&amp;(O258+S258)&amp;" км"</f>
        <v>0,788 MBA/ 5,69 км</v>
      </c>
      <c r="U258" s="125"/>
      <c r="V258" s="125"/>
      <c r="W258" s="145">
        <v>6.8526034809352474</v>
      </c>
      <c r="X258" s="141"/>
      <c r="Y258" s="141"/>
      <c r="Z258" s="141"/>
      <c r="AA258" s="141"/>
      <c r="AB258" s="141"/>
      <c r="AC258" s="141"/>
      <c r="AD258" s="141"/>
      <c r="AE258" s="141"/>
      <c r="AF258" s="141"/>
      <c r="AG258" s="141"/>
      <c r="AH258" s="141"/>
      <c r="AI258" s="141"/>
      <c r="AJ258" s="141"/>
      <c r="AK258" s="141"/>
      <c r="AL258" s="141"/>
      <c r="AM258" s="141"/>
      <c r="AN258" s="141"/>
      <c r="AO258" s="141"/>
      <c r="AP258" s="141"/>
      <c r="AQ258" s="141"/>
      <c r="AR258" s="141"/>
      <c r="AS258" s="141"/>
      <c r="AT258" s="141"/>
      <c r="AU258" s="141"/>
      <c r="AV258" s="144">
        <v>12.043112783040579</v>
      </c>
      <c r="AW258" s="143"/>
      <c r="AX258" s="141"/>
      <c r="AY258" s="141"/>
      <c r="AZ258" s="141"/>
      <c r="BA258" s="141"/>
      <c r="BB258" s="141"/>
      <c r="BC258" s="141"/>
      <c r="BD258" s="141"/>
      <c r="BE258" s="20"/>
      <c r="BF258" s="38"/>
      <c r="BG258" s="141"/>
      <c r="BH258" s="141"/>
      <c r="BI258" s="141"/>
      <c r="BJ258" s="141"/>
      <c r="BK258" s="141"/>
      <c r="BL258" s="141"/>
      <c r="BM258" s="141"/>
      <c r="BN258" s="141"/>
      <c r="BO258" s="141"/>
      <c r="BP258" s="141"/>
      <c r="BQ258" s="141"/>
      <c r="BR258" s="141"/>
      <c r="BS258" s="141"/>
      <c r="BT258" s="141"/>
      <c r="BU258" s="56">
        <f>SUM(W258:AV258)</f>
        <v>18.895716263975828</v>
      </c>
      <c r="BV258" s="142"/>
      <c r="BW258" s="141"/>
      <c r="BX258" s="141"/>
      <c r="BY258" s="141"/>
      <c r="BZ258" s="141"/>
      <c r="CA258" s="141"/>
      <c r="CB258" s="141"/>
      <c r="CC258" s="141"/>
      <c r="CD258" s="20"/>
      <c r="CE258" s="38"/>
      <c r="CF258" s="141"/>
      <c r="CG258" s="141"/>
      <c r="CH258" s="20"/>
      <c r="CI258" s="141"/>
      <c r="CJ258" s="141"/>
      <c r="CK258" s="141"/>
      <c r="CL258" s="141"/>
      <c r="CM258" s="141"/>
      <c r="CN258" s="141"/>
      <c r="CO258" s="141"/>
      <c r="CP258" s="141"/>
      <c r="CQ258" s="141"/>
      <c r="CR258" s="141"/>
      <c r="CS258" s="140"/>
      <c r="CT258" s="139"/>
      <c r="CU258" s="265">
        <v>5.6637354055788771</v>
      </c>
      <c r="CV258" s="38">
        <v>10.161994520978199</v>
      </c>
      <c r="CW258" s="54">
        <f>CU258+CV258</f>
        <v>15.825729926557077</v>
      </c>
      <c r="CX258" s="13"/>
      <c r="CY258" s="9"/>
      <c r="CZ258" s="9"/>
      <c r="DA258" s="9"/>
      <c r="DB258" s="9"/>
      <c r="DC258" s="9"/>
      <c r="DD258" s="9"/>
      <c r="DE258" s="9"/>
      <c r="DF258" s="9"/>
    </row>
    <row r="259" spans="1:110" s="8" customFormat="1" ht="31.5" hidden="1" outlineLevel="1" x14ac:dyDescent="0.25">
      <c r="A259" s="53"/>
      <c r="B259" s="272" t="s">
        <v>107</v>
      </c>
      <c r="C259" s="271"/>
      <c r="D259" s="198"/>
      <c r="E259" s="196"/>
      <c r="F259" s="196"/>
      <c r="G259" s="196"/>
      <c r="H259" s="196"/>
      <c r="I259" s="196"/>
      <c r="J259" s="147"/>
      <c r="K259" s="147"/>
      <c r="L259" s="56"/>
      <c r="M259" s="285" t="str">
        <f>N259&amp;" MBA/ "&amp;O259&amp;" км"</f>
        <v>0,383 MBA/ 1,574 км</v>
      </c>
      <c r="N259" s="269">
        <v>0.38300000000000001</v>
      </c>
      <c r="O259" s="269">
        <v>1.5740000000000001</v>
      </c>
      <c r="P259" s="284" t="str">
        <f>R259&amp;" MBA/ "&amp;S259&amp;" км"</f>
        <v>0,272 MBA/ 2,138 км</v>
      </c>
      <c r="Q259" s="283"/>
      <c r="R259" s="267">
        <v>0.27200000000000002</v>
      </c>
      <c r="S259" s="267">
        <v>2.1379999999999999</v>
      </c>
      <c r="T259" s="282" t="str">
        <f>(N259+R259)&amp;" MBA/ "&amp;(O259+S259)&amp;" км"</f>
        <v>0,655 MBA/ 3,712 км</v>
      </c>
      <c r="U259" s="125"/>
      <c r="V259" s="125"/>
      <c r="W259" s="145">
        <v>7.0663108459134554</v>
      </c>
      <c r="X259" s="141"/>
      <c r="Y259" s="141"/>
      <c r="Z259" s="141"/>
      <c r="AA259" s="141"/>
      <c r="AB259" s="141"/>
      <c r="AC259" s="141"/>
      <c r="AD259" s="141"/>
      <c r="AE259" s="141"/>
      <c r="AF259" s="141"/>
      <c r="AG259" s="141"/>
      <c r="AH259" s="141"/>
      <c r="AI259" s="141"/>
      <c r="AJ259" s="141"/>
      <c r="AK259" s="141"/>
      <c r="AL259" s="141"/>
      <c r="AM259" s="141"/>
      <c r="AN259" s="141"/>
      <c r="AO259" s="141"/>
      <c r="AP259" s="141"/>
      <c r="AQ259" s="141"/>
      <c r="AR259" s="141"/>
      <c r="AS259" s="141"/>
      <c r="AT259" s="141"/>
      <c r="AU259" s="141"/>
      <c r="AV259" s="144">
        <v>7.8562327708272628</v>
      </c>
      <c r="AW259" s="143"/>
      <c r="AX259" s="141"/>
      <c r="AY259" s="141"/>
      <c r="AZ259" s="141"/>
      <c r="BA259" s="141"/>
      <c r="BB259" s="141"/>
      <c r="BC259" s="141"/>
      <c r="BD259" s="141"/>
      <c r="BE259" s="20"/>
      <c r="BF259" s="38"/>
      <c r="BG259" s="141"/>
      <c r="BH259" s="141"/>
      <c r="BI259" s="141"/>
      <c r="BJ259" s="141"/>
      <c r="BK259" s="141"/>
      <c r="BL259" s="141"/>
      <c r="BM259" s="141"/>
      <c r="BN259" s="141"/>
      <c r="BO259" s="141"/>
      <c r="BP259" s="141"/>
      <c r="BQ259" s="141"/>
      <c r="BR259" s="141"/>
      <c r="BS259" s="141"/>
      <c r="BT259" s="141"/>
      <c r="BU259" s="56">
        <f>SUM(W259:AV259)</f>
        <v>14.922543616740718</v>
      </c>
      <c r="BV259" s="142"/>
      <c r="BW259" s="141"/>
      <c r="BX259" s="141"/>
      <c r="BY259" s="141"/>
      <c r="BZ259" s="141"/>
      <c r="CA259" s="141"/>
      <c r="CB259" s="141"/>
      <c r="CC259" s="141"/>
      <c r="CD259" s="20"/>
      <c r="CE259" s="38"/>
      <c r="CF259" s="141"/>
      <c r="CG259" s="141"/>
      <c r="CH259" s="20"/>
      <c r="CI259" s="141"/>
      <c r="CJ259" s="141"/>
      <c r="CK259" s="141"/>
      <c r="CL259" s="141"/>
      <c r="CM259" s="141"/>
      <c r="CN259" s="141"/>
      <c r="CO259" s="141"/>
      <c r="CP259" s="141"/>
      <c r="CQ259" s="141"/>
      <c r="CR259" s="141"/>
      <c r="CS259" s="140"/>
      <c r="CT259" s="139"/>
      <c r="CU259" s="265">
        <v>5.8403663711421805</v>
      </c>
      <c r="CV259" s="38">
        <v>6.629099619917346</v>
      </c>
      <c r="CW259" s="54">
        <f>CU259+CV259</f>
        <v>12.469465991059526</v>
      </c>
      <c r="CX259" s="13"/>
      <c r="CY259" s="9"/>
      <c r="CZ259" s="9"/>
      <c r="DA259" s="9"/>
      <c r="DB259" s="9"/>
      <c r="DC259" s="9"/>
      <c r="DD259" s="9"/>
      <c r="DE259" s="9"/>
      <c r="DF259" s="9"/>
    </row>
    <row r="260" spans="1:110" s="8" customFormat="1" ht="31.5" hidden="1" outlineLevel="1" x14ac:dyDescent="0.25">
      <c r="A260" s="53"/>
      <c r="B260" s="272" t="s">
        <v>106</v>
      </c>
      <c r="C260" s="271"/>
      <c r="D260" s="198"/>
      <c r="E260" s="196"/>
      <c r="F260" s="196"/>
      <c r="G260" s="196"/>
      <c r="H260" s="196"/>
      <c r="I260" s="196"/>
      <c r="J260" s="147"/>
      <c r="K260" s="147"/>
      <c r="L260" s="56"/>
      <c r="M260" s="285" t="str">
        <f>N260&amp;" MBA/ "&amp;O260&amp;" км"</f>
        <v>0,383 MBA/ 1,574 км</v>
      </c>
      <c r="N260" s="269">
        <v>0.38300000000000001</v>
      </c>
      <c r="O260" s="269">
        <v>1.5740000000000001</v>
      </c>
      <c r="P260" s="284" t="str">
        <f>R260&amp;" MBA/ "&amp;S260&amp;" км"</f>
        <v>0,272 MBA/ 2,138 км</v>
      </c>
      <c r="Q260" s="283"/>
      <c r="R260" s="267">
        <v>0.27200000000000002</v>
      </c>
      <c r="S260" s="267">
        <v>2.1379999999999999</v>
      </c>
      <c r="T260" s="282" t="str">
        <f>(N260+R260)&amp;" MBA/ "&amp;(O260+S260)&amp;" км"</f>
        <v>0,655 MBA/ 3,712 км</v>
      </c>
      <c r="U260" s="125"/>
      <c r="V260" s="125"/>
      <c r="W260" s="145">
        <v>7.0663108459134554</v>
      </c>
      <c r="X260" s="141"/>
      <c r="Y260" s="141"/>
      <c r="Z260" s="141"/>
      <c r="AA260" s="141"/>
      <c r="AB260" s="141"/>
      <c r="AC260" s="141"/>
      <c r="AD260" s="141"/>
      <c r="AE260" s="141"/>
      <c r="AF260" s="141"/>
      <c r="AG260" s="141"/>
      <c r="AH260" s="141"/>
      <c r="AI260" s="141"/>
      <c r="AJ260" s="141"/>
      <c r="AK260" s="141"/>
      <c r="AL260" s="141"/>
      <c r="AM260" s="141"/>
      <c r="AN260" s="141"/>
      <c r="AO260" s="141"/>
      <c r="AP260" s="141"/>
      <c r="AQ260" s="141"/>
      <c r="AR260" s="141"/>
      <c r="AS260" s="141"/>
      <c r="AT260" s="141"/>
      <c r="AU260" s="141"/>
      <c r="AV260" s="144">
        <v>7.8562327708272628</v>
      </c>
      <c r="AW260" s="143"/>
      <c r="AX260" s="141"/>
      <c r="AY260" s="141"/>
      <c r="AZ260" s="141"/>
      <c r="BA260" s="141"/>
      <c r="BB260" s="141"/>
      <c r="BC260" s="141"/>
      <c r="BD260" s="141"/>
      <c r="BE260" s="20"/>
      <c r="BF260" s="38"/>
      <c r="BG260" s="141"/>
      <c r="BH260" s="141"/>
      <c r="BI260" s="141"/>
      <c r="BJ260" s="141"/>
      <c r="BK260" s="141"/>
      <c r="BL260" s="141"/>
      <c r="BM260" s="141"/>
      <c r="BN260" s="141"/>
      <c r="BO260" s="141"/>
      <c r="BP260" s="141"/>
      <c r="BQ260" s="141"/>
      <c r="BR260" s="141"/>
      <c r="BS260" s="141"/>
      <c r="BT260" s="141"/>
      <c r="BU260" s="56">
        <f>SUM(W260:AV260)</f>
        <v>14.922543616740718</v>
      </c>
      <c r="BV260" s="142"/>
      <c r="BW260" s="141"/>
      <c r="BX260" s="141"/>
      <c r="BY260" s="141"/>
      <c r="BZ260" s="141"/>
      <c r="CA260" s="141"/>
      <c r="CB260" s="141"/>
      <c r="CC260" s="141"/>
      <c r="CD260" s="20"/>
      <c r="CE260" s="38"/>
      <c r="CF260" s="141"/>
      <c r="CG260" s="141"/>
      <c r="CH260" s="20"/>
      <c r="CI260" s="141"/>
      <c r="CJ260" s="141"/>
      <c r="CK260" s="141"/>
      <c r="CL260" s="141"/>
      <c r="CM260" s="141"/>
      <c r="CN260" s="141"/>
      <c r="CO260" s="141"/>
      <c r="CP260" s="141"/>
      <c r="CQ260" s="141"/>
      <c r="CR260" s="141"/>
      <c r="CS260" s="140"/>
      <c r="CT260" s="139"/>
      <c r="CU260" s="265">
        <v>5.8403663711421805</v>
      </c>
      <c r="CV260" s="38">
        <v>6.629099619917346</v>
      </c>
      <c r="CW260" s="54">
        <f>CU260+CV260</f>
        <v>12.469465991059526</v>
      </c>
      <c r="CX260" s="13"/>
      <c r="CY260" s="9"/>
      <c r="CZ260" s="9"/>
      <c r="DA260" s="9"/>
      <c r="DB260" s="9"/>
      <c r="DC260" s="9"/>
      <c r="DD260" s="9"/>
      <c r="DE260" s="9"/>
      <c r="DF260" s="9"/>
    </row>
    <row r="261" spans="1:110" s="8" customFormat="1" ht="31.5" hidden="1" outlineLevel="1" x14ac:dyDescent="0.25">
      <c r="A261" s="53"/>
      <c r="B261" s="272" t="s">
        <v>105</v>
      </c>
      <c r="C261" s="271"/>
      <c r="D261" s="198"/>
      <c r="E261" s="196"/>
      <c r="F261" s="196"/>
      <c r="G261" s="196"/>
      <c r="H261" s="196"/>
      <c r="I261" s="196"/>
      <c r="J261" s="147"/>
      <c r="K261" s="147"/>
      <c r="L261" s="56"/>
      <c r="M261" s="285" t="str">
        <f>N261&amp;" MBA/ "&amp;O261&amp;" км"</f>
        <v>1,091 MBA/ 4,482 км</v>
      </c>
      <c r="N261" s="269">
        <v>1.091</v>
      </c>
      <c r="O261" s="269">
        <v>4.4820000000000002</v>
      </c>
      <c r="P261" s="284" t="str">
        <f>R261&amp;" MBA/ "&amp;S261&amp;" км"</f>
        <v>0,774 MBA/ 6,091 км</v>
      </c>
      <c r="Q261" s="283"/>
      <c r="R261" s="267">
        <v>0.77400000000000002</v>
      </c>
      <c r="S261" s="267">
        <v>6.0910000000000002</v>
      </c>
      <c r="T261" s="282" t="str">
        <f>(N261+R261)&amp;" MBA/ "&amp;(O261+S261)&amp;" км"</f>
        <v>1,865 MBA/ 10,573 км</v>
      </c>
      <c r="U261" s="125"/>
      <c r="V261" s="125"/>
      <c r="W261" s="145">
        <v>20.127602152522812</v>
      </c>
      <c r="X261" s="141"/>
      <c r="Y261" s="141"/>
      <c r="Z261" s="141"/>
      <c r="AA261" s="141"/>
      <c r="AB261" s="141"/>
      <c r="AC261" s="141"/>
      <c r="AD261" s="141"/>
      <c r="AE261" s="141"/>
      <c r="AF261" s="141"/>
      <c r="AG261" s="141"/>
      <c r="AH261" s="141"/>
      <c r="AI261" s="141"/>
      <c r="AJ261" s="141"/>
      <c r="AK261" s="141"/>
      <c r="AL261" s="141"/>
      <c r="AM261" s="141"/>
      <c r="AN261" s="141"/>
      <c r="AO261" s="141"/>
      <c r="AP261" s="141"/>
      <c r="AQ261" s="141"/>
      <c r="AR261" s="141"/>
      <c r="AS261" s="141"/>
      <c r="AT261" s="141"/>
      <c r="AU261" s="141"/>
      <c r="AV261" s="144">
        <v>22.37760708195708</v>
      </c>
      <c r="AW261" s="143"/>
      <c r="AX261" s="141"/>
      <c r="AY261" s="141"/>
      <c r="AZ261" s="141"/>
      <c r="BA261" s="141"/>
      <c r="BB261" s="141"/>
      <c r="BC261" s="141"/>
      <c r="BD261" s="141"/>
      <c r="BE261" s="20"/>
      <c r="BF261" s="38"/>
      <c r="BG261" s="141"/>
      <c r="BH261" s="141"/>
      <c r="BI261" s="141"/>
      <c r="BJ261" s="141"/>
      <c r="BK261" s="141"/>
      <c r="BL261" s="141"/>
      <c r="BM261" s="141"/>
      <c r="BN261" s="141"/>
      <c r="BO261" s="141"/>
      <c r="BP261" s="141"/>
      <c r="BQ261" s="141"/>
      <c r="BR261" s="141"/>
      <c r="BS261" s="141"/>
      <c r="BT261" s="141"/>
      <c r="BU261" s="56">
        <f>SUM(W261:AV261)</f>
        <v>42.505209234479892</v>
      </c>
      <c r="BV261" s="142"/>
      <c r="BW261" s="141"/>
      <c r="BX261" s="141"/>
      <c r="BY261" s="141"/>
      <c r="BZ261" s="141"/>
      <c r="CA261" s="141"/>
      <c r="CB261" s="141"/>
      <c r="CC261" s="141"/>
      <c r="CD261" s="20"/>
      <c r="CE261" s="38"/>
      <c r="CF261" s="141"/>
      <c r="CG261" s="141"/>
      <c r="CH261" s="20"/>
      <c r="CI261" s="141"/>
      <c r="CJ261" s="141"/>
      <c r="CK261" s="141"/>
      <c r="CL261" s="141"/>
      <c r="CM261" s="141"/>
      <c r="CN261" s="141"/>
      <c r="CO261" s="141"/>
      <c r="CP261" s="141"/>
      <c r="CQ261" s="141"/>
      <c r="CR261" s="141"/>
      <c r="CS261" s="140"/>
      <c r="CT261" s="139"/>
      <c r="CU261" s="265">
        <v>16.635635384099391</v>
      </c>
      <c r="CV261" s="38">
        <v>18.882254501484276</v>
      </c>
      <c r="CW261" s="54">
        <f>CU261+CV261</f>
        <v>35.517889885583671</v>
      </c>
      <c r="CX261" s="13"/>
      <c r="CY261" s="9"/>
      <c r="CZ261" s="9"/>
      <c r="DA261" s="9"/>
      <c r="DB261" s="9"/>
      <c r="DC261" s="9"/>
      <c r="DD261" s="9"/>
      <c r="DE261" s="9"/>
      <c r="DF261" s="9"/>
    </row>
    <row r="262" spans="1:110" s="8" customFormat="1" ht="31.5" hidden="1" outlineLevel="1" x14ac:dyDescent="0.25">
      <c r="A262" s="53"/>
      <c r="B262" s="272" t="s">
        <v>104</v>
      </c>
      <c r="C262" s="271"/>
      <c r="D262" s="198"/>
      <c r="E262" s="196"/>
      <c r="F262" s="196"/>
      <c r="G262" s="196"/>
      <c r="H262" s="196"/>
      <c r="I262" s="196"/>
      <c r="J262" s="147"/>
      <c r="K262" s="147"/>
      <c r="L262" s="56"/>
      <c r="M262" s="285" t="str">
        <f>N262&amp;" MBA/ "&amp;O262&amp;" км"</f>
        <v>0,72 MBA/ 4,135 км</v>
      </c>
      <c r="N262" s="269">
        <v>0.72</v>
      </c>
      <c r="O262" s="269">
        <v>4.1349999999999998</v>
      </c>
      <c r="P262" s="284" t="str">
        <f>R262&amp;" MBA/ "&amp;S262&amp;" км"</f>
        <v>0,714 MBA/ 5,619 км</v>
      </c>
      <c r="Q262" s="283"/>
      <c r="R262" s="267">
        <v>0.71399999999999997</v>
      </c>
      <c r="S262" s="267">
        <v>5.6189999999999998</v>
      </c>
      <c r="T262" s="282" t="str">
        <f>(N262+R262)&amp;" MBA/ "&amp;(O262+S262)&amp;" км"</f>
        <v>1,434 MBA/ 9,754 км</v>
      </c>
      <c r="U262" s="125"/>
      <c r="V262" s="125"/>
      <c r="W262" s="145">
        <v>13.276395451750821</v>
      </c>
      <c r="X262" s="141"/>
      <c r="Y262" s="141"/>
      <c r="Z262" s="141"/>
      <c r="AA262" s="141"/>
      <c r="AB262" s="141"/>
      <c r="AC262" s="141"/>
      <c r="AD262" s="141"/>
      <c r="AE262" s="141"/>
      <c r="AF262" s="141"/>
      <c r="AG262" s="141"/>
      <c r="AH262" s="141"/>
      <c r="AI262" s="141"/>
      <c r="AJ262" s="141"/>
      <c r="AK262" s="141"/>
      <c r="AL262" s="141"/>
      <c r="AM262" s="141"/>
      <c r="AN262" s="141"/>
      <c r="AO262" s="141"/>
      <c r="AP262" s="141"/>
      <c r="AQ262" s="141"/>
      <c r="AR262" s="141"/>
      <c r="AS262" s="141"/>
      <c r="AT262" s="141"/>
      <c r="AU262" s="141"/>
      <c r="AV262" s="144">
        <v>20.645336199498129</v>
      </c>
      <c r="AW262" s="143"/>
      <c r="AX262" s="141"/>
      <c r="AY262" s="141"/>
      <c r="AZ262" s="141"/>
      <c r="BA262" s="141"/>
      <c r="BB262" s="141"/>
      <c r="BC262" s="141"/>
      <c r="BD262" s="141"/>
      <c r="BE262" s="20"/>
      <c r="BF262" s="38"/>
      <c r="BG262" s="141"/>
      <c r="BH262" s="141"/>
      <c r="BI262" s="141"/>
      <c r="BJ262" s="141"/>
      <c r="BK262" s="141"/>
      <c r="BL262" s="141"/>
      <c r="BM262" s="141"/>
      <c r="BN262" s="141"/>
      <c r="BO262" s="141"/>
      <c r="BP262" s="141"/>
      <c r="BQ262" s="141"/>
      <c r="BR262" s="141"/>
      <c r="BS262" s="141"/>
      <c r="BT262" s="141"/>
      <c r="BU262" s="56">
        <f>SUM(W262:AV262)</f>
        <v>33.921731651248948</v>
      </c>
      <c r="BV262" s="142"/>
      <c r="BW262" s="141"/>
      <c r="BX262" s="141"/>
      <c r="BY262" s="141"/>
      <c r="BZ262" s="141"/>
      <c r="CA262" s="141"/>
      <c r="CB262" s="141"/>
      <c r="CC262" s="141"/>
      <c r="CD262" s="20"/>
      <c r="CE262" s="38"/>
      <c r="CF262" s="141"/>
      <c r="CG262" s="141"/>
      <c r="CH262" s="20"/>
      <c r="CI262" s="141"/>
      <c r="CJ262" s="141"/>
      <c r="CK262" s="141"/>
      <c r="CL262" s="141"/>
      <c r="CM262" s="141"/>
      <c r="CN262" s="141"/>
      <c r="CO262" s="141"/>
      <c r="CP262" s="141"/>
      <c r="CQ262" s="141"/>
      <c r="CR262" s="141"/>
      <c r="CS262" s="140"/>
      <c r="CT262" s="139"/>
      <c r="CU262" s="265">
        <v>10.973054429275832</v>
      </c>
      <c r="CV262" s="38">
        <v>17.420562035962622</v>
      </c>
      <c r="CW262" s="54">
        <f>CU262+CV262</f>
        <v>28.393616465238452</v>
      </c>
      <c r="CX262" s="13"/>
      <c r="CY262" s="9"/>
      <c r="CZ262" s="9"/>
      <c r="DA262" s="9"/>
      <c r="DB262" s="9"/>
      <c r="DC262" s="9"/>
      <c r="DD262" s="9"/>
      <c r="DE262" s="9"/>
      <c r="DF262" s="9"/>
    </row>
    <row r="263" spans="1:110" s="8" customFormat="1" ht="31.5" hidden="1" outlineLevel="1" x14ac:dyDescent="0.25">
      <c r="A263" s="53"/>
      <c r="B263" s="272" t="s">
        <v>103</v>
      </c>
      <c r="C263" s="271"/>
      <c r="D263" s="198"/>
      <c r="E263" s="196"/>
      <c r="F263" s="196"/>
      <c r="G263" s="196"/>
      <c r="H263" s="196"/>
      <c r="I263" s="196"/>
      <c r="J263" s="147"/>
      <c r="K263" s="147"/>
      <c r="L263" s="56"/>
      <c r="M263" s="285" t="str">
        <f>N263&amp;" MBA/ "&amp;O263&amp;" км"</f>
        <v>0,383 MBA/ 1,574 км</v>
      </c>
      <c r="N263" s="269">
        <v>0.38300000000000001</v>
      </c>
      <c r="O263" s="269">
        <v>1.5740000000000001</v>
      </c>
      <c r="P263" s="284" t="str">
        <f>R263&amp;" MBA/ "&amp;S263&amp;" км"</f>
        <v>0,272 MBA/ 2,138 км</v>
      </c>
      <c r="Q263" s="283"/>
      <c r="R263" s="267">
        <v>0.27200000000000002</v>
      </c>
      <c r="S263" s="267">
        <v>2.1379999999999999</v>
      </c>
      <c r="T263" s="282" t="str">
        <f>(N263+R263)&amp;" MBA/ "&amp;(O263+S263)&amp;" км"</f>
        <v>0,655 MBA/ 3,712 км</v>
      </c>
      <c r="U263" s="125"/>
      <c r="V263" s="125"/>
      <c r="W263" s="145">
        <v>7.0663108459134554</v>
      </c>
      <c r="X263" s="141"/>
      <c r="Y263" s="141"/>
      <c r="Z263" s="141"/>
      <c r="AA263" s="141"/>
      <c r="AB263" s="141"/>
      <c r="AC263" s="141"/>
      <c r="AD263" s="141"/>
      <c r="AE263" s="141"/>
      <c r="AF263" s="141"/>
      <c r="AG263" s="141"/>
      <c r="AH263" s="141"/>
      <c r="AI263" s="141"/>
      <c r="AJ263" s="141"/>
      <c r="AK263" s="141"/>
      <c r="AL263" s="141"/>
      <c r="AM263" s="141"/>
      <c r="AN263" s="141"/>
      <c r="AO263" s="141"/>
      <c r="AP263" s="141"/>
      <c r="AQ263" s="141"/>
      <c r="AR263" s="141"/>
      <c r="AS263" s="141"/>
      <c r="AT263" s="141"/>
      <c r="AU263" s="141"/>
      <c r="AV263" s="144">
        <v>7.8562327708272628</v>
      </c>
      <c r="AW263" s="143"/>
      <c r="AX263" s="141"/>
      <c r="AY263" s="141"/>
      <c r="AZ263" s="141"/>
      <c r="BA263" s="141"/>
      <c r="BB263" s="141"/>
      <c r="BC263" s="141"/>
      <c r="BD263" s="141"/>
      <c r="BE263" s="20"/>
      <c r="BF263" s="38"/>
      <c r="BG263" s="141"/>
      <c r="BH263" s="141"/>
      <c r="BI263" s="141"/>
      <c r="BJ263" s="141"/>
      <c r="BK263" s="141"/>
      <c r="BL263" s="141"/>
      <c r="BM263" s="141"/>
      <c r="BN263" s="141"/>
      <c r="BO263" s="141"/>
      <c r="BP263" s="141"/>
      <c r="BQ263" s="141"/>
      <c r="BR263" s="141"/>
      <c r="BS263" s="141"/>
      <c r="BT263" s="141"/>
      <c r="BU263" s="56">
        <f>SUM(W263:AV263)</f>
        <v>14.922543616740718</v>
      </c>
      <c r="BV263" s="142"/>
      <c r="BW263" s="141"/>
      <c r="BX263" s="141"/>
      <c r="BY263" s="141"/>
      <c r="BZ263" s="141"/>
      <c r="CA263" s="141"/>
      <c r="CB263" s="141"/>
      <c r="CC263" s="141"/>
      <c r="CD263" s="20"/>
      <c r="CE263" s="38"/>
      <c r="CF263" s="141"/>
      <c r="CG263" s="141"/>
      <c r="CH263" s="20"/>
      <c r="CI263" s="141"/>
      <c r="CJ263" s="141"/>
      <c r="CK263" s="141"/>
      <c r="CL263" s="141"/>
      <c r="CM263" s="141"/>
      <c r="CN263" s="141"/>
      <c r="CO263" s="141"/>
      <c r="CP263" s="141"/>
      <c r="CQ263" s="141"/>
      <c r="CR263" s="141"/>
      <c r="CS263" s="140"/>
      <c r="CT263" s="139"/>
      <c r="CU263" s="265">
        <v>5.8403663711421805</v>
      </c>
      <c r="CV263" s="38">
        <v>6.629099619917346</v>
      </c>
      <c r="CW263" s="54">
        <f>CU263+CV263</f>
        <v>12.469465991059526</v>
      </c>
      <c r="CX263" s="13"/>
      <c r="CY263" s="9"/>
      <c r="CZ263" s="9"/>
      <c r="DA263" s="9"/>
      <c r="DB263" s="9"/>
      <c r="DC263" s="9"/>
      <c r="DD263" s="9"/>
      <c r="DE263" s="9"/>
      <c r="DF263" s="9"/>
    </row>
    <row r="264" spans="1:110" s="8" customFormat="1" ht="31.5" hidden="1" outlineLevel="1" x14ac:dyDescent="0.25">
      <c r="A264" s="53"/>
      <c r="B264" s="272" t="s">
        <v>102</v>
      </c>
      <c r="C264" s="271"/>
      <c r="D264" s="198"/>
      <c r="E264" s="196"/>
      <c r="F264" s="196"/>
      <c r="G264" s="196"/>
      <c r="H264" s="196"/>
      <c r="I264" s="196"/>
      <c r="J264" s="147"/>
      <c r="K264" s="147"/>
      <c r="L264" s="56"/>
      <c r="M264" s="285" t="str">
        <f>N264&amp;" MBA/ "&amp;O264&amp;" км"</f>
        <v>0,29 MBA/ 1,192 км</v>
      </c>
      <c r="N264" s="269">
        <v>0.28999999999999998</v>
      </c>
      <c r="O264" s="269">
        <v>1.1919999999999999</v>
      </c>
      <c r="P264" s="284" t="str">
        <f>R264&amp;" MBA/ "&amp;S264&amp;" км"</f>
        <v>0,206 MBA/ 1,62 км</v>
      </c>
      <c r="Q264" s="283"/>
      <c r="R264" s="267">
        <v>0.20599999999999999</v>
      </c>
      <c r="S264" s="267">
        <v>1.62</v>
      </c>
      <c r="T264" s="282" t="str">
        <f>(N264+R264)&amp;" MBA/ "&amp;(O264+S264)&amp;" км"</f>
        <v>0,496 MBA/ 2,812 км</v>
      </c>
      <c r="U264" s="125"/>
      <c r="V264" s="125"/>
      <c r="W264" s="145">
        <v>5.3538583657612717</v>
      </c>
      <c r="X264" s="141"/>
      <c r="Y264" s="141"/>
      <c r="Z264" s="141"/>
      <c r="AA264" s="141"/>
      <c r="AB264" s="141"/>
      <c r="AC264" s="141"/>
      <c r="AD264" s="141"/>
      <c r="AE264" s="141"/>
      <c r="AF264" s="141"/>
      <c r="AG264" s="141"/>
      <c r="AH264" s="141"/>
      <c r="AI264" s="141"/>
      <c r="AJ264" s="141"/>
      <c r="AK264" s="141"/>
      <c r="AL264" s="141"/>
      <c r="AM264" s="141"/>
      <c r="AN264" s="141"/>
      <c r="AO264" s="141"/>
      <c r="AP264" s="141"/>
      <c r="AQ264" s="141"/>
      <c r="AR264" s="141"/>
      <c r="AS264" s="141"/>
      <c r="AT264" s="141"/>
      <c r="AU264" s="141"/>
      <c r="AV264" s="144">
        <v>5.9523503084761638</v>
      </c>
      <c r="AW264" s="143"/>
      <c r="AX264" s="141"/>
      <c r="AY264" s="141"/>
      <c r="AZ264" s="141"/>
      <c r="BA264" s="141"/>
      <c r="BB264" s="141"/>
      <c r="BC264" s="141"/>
      <c r="BD264" s="141"/>
      <c r="BE264" s="20"/>
      <c r="BF264" s="38"/>
      <c r="BG264" s="141"/>
      <c r="BH264" s="141"/>
      <c r="BI264" s="141"/>
      <c r="BJ264" s="141"/>
      <c r="BK264" s="141"/>
      <c r="BL264" s="141"/>
      <c r="BM264" s="141"/>
      <c r="BN264" s="141"/>
      <c r="BO264" s="141"/>
      <c r="BP264" s="141"/>
      <c r="BQ264" s="141"/>
      <c r="BR264" s="141"/>
      <c r="BS264" s="141"/>
      <c r="BT264" s="141"/>
      <c r="BU264" s="56">
        <f>SUM(W264:AV264)</f>
        <v>11.306208674237435</v>
      </c>
      <c r="BV264" s="142"/>
      <c r="BW264" s="141"/>
      <c r="BX264" s="141"/>
      <c r="BY264" s="141"/>
      <c r="BZ264" s="141"/>
      <c r="CA264" s="141"/>
      <c r="CB264" s="141"/>
      <c r="CC264" s="141"/>
      <c r="CD264" s="20"/>
      <c r="CE264" s="38"/>
      <c r="CF264" s="141"/>
      <c r="CG264" s="141"/>
      <c r="CH264" s="20"/>
      <c r="CI264" s="141"/>
      <c r="CJ264" s="141"/>
      <c r="CK264" s="141"/>
      <c r="CL264" s="141"/>
      <c r="CM264" s="141"/>
      <c r="CN264" s="141"/>
      <c r="CO264" s="141"/>
      <c r="CP264" s="141"/>
      <c r="CQ264" s="141"/>
      <c r="CR264" s="141"/>
      <c r="CS264" s="140"/>
      <c r="CT264" s="139"/>
      <c r="CU264" s="265">
        <v>4.4250097451251191</v>
      </c>
      <c r="CV264" s="38">
        <v>5.0226010759326343</v>
      </c>
      <c r="CW264" s="54">
        <f>CU264+CV264</f>
        <v>9.4476108210577543</v>
      </c>
      <c r="CX264" s="13"/>
      <c r="CY264" s="9"/>
      <c r="CZ264" s="9"/>
      <c r="DA264" s="9"/>
      <c r="DB264" s="9"/>
      <c r="DC264" s="9"/>
      <c r="DD264" s="9"/>
      <c r="DE264" s="9"/>
      <c r="DF264" s="9"/>
    </row>
    <row r="265" spans="1:110" s="8" customFormat="1" ht="31.5" hidden="1" outlineLevel="1" x14ac:dyDescent="0.25">
      <c r="A265" s="53"/>
      <c r="B265" s="272" t="s">
        <v>101</v>
      </c>
      <c r="C265" s="271"/>
      <c r="D265" s="198"/>
      <c r="E265" s="196"/>
      <c r="F265" s="196"/>
      <c r="G265" s="196"/>
      <c r="H265" s="196"/>
      <c r="I265" s="196"/>
      <c r="J265" s="147"/>
      <c r="K265" s="147"/>
      <c r="L265" s="56"/>
      <c r="M265" s="285" t="str">
        <f>N265&amp;" MBA/ "&amp;O265&amp;" км"</f>
        <v>0,035 MBA/ 0,143 км</v>
      </c>
      <c r="N265" s="269">
        <v>3.5000000000000003E-2</v>
      </c>
      <c r="O265" s="269">
        <v>0.14299999999999999</v>
      </c>
      <c r="P265" s="284" t="str">
        <f>R265&amp;" MBA/ "&amp;S265&amp;" км"</f>
        <v>0,025 MBA/ 0,194 км</v>
      </c>
      <c r="Q265" s="283"/>
      <c r="R265" s="267">
        <v>2.5000000000000001E-2</v>
      </c>
      <c r="S265" s="267">
        <v>0.19400000000000001</v>
      </c>
      <c r="T265" s="282" t="str">
        <f>(N265+R265)&amp;" MBA/ "&amp;(O265+S265)&amp;" км"</f>
        <v>0,06 MBA/ 0,337 км</v>
      </c>
      <c r="U265" s="125"/>
      <c r="V265" s="125"/>
      <c r="W265" s="145">
        <v>0.64251887509788286</v>
      </c>
      <c r="X265" s="141"/>
      <c r="Y265" s="141"/>
      <c r="Z265" s="141"/>
      <c r="AA265" s="141"/>
      <c r="AB265" s="141"/>
      <c r="AC265" s="141"/>
      <c r="AD265" s="141"/>
      <c r="AE265" s="141"/>
      <c r="AF265" s="141"/>
      <c r="AG265" s="141"/>
      <c r="AH265" s="141"/>
      <c r="AI265" s="141"/>
      <c r="AJ265" s="141"/>
      <c r="AK265" s="141"/>
      <c r="AL265" s="141"/>
      <c r="AM265" s="141"/>
      <c r="AN265" s="141"/>
      <c r="AO265" s="141"/>
      <c r="AP265" s="141"/>
      <c r="AQ265" s="141"/>
      <c r="AR265" s="141"/>
      <c r="AS265" s="141"/>
      <c r="AT265" s="141"/>
      <c r="AU265" s="141"/>
      <c r="AV265" s="144">
        <v>0.71434415390008721</v>
      </c>
      <c r="AW265" s="143"/>
      <c r="AX265" s="141"/>
      <c r="AY265" s="141"/>
      <c r="AZ265" s="141"/>
      <c r="BA265" s="141"/>
      <c r="BB265" s="141"/>
      <c r="BC265" s="141"/>
      <c r="BD265" s="141"/>
      <c r="BE265" s="20"/>
      <c r="BF265" s="38"/>
      <c r="BG265" s="141"/>
      <c r="BH265" s="141"/>
      <c r="BI265" s="141"/>
      <c r="BJ265" s="141"/>
      <c r="BK265" s="141"/>
      <c r="BL265" s="141"/>
      <c r="BM265" s="141"/>
      <c r="BN265" s="141"/>
      <c r="BO265" s="141"/>
      <c r="BP265" s="141"/>
      <c r="BQ265" s="141"/>
      <c r="BR265" s="141"/>
      <c r="BS265" s="141"/>
      <c r="BT265" s="141"/>
      <c r="BU265" s="56">
        <f>SUM(W265:AV265)</f>
        <v>1.35686302899797</v>
      </c>
      <c r="BV265" s="142"/>
      <c r="BW265" s="141"/>
      <c r="BX265" s="141"/>
      <c r="BY265" s="141"/>
      <c r="BZ265" s="141"/>
      <c r="CA265" s="141"/>
      <c r="CB265" s="141"/>
      <c r="CC265" s="141"/>
      <c r="CD265" s="20"/>
      <c r="CE265" s="38"/>
      <c r="CF265" s="141"/>
      <c r="CG265" s="141"/>
      <c r="CH265" s="20"/>
      <c r="CI265" s="141"/>
      <c r="CJ265" s="141"/>
      <c r="CK265" s="141"/>
      <c r="CL265" s="141"/>
      <c r="CM265" s="141"/>
      <c r="CN265" s="141"/>
      <c r="CO265" s="141"/>
      <c r="CP265" s="141"/>
      <c r="CQ265" s="141"/>
      <c r="CR265" s="141"/>
      <c r="CS265" s="140"/>
      <c r="CT265" s="139"/>
      <c r="CU265" s="265">
        <v>0.53104734744522697</v>
      </c>
      <c r="CV265" s="38">
        <v>0.60276454342003938</v>
      </c>
      <c r="CW265" s="54">
        <f>CU265+CV265</f>
        <v>1.1338118908652663</v>
      </c>
      <c r="CX265" s="13"/>
      <c r="CY265" s="9"/>
      <c r="CZ265" s="9"/>
      <c r="DA265" s="9"/>
      <c r="DB265" s="9"/>
      <c r="DC265" s="9"/>
      <c r="DD265" s="9"/>
      <c r="DE265" s="9"/>
      <c r="DF265" s="9"/>
    </row>
    <row r="266" spans="1:110" s="8" customFormat="1" ht="31.5" hidden="1" outlineLevel="1" x14ac:dyDescent="0.25">
      <c r="A266" s="53"/>
      <c r="B266" s="272" t="s">
        <v>100</v>
      </c>
      <c r="C266" s="271"/>
      <c r="D266" s="198"/>
      <c r="E266" s="196"/>
      <c r="F266" s="196"/>
      <c r="G266" s="196"/>
      <c r="H266" s="196"/>
      <c r="I266" s="196"/>
      <c r="J266" s="147"/>
      <c r="K266" s="147"/>
      <c r="L266" s="56"/>
      <c r="M266" s="285" t="str">
        <f>N266&amp;" MBA/ "&amp;O266&amp;" км"</f>
        <v>0,499 MBA/ 3,168 км</v>
      </c>
      <c r="N266" s="269">
        <v>0.499</v>
      </c>
      <c r="O266" s="269">
        <v>3.1680000000000001</v>
      </c>
      <c r="P266" s="284" t="str">
        <f>R266&amp;" MBA/ "&amp;S266&amp;" км"</f>
        <v>0,512 MBA/ 4,03 км</v>
      </c>
      <c r="Q266" s="283"/>
      <c r="R266" s="267">
        <v>0.51200000000000001</v>
      </c>
      <c r="S266" s="267">
        <v>4.03</v>
      </c>
      <c r="T266" s="282" t="str">
        <f>(N266+R266)&amp;" MBA/ "&amp;(O266+S266)&amp;" км"</f>
        <v>1,011 MBA/ 7,198 км</v>
      </c>
      <c r="U266" s="125"/>
      <c r="V266" s="125"/>
      <c r="W266" s="145">
        <v>9.2075748361853123</v>
      </c>
      <c r="X266" s="141"/>
      <c r="Y266" s="141"/>
      <c r="Z266" s="141"/>
      <c r="AA266" s="141"/>
      <c r="AB266" s="141"/>
      <c r="AC266" s="141"/>
      <c r="AD266" s="141"/>
      <c r="AE266" s="141"/>
      <c r="AF266" s="141"/>
      <c r="AG266" s="141"/>
      <c r="AH266" s="141"/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  <c r="AU266" s="141"/>
      <c r="AV266" s="144">
        <f>14.8060817573372+1.01</f>
        <v>15.8160817573372</v>
      </c>
      <c r="AW266" s="143"/>
      <c r="AX266" s="141"/>
      <c r="AY266" s="141"/>
      <c r="AZ266" s="141"/>
      <c r="BA266" s="141"/>
      <c r="BB266" s="141"/>
      <c r="BC266" s="141"/>
      <c r="BD266" s="141"/>
      <c r="BE266" s="20"/>
      <c r="BF266" s="38"/>
      <c r="BG266" s="141"/>
      <c r="BH266" s="141"/>
      <c r="BI266" s="141"/>
      <c r="BJ266" s="141"/>
      <c r="BK266" s="141"/>
      <c r="BL266" s="141"/>
      <c r="BM266" s="141"/>
      <c r="BN266" s="141"/>
      <c r="BO266" s="141"/>
      <c r="BP266" s="141"/>
      <c r="BQ266" s="141"/>
      <c r="BR266" s="141"/>
      <c r="BS266" s="141"/>
      <c r="BT266" s="141"/>
      <c r="BU266" s="56">
        <f>SUM(W266:AV266)</f>
        <v>25.02365659352251</v>
      </c>
      <c r="BV266" s="142"/>
      <c r="BW266" s="141"/>
      <c r="BX266" s="141"/>
      <c r="BY266" s="141"/>
      <c r="BZ266" s="141"/>
      <c r="CA266" s="141"/>
      <c r="CB266" s="141"/>
      <c r="CC266" s="141"/>
      <c r="CD266" s="20"/>
      <c r="CE266" s="38"/>
      <c r="CF266" s="141"/>
      <c r="CG266" s="141"/>
      <c r="CH266" s="20"/>
      <c r="CI266" s="141"/>
      <c r="CJ266" s="141"/>
      <c r="CK266" s="141"/>
      <c r="CL266" s="141"/>
      <c r="CM266" s="141"/>
      <c r="CN266" s="141"/>
      <c r="CO266" s="141"/>
      <c r="CP266" s="141"/>
      <c r="CQ266" s="141"/>
      <c r="CR266" s="141"/>
      <c r="CS266" s="140"/>
      <c r="CT266" s="139"/>
      <c r="CU266" s="265">
        <v>7.610139379041164</v>
      </c>
      <c r="CV266" s="281">
        <v>12.493391401855579</v>
      </c>
      <c r="CW266" s="54">
        <f>CU266+CV266</f>
        <v>20.103530780896744</v>
      </c>
      <c r="CX266" s="13"/>
      <c r="CY266" s="9"/>
      <c r="CZ266" s="9"/>
      <c r="DA266" s="9"/>
      <c r="DB266" s="9"/>
      <c r="DC266" s="9"/>
      <c r="DD266" s="9"/>
      <c r="DE266" s="9"/>
      <c r="DF266" s="9"/>
    </row>
    <row r="267" spans="1:110" s="8" customFormat="1" ht="31.5" hidden="1" outlineLevel="1" x14ac:dyDescent="0.25">
      <c r="A267" s="53"/>
      <c r="B267" s="272" t="s">
        <v>99</v>
      </c>
      <c r="C267" s="271"/>
      <c r="D267" s="198"/>
      <c r="E267" s="196"/>
      <c r="F267" s="196"/>
      <c r="G267" s="196"/>
      <c r="H267" s="196"/>
      <c r="I267" s="196"/>
      <c r="J267" s="147"/>
      <c r="K267" s="147"/>
      <c r="L267" s="56"/>
      <c r="M267" s="285" t="str">
        <f>N267&amp;" MBA/ "&amp;O267&amp;" км"</f>
        <v>0,604 MBA/ 4,48 км</v>
      </c>
      <c r="N267" s="269">
        <v>0.60399999999999998</v>
      </c>
      <c r="O267" s="269">
        <v>4.4800000000000004</v>
      </c>
      <c r="P267" s="284" t="str">
        <f>R267&amp;" MBA/ "&amp;S267&amp;" км"</f>
        <v>0,773 MBA/ 6,088 км</v>
      </c>
      <c r="Q267" s="283"/>
      <c r="R267" s="267">
        <v>0.77300000000000002</v>
      </c>
      <c r="S267" s="267">
        <v>6.0880000000000001</v>
      </c>
      <c r="T267" s="282" t="str">
        <f>(N267+R267)&amp;" MBA/ "&amp;(O267+S267)&amp;" км"</f>
        <v>1,377 MBA/ 10,568 км</v>
      </c>
      <c r="U267" s="125"/>
      <c r="V267" s="125"/>
      <c r="W267" s="145">
        <v>11.135131461478961</v>
      </c>
      <c r="X267" s="141"/>
      <c r="Y267" s="141"/>
      <c r="Z267" s="141"/>
      <c r="AA267" s="141"/>
      <c r="AB267" s="141"/>
      <c r="AC267" s="141"/>
      <c r="AD267" s="141"/>
      <c r="AE267" s="141"/>
      <c r="AF267" s="141"/>
      <c r="AG267" s="141"/>
      <c r="AH267" s="141"/>
      <c r="AI267" s="141"/>
      <c r="AJ267" s="141"/>
      <c r="AK267" s="141"/>
      <c r="AL267" s="141"/>
      <c r="AM267" s="141"/>
      <c r="AN267" s="141"/>
      <c r="AO267" s="141"/>
      <c r="AP267" s="141"/>
      <c r="AQ267" s="141"/>
      <c r="AR267" s="141"/>
      <c r="AS267" s="141"/>
      <c r="AT267" s="141"/>
      <c r="AU267" s="141"/>
      <c r="AV267" s="144">
        <v>22.365780882789643</v>
      </c>
      <c r="AW267" s="143"/>
      <c r="AX267" s="141"/>
      <c r="AY267" s="141"/>
      <c r="AZ267" s="141"/>
      <c r="BA267" s="141"/>
      <c r="BB267" s="141"/>
      <c r="BC267" s="141"/>
      <c r="BD267" s="141"/>
      <c r="BE267" s="20"/>
      <c r="BF267" s="38"/>
      <c r="BG267" s="141"/>
      <c r="BH267" s="141"/>
      <c r="BI267" s="141"/>
      <c r="BJ267" s="141"/>
      <c r="BK267" s="141"/>
      <c r="BL267" s="141"/>
      <c r="BM267" s="141"/>
      <c r="BN267" s="141"/>
      <c r="BO267" s="141"/>
      <c r="BP267" s="141"/>
      <c r="BQ267" s="141"/>
      <c r="BR267" s="141"/>
      <c r="BS267" s="141"/>
      <c r="BT267" s="141"/>
      <c r="BU267" s="56">
        <f>SUM(W267:AV267)</f>
        <v>33.500912344268606</v>
      </c>
      <c r="BV267" s="142"/>
      <c r="BW267" s="141"/>
      <c r="BX267" s="141"/>
      <c r="BY267" s="141"/>
      <c r="BZ267" s="141"/>
      <c r="CA267" s="141"/>
      <c r="CB267" s="141"/>
      <c r="CC267" s="141"/>
      <c r="CD267" s="20"/>
      <c r="CE267" s="38"/>
      <c r="CF267" s="141"/>
      <c r="CG267" s="141"/>
      <c r="CH267" s="20"/>
      <c r="CI267" s="141"/>
      <c r="CJ267" s="141"/>
      <c r="CK267" s="141"/>
      <c r="CL267" s="141"/>
      <c r="CM267" s="141"/>
      <c r="CN267" s="141"/>
      <c r="CO267" s="141"/>
      <c r="CP267" s="141"/>
      <c r="CQ267" s="141"/>
      <c r="CR267" s="141"/>
      <c r="CS267" s="140"/>
      <c r="CT267" s="139"/>
      <c r="CU267" s="265">
        <v>9.203281421376845</v>
      </c>
      <c r="CV267" s="38">
        <v>18.87227553895951</v>
      </c>
      <c r="CW267" s="54">
        <f>CU267+CV267</f>
        <v>28.075556960336357</v>
      </c>
      <c r="CX267" s="13"/>
      <c r="CY267" s="9"/>
      <c r="CZ267" s="9"/>
      <c r="DA267" s="9"/>
      <c r="DB267" s="9"/>
      <c r="DC267" s="9"/>
      <c r="DD267" s="9"/>
      <c r="DE267" s="9"/>
      <c r="DF267" s="9"/>
    </row>
    <row r="268" spans="1:110" s="8" customFormat="1" ht="31.5" hidden="1" outlineLevel="1" x14ac:dyDescent="0.25">
      <c r="A268" s="53"/>
      <c r="B268" s="272" t="s">
        <v>98</v>
      </c>
      <c r="C268" s="271"/>
      <c r="D268" s="198"/>
      <c r="E268" s="196"/>
      <c r="F268" s="196"/>
      <c r="G268" s="196"/>
      <c r="H268" s="196"/>
      <c r="I268" s="196"/>
      <c r="J268" s="147"/>
      <c r="K268" s="147"/>
      <c r="L268" s="56"/>
      <c r="M268" s="285" t="str">
        <f>N268&amp;" MBA/ "&amp;O268&amp;" км"</f>
        <v>0,244 MBA/ 1,001 км</v>
      </c>
      <c r="N268" s="269">
        <v>0.24399999999999999</v>
      </c>
      <c r="O268" s="269">
        <v>1.0009999999999999</v>
      </c>
      <c r="P268" s="284" t="str">
        <f>R268&amp;" MBA/ "&amp;S268&amp;" км"</f>
        <v>0,173 MBA/ 1,361 км</v>
      </c>
      <c r="Q268" s="283"/>
      <c r="R268" s="267">
        <v>0.17299999999999999</v>
      </c>
      <c r="S268" s="267">
        <v>1.361</v>
      </c>
      <c r="T268" s="282" t="str">
        <f>(N268+R268)&amp;" MBA/ "&amp;(O268+S268)&amp;" км"</f>
        <v>0,417 MBA/ 2,362 км</v>
      </c>
      <c r="U268" s="125"/>
      <c r="V268" s="125"/>
      <c r="W268" s="145">
        <v>4.4962353455219235</v>
      </c>
      <c r="X268" s="141"/>
      <c r="Y268" s="141"/>
      <c r="Z268" s="141"/>
      <c r="AA268" s="141"/>
      <c r="AB268" s="141"/>
      <c r="AC268" s="141"/>
      <c r="AD268" s="141"/>
      <c r="AE268" s="141"/>
      <c r="AF268" s="141"/>
      <c r="AG268" s="141"/>
      <c r="AH268" s="141"/>
      <c r="AI268" s="141"/>
      <c r="AJ268" s="141"/>
      <c r="AK268" s="141"/>
      <c r="AL268" s="141"/>
      <c r="AM268" s="141"/>
      <c r="AN268" s="141"/>
      <c r="AO268" s="141"/>
      <c r="AP268" s="141"/>
      <c r="AQ268" s="141"/>
      <c r="AR268" s="141"/>
      <c r="AS268" s="141"/>
      <c r="AT268" s="141"/>
      <c r="AU268" s="141"/>
      <c r="AV268" s="144">
        <v>4.9988561552269131</v>
      </c>
      <c r="AW268" s="143"/>
      <c r="AX268" s="141"/>
      <c r="AY268" s="141"/>
      <c r="AZ268" s="141"/>
      <c r="BA268" s="141"/>
      <c r="BB268" s="141"/>
      <c r="BC268" s="141"/>
      <c r="BD268" s="141"/>
      <c r="BE268" s="20"/>
      <c r="BF268" s="38"/>
      <c r="BG268" s="141"/>
      <c r="BH268" s="141"/>
      <c r="BI268" s="141"/>
      <c r="BJ268" s="141"/>
      <c r="BK268" s="141"/>
      <c r="BL268" s="141"/>
      <c r="BM268" s="141"/>
      <c r="BN268" s="141"/>
      <c r="BO268" s="141"/>
      <c r="BP268" s="141"/>
      <c r="BQ268" s="141"/>
      <c r="BR268" s="141"/>
      <c r="BS268" s="141"/>
      <c r="BT268" s="141"/>
      <c r="BU268" s="56">
        <f>SUM(W268:AV268)</f>
        <v>9.4950915007488366</v>
      </c>
      <c r="BV268" s="142"/>
      <c r="BW268" s="141"/>
      <c r="BX268" s="141"/>
      <c r="BY268" s="141"/>
      <c r="BZ268" s="141"/>
      <c r="CA268" s="141"/>
      <c r="CB268" s="141"/>
      <c r="CC268" s="141"/>
      <c r="CD268" s="20"/>
      <c r="CE268" s="38"/>
      <c r="CF268" s="141"/>
      <c r="CG268" s="141"/>
      <c r="CH268" s="20"/>
      <c r="CI268" s="141"/>
      <c r="CJ268" s="141"/>
      <c r="CK268" s="141"/>
      <c r="CL268" s="141"/>
      <c r="CM268" s="141"/>
      <c r="CN268" s="141"/>
      <c r="CO268" s="141"/>
      <c r="CP268" s="141"/>
      <c r="CQ268" s="141"/>
      <c r="CR268" s="141"/>
      <c r="CS268" s="140"/>
      <c r="CT268" s="139"/>
      <c r="CU268" s="265">
        <v>3.7161769813612722</v>
      </c>
      <c r="CV268" s="38">
        <v>4.218041446237188</v>
      </c>
      <c r="CW268" s="54">
        <f>CU268+CV268</f>
        <v>7.9342184275984602</v>
      </c>
      <c r="CX268" s="13"/>
      <c r="CY268" s="9"/>
      <c r="CZ268" s="9"/>
      <c r="DA268" s="9"/>
      <c r="DB268" s="9"/>
      <c r="DC268" s="9"/>
      <c r="DD268" s="9"/>
      <c r="DE268" s="9"/>
      <c r="DF268" s="9"/>
    </row>
    <row r="269" spans="1:110" s="8" customFormat="1" ht="31.5" hidden="1" outlineLevel="1" x14ac:dyDescent="0.25">
      <c r="A269" s="53"/>
      <c r="B269" s="272" t="s">
        <v>97</v>
      </c>
      <c r="C269" s="271"/>
      <c r="D269" s="198"/>
      <c r="E269" s="196"/>
      <c r="F269" s="196"/>
      <c r="G269" s="196"/>
      <c r="H269" s="196"/>
      <c r="I269" s="196"/>
      <c r="J269" s="147"/>
      <c r="K269" s="147"/>
      <c r="L269" s="56"/>
      <c r="M269" s="285" t="str">
        <f>N269&amp;" MBA/ "&amp;O269&amp;" км"</f>
        <v>0,464 MBA/ 2,412 км</v>
      </c>
      <c r="N269" s="269">
        <v>0.46400000000000002</v>
      </c>
      <c r="O269" s="269">
        <v>2.4119999999999999</v>
      </c>
      <c r="P269" s="284" t="str">
        <f>R269&amp;" MBA/ "&amp;S269&amp;" км"</f>
        <v>0,416 MBA/ 3,278 км</v>
      </c>
      <c r="Q269" s="283"/>
      <c r="R269" s="267">
        <v>0.41599999999999998</v>
      </c>
      <c r="S269" s="267">
        <v>3.278</v>
      </c>
      <c r="T269" s="282" t="str">
        <f>(N269+R269)&amp;" MBA/ "&amp;(O269+S269)&amp;" км"</f>
        <v>0,88 MBA/ 5,69 км</v>
      </c>
      <c r="U269" s="125"/>
      <c r="V269" s="125"/>
      <c r="W269" s="145">
        <v>8.5650559610874293</v>
      </c>
      <c r="X269" s="141"/>
      <c r="Y269" s="141"/>
      <c r="Z269" s="141"/>
      <c r="AA269" s="141"/>
      <c r="AB269" s="141"/>
      <c r="AC269" s="141"/>
      <c r="AD269" s="141"/>
      <c r="AE269" s="141"/>
      <c r="AF269" s="141"/>
      <c r="AG269" s="141"/>
      <c r="AH269" s="141"/>
      <c r="AI269" s="141"/>
      <c r="AJ269" s="141"/>
      <c r="AK269" s="141"/>
      <c r="AL269" s="141"/>
      <c r="AM269" s="141"/>
      <c r="AN269" s="141"/>
      <c r="AO269" s="141"/>
      <c r="AP269" s="141"/>
      <c r="AQ269" s="141"/>
      <c r="AR269" s="141"/>
      <c r="AS269" s="141"/>
      <c r="AT269" s="141"/>
      <c r="AU269" s="141"/>
      <c r="AV269" s="144">
        <v>12.043112783040579</v>
      </c>
      <c r="AW269" s="143"/>
      <c r="AX269" s="141"/>
      <c r="AY269" s="141"/>
      <c r="AZ269" s="141"/>
      <c r="BA269" s="141"/>
      <c r="BB269" s="141"/>
      <c r="BC269" s="141"/>
      <c r="BD269" s="141"/>
      <c r="BE269" s="20"/>
      <c r="BF269" s="38"/>
      <c r="BG269" s="141"/>
      <c r="BH269" s="141"/>
      <c r="BI269" s="141"/>
      <c r="BJ269" s="141"/>
      <c r="BK269" s="141"/>
      <c r="BL269" s="141"/>
      <c r="BM269" s="141"/>
      <c r="BN269" s="141"/>
      <c r="BO269" s="141"/>
      <c r="BP269" s="141"/>
      <c r="BQ269" s="141"/>
      <c r="BR269" s="141"/>
      <c r="BS269" s="141"/>
      <c r="BT269" s="141"/>
      <c r="BU269" s="56">
        <f>SUM(W269:AV269)</f>
        <v>20.608168744128008</v>
      </c>
      <c r="BV269" s="142"/>
      <c r="BW269" s="141"/>
      <c r="BX269" s="141"/>
      <c r="BY269" s="141"/>
      <c r="BZ269" s="141"/>
      <c r="CA269" s="141"/>
      <c r="CB269" s="141"/>
      <c r="CC269" s="141"/>
      <c r="CD269" s="20"/>
      <c r="CE269" s="38"/>
      <c r="CF269" s="141"/>
      <c r="CG269" s="141"/>
      <c r="CH269" s="20"/>
      <c r="CI269" s="141"/>
      <c r="CJ269" s="141"/>
      <c r="CK269" s="141"/>
      <c r="CL269" s="141"/>
      <c r="CM269" s="141"/>
      <c r="CN269" s="141"/>
      <c r="CO269" s="141"/>
      <c r="CP269" s="141"/>
      <c r="CQ269" s="141"/>
      <c r="CR269" s="141"/>
      <c r="CS269" s="140"/>
      <c r="CT269" s="139"/>
      <c r="CU269" s="265">
        <v>7.0790920315959376</v>
      </c>
      <c r="CV269" s="38">
        <v>10.161994520978199</v>
      </c>
      <c r="CW269" s="54">
        <f>CU269+CV269</f>
        <v>17.241086552574139</v>
      </c>
      <c r="CX269" s="13"/>
      <c r="CY269" s="9"/>
      <c r="CZ269" s="9"/>
      <c r="DA269" s="9"/>
      <c r="DB269" s="9"/>
      <c r="DC269" s="9"/>
      <c r="DD269" s="9"/>
      <c r="DE269" s="9"/>
      <c r="DF269" s="9"/>
    </row>
    <row r="270" spans="1:110" s="8" customFormat="1" ht="31.5" hidden="1" outlineLevel="1" x14ac:dyDescent="0.25">
      <c r="A270" s="53"/>
      <c r="B270" s="272" t="s">
        <v>96</v>
      </c>
      <c r="C270" s="271"/>
      <c r="D270" s="198"/>
      <c r="E270" s="196"/>
      <c r="F270" s="196"/>
      <c r="G270" s="196"/>
      <c r="H270" s="196"/>
      <c r="I270" s="196"/>
      <c r="J270" s="147"/>
      <c r="K270" s="147"/>
      <c r="L270" s="56"/>
      <c r="M270" s="280" t="str">
        <f>N270&amp;" MBA/ "&amp;O270&amp;" км"</f>
        <v>0,232 MBA/ 0,954 км</v>
      </c>
      <c r="N270" s="269">
        <v>0.23200000000000001</v>
      </c>
      <c r="O270" s="269">
        <v>0.95399999999999996</v>
      </c>
      <c r="P270" s="279" t="str">
        <f>R270&amp;" MBA/ "&amp;S270&amp;" км"</f>
        <v>0,165 MBA/ 1,296 км</v>
      </c>
      <c r="Q270" s="268"/>
      <c r="R270" s="267">
        <v>0.16500000000000001</v>
      </c>
      <c r="S270" s="267">
        <v>1.296</v>
      </c>
      <c r="T270" s="266" t="str">
        <f>(N270+R270)&amp;" MBA/ "&amp;(O270+S270)&amp;" км"</f>
        <v>0,397 MBA/ 2,25 км</v>
      </c>
      <c r="U270" s="125"/>
      <c r="V270" s="125"/>
      <c r="W270" s="145">
        <v>4.2825279805437146</v>
      </c>
      <c r="X270" s="141"/>
      <c r="Y270" s="141"/>
      <c r="Z270" s="141"/>
      <c r="AA270" s="141"/>
      <c r="AB270" s="141"/>
      <c r="AC270" s="141"/>
      <c r="AD270" s="141"/>
      <c r="AE270" s="141"/>
      <c r="AF270" s="141"/>
      <c r="AG270" s="141"/>
      <c r="AH270" s="141"/>
      <c r="AI270" s="141"/>
      <c r="AJ270" s="141"/>
      <c r="AK270" s="141"/>
      <c r="AL270" s="141"/>
      <c r="AM270" s="141"/>
      <c r="AN270" s="141"/>
      <c r="AO270" s="141"/>
      <c r="AP270" s="141"/>
      <c r="AQ270" s="141"/>
      <c r="AR270" s="141"/>
      <c r="AS270" s="141"/>
      <c r="AT270" s="141"/>
      <c r="AU270" s="141"/>
      <c r="AV270" s="144">
        <v>4.7612590779514505</v>
      </c>
      <c r="AW270" s="143"/>
      <c r="AX270" s="141"/>
      <c r="AY270" s="141"/>
      <c r="AZ270" s="141"/>
      <c r="BA270" s="141"/>
      <c r="BB270" s="141"/>
      <c r="BC270" s="141"/>
      <c r="BD270" s="141"/>
      <c r="BE270" s="20"/>
      <c r="BF270" s="38"/>
      <c r="BG270" s="141"/>
      <c r="BH270" s="141"/>
      <c r="BI270" s="141"/>
      <c r="BJ270" s="141"/>
      <c r="BK270" s="141"/>
      <c r="BL270" s="141"/>
      <c r="BM270" s="141"/>
      <c r="BN270" s="141"/>
      <c r="BO270" s="141"/>
      <c r="BP270" s="141"/>
      <c r="BQ270" s="141"/>
      <c r="BR270" s="141"/>
      <c r="BS270" s="141"/>
      <c r="BT270" s="141"/>
      <c r="BU270" s="56">
        <f>SUM(W270:AV270)</f>
        <v>9.0437870584951661</v>
      </c>
      <c r="BV270" s="142"/>
      <c r="BW270" s="141"/>
      <c r="BX270" s="141"/>
      <c r="BY270" s="141"/>
      <c r="BZ270" s="141"/>
      <c r="CA270" s="141"/>
      <c r="CB270" s="141"/>
      <c r="CC270" s="141"/>
      <c r="CD270" s="20"/>
      <c r="CE270" s="38"/>
      <c r="CF270" s="141"/>
      <c r="CG270" s="141"/>
      <c r="CH270" s="20"/>
      <c r="CI270" s="141"/>
      <c r="CJ270" s="141"/>
      <c r="CK270" s="141"/>
      <c r="CL270" s="141"/>
      <c r="CM270" s="141"/>
      <c r="CN270" s="141"/>
      <c r="CO270" s="141"/>
      <c r="CP270" s="141"/>
      <c r="CQ270" s="141"/>
      <c r="CR270" s="141"/>
      <c r="CS270" s="140"/>
      <c r="CT270" s="139"/>
      <c r="CU270" s="265">
        <v>3.5395460157979688</v>
      </c>
      <c r="CV270" s="38">
        <v>4.0175567176648714</v>
      </c>
      <c r="CW270" s="54">
        <f>CU270+CV270</f>
        <v>7.5571027334628402</v>
      </c>
      <c r="CX270" s="13"/>
      <c r="CY270" s="9"/>
      <c r="CZ270" s="9"/>
      <c r="DA270" s="9"/>
      <c r="DB270" s="9"/>
      <c r="DC270" s="9"/>
      <c r="DD270" s="9"/>
      <c r="DE270" s="9"/>
      <c r="DF270" s="9"/>
    </row>
    <row r="271" spans="1:110" s="8" customFormat="1" ht="31.5" hidden="1" outlineLevel="1" x14ac:dyDescent="0.25">
      <c r="A271" s="53"/>
      <c r="B271" s="272" t="s">
        <v>95</v>
      </c>
      <c r="C271" s="271"/>
      <c r="D271" s="198"/>
      <c r="E271" s="196"/>
      <c r="F271" s="196"/>
      <c r="G271" s="196"/>
      <c r="H271" s="196"/>
      <c r="I271" s="196"/>
      <c r="J271" s="147"/>
      <c r="K271" s="147"/>
      <c r="L271" s="56"/>
      <c r="M271" s="280" t="str">
        <f>N271&amp;" MBA/ "&amp;O271&amp;" км"</f>
        <v>0,232 MBA/ 0,954 км</v>
      </c>
      <c r="N271" s="269">
        <v>0.23200000000000001</v>
      </c>
      <c r="O271" s="269">
        <v>0.95399999999999996</v>
      </c>
      <c r="P271" s="279" t="str">
        <f>R271&amp;" MBA/ "&amp;S271&amp;" км"</f>
        <v>0,165 MBA/ 1,296 км</v>
      </c>
      <c r="Q271" s="268"/>
      <c r="R271" s="267">
        <v>0.16500000000000001</v>
      </c>
      <c r="S271" s="267">
        <v>1.296</v>
      </c>
      <c r="T271" s="266" t="str">
        <f>(N271+R271)&amp;" MBA/ "&amp;(O271+S271)&amp;" км"</f>
        <v>0,397 MBA/ 2,25 км</v>
      </c>
      <c r="U271" s="125"/>
      <c r="V271" s="125"/>
      <c r="W271" s="145">
        <v>4.2825279805437146</v>
      </c>
      <c r="X271" s="141"/>
      <c r="Y271" s="141"/>
      <c r="Z271" s="141"/>
      <c r="AA271" s="141"/>
      <c r="AB271" s="141"/>
      <c r="AC271" s="141"/>
      <c r="AD271" s="141"/>
      <c r="AE271" s="141"/>
      <c r="AF271" s="141"/>
      <c r="AG271" s="141"/>
      <c r="AH271" s="141"/>
      <c r="AI271" s="141"/>
      <c r="AJ271" s="141"/>
      <c r="AK271" s="141"/>
      <c r="AL271" s="141"/>
      <c r="AM271" s="141"/>
      <c r="AN271" s="141"/>
      <c r="AO271" s="141"/>
      <c r="AP271" s="141"/>
      <c r="AQ271" s="141"/>
      <c r="AR271" s="141"/>
      <c r="AS271" s="141"/>
      <c r="AT271" s="141"/>
      <c r="AU271" s="141"/>
      <c r="AV271" s="144">
        <v>4.7612590779514505</v>
      </c>
      <c r="AW271" s="143"/>
      <c r="AX271" s="141"/>
      <c r="AY271" s="141"/>
      <c r="AZ271" s="141"/>
      <c r="BA271" s="141"/>
      <c r="BB271" s="141"/>
      <c r="BC271" s="141"/>
      <c r="BD271" s="141"/>
      <c r="BE271" s="20"/>
      <c r="BF271" s="38"/>
      <c r="BG271" s="141"/>
      <c r="BH271" s="141"/>
      <c r="BI271" s="141"/>
      <c r="BJ271" s="141"/>
      <c r="BK271" s="141"/>
      <c r="BL271" s="141"/>
      <c r="BM271" s="141"/>
      <c r="BN271" s="141"/>
      <c r="BO271" s="141"/>
      <c r="BP271" s="141"/>
      <c r="BQ271" s="141"/>
      <c r="BR271" s="141"/>
      <c r="BS271" s="141"/>
      <c r="BT271" s="141"/>
      <c r="BU271" s="56">
        <f>SUM(W271:AV271)</f>
        <v>9.0437870584951661</v>
      </c>
      <c r="BV271" s="142"/>
      <c r="BW271" s="141"/>
      <c r="BX271" s="141"/>
      <c r="BY271" s="141"/>
      <c r="BZ271" s="141"/>
      <c r="CA271" s="141"/>
      <c r="CB271" s="141"/>
      <c r="CC271" s="141"/>
      <c r="CD271" s="20"/>
      <c r="CE271" s="38"/>
      <c r="CF271" s="141"/>
      <c r="CG271" s="141"/>
      <c r="CH271" s="20"/>
      <c r="CI271" s="141"/>
      <c r="CJ271" s="141"/>
      <c r="CK271" s="141"/>
      <c r="CL271" s="141"/>
      <c r="CM271" s="141"/>
      <c r="CN271" s="141"/>
      <c r="CO271" s="141"/>
      <c r="CP271" s="141"/>
      <c r="CQ271" s="141"/>
      <c r="CR271" s="141"/>
      <c r="CS271" s="140"/>
      <c r="CT271" s="139"/>
      <c r="CU271" s="265">
        <v>3.5395460157979688</v>
      </c>
      <c r="CV271" s="38">
        <v>4.0175567176648714</v>
      </c>
      <c r="CW271" s="54">
        <f>CU271+CV271</f>
        <v>7.5571027334628402</v>
      </c>
      <c r="CX271" s="13"/>
      <c r="CY271" s="9"/>
      <c r="CZ271" s="9"/>
      <c r="DA271" s="9"/>
      <c r="DB271" s="9"/>
      <c r="DC271" s="9"/>
      <c r="DD271" s="9"/>
      <c r="DE271" s="9"/>
      <c r="DF271" s="9"/>
    </row>
    <row r="272" spans="1:110" s="8" customFormat="1" ht="31.5" hidden="1" outlineLevel="1" x14ac:dyDescent="0.25">
      <c r="A272" s="53"/>
      <c r="B272" s="272" t="s">
        <v>94</v>
      </c>
      <c r="C272" s="271"/>
      <c r="D272" s="198"/>
      <c r="E272" s="196"/>
      <c r="F272" s="196"/>
      <c r="G272" s="196"/>
      <c r="H272" s="196"/>
      <c r="I272" s="196"/>
      <c r="J272" s="147"/>
      <c r="K272" s="147"/>
      <c r="L272" s="56"/>
      <c r="M272" s="280" t="str">
        <f>N272&amp;" MBA/ "&amp;O272&amp;" км"</f>
        <v>0,522 MBA/ 4,309 км</v>
      </c>
      <c r="N272" s="269">
        <v>0.52200000000000002</v>
      </c>
      <c r="O272" s="269">
        <v>4.3090000000000002</v>
      </c>
      <c r="P272" s="279" t="str">
        <f>R272&amp;" MBA/ "&amp;S272&amp;" км"</f>
        <v>0,744 MBA/ 5,855 км</v>
      </c>
      <c r="Q272" s="268"/>
      <c r="R272" s="267">
        <v>0.74399999999999999</v>
      </c>
      <c r="S272" s="267">
        <v>5.8550000000000004</v>
      </c>
      <c r="T272" s="266" t="str">
        <f>(N272+R272)&amp;" MBA/ "&amp;(O272+S272)&amp;" км"</f>
        <v>1,266 MBA/ 10,164 км</v>
      </c>
      <c r="U272" s="125"/>
      <c r="V272" s="125"/>
      <c r="W272" s="145">
        <v>9.6363863463049864</v>
      </c>
      <c r="X272" s="141"/>
      <c r="Y272" s="141"/>
      <c r="Z272" s="141"/>
      <c r="AA272" s="141"/>
      <c r="AB272" s="141"/>
      <c r="AC272" s="141"/>
      <c r="AD272" s="141"/>
      <c r="AE272" s="141"/>
      <c r="AF272" s="141"/>
      <c r="AG272" s="141"/>
      <c r="AH272" s="141"/>
      <c r="AI272" s="141"/>
      <c r="AJ272" s="141"/>
      <c r="AK272" s="141"/>
      <c r="AL272" s="141"/>
      <c r="AM272" s="141"/>
      <c r="AN272" s="141"/>
      <c r="AO272" s="141"/>
      <c r="AP272" s="141"/>
      <c r="AQ272" s="141"/>
      <c r="AR272" s="141"/>
      <c r="AS272" s="141"/>
      <c r="AT272" s="141"/>
      <c r="AU272" s="141"/>
      <c r="AV272" s="144">
        <v>21.512375132807538</v>
      </c>
      <c r="AW272" s="143"/>
      <c r="AX272" s="141"/>
      <c r="AY272" s="141"/>
      <c r="AZ272" s="141"/>
      <c r="BA272" s="141"/>
      <c r="BB272" s="141"/>
      <c r="BC272" s="141"/>
      <c r="BD272" s="141"/>
      <c r="BE272" s="20"/>
      <c r="BF272" s="38"/>
      <c r="BG272" s="141"/>
      <c r="BH272" s="141"/>
      <c r="BI272" s="141"/>
      <c r="BJ272" s="141"/>
      <c r="BK272" s="141"/>
      <c r="BL272" s="141"/>
      <c r="BM272" s="141"/>
      <c r="BN272" s="141"/>
      <c r="BO272" s="141"/>
      <c r="BP272" s="141"/>
      <c r="BQ272" s="141"/>
      <c r="BR272" s="141"/>
      <c r="BS272" s="141"/>
      <c r="BT272" s="141"/>
      <c r="BU272" s="56">
        <f>SUM(W272:AV272)</f>
        <v>31.148761479112522</v>
      </c>
      <c r="BV272" s="142"/>
      <c r="BW272" s="141"/>
      <c r="BX272" s="141"/>
      <c r="BY272" s="141"/>
      <c r="BZ272" s="141"/>
      <c r="CA272" s="141"/>
      <c r="CB272" s="141"/>
      <c r="CC272" s="141"/>
      <c r="CD272" s="20"/>
      <c r="CE272" s="38"/>
      <c r="CF272" s="141"/>
      <c r="CG272" s="141"/>
      <c r="CH272" s="20"/>
      <c r="CI272" s="141"/>
      <c r="CJ272" s="141"/>
      <c r="CK272" s="141"/>
      <c r="CL272" s="141"/>
      <c r="CM272" s="141"/>
      <c r="CN272" s="141"/>
      <c r="CO272" s="141"/>
      <c r="CP272" s="141"/>
      <c r="CQ272" s="141"/>
      <c r="CR272" s="141"/>
      <c r="CS272" s="140"/>
      <c r="CT272" s="139"/>
      <c r="CU272" s="265">
        <v>7.9645557609230879</v>
      </c>
      <c r="CV272" s="281">
        <v>18.152170636537438</v>
      </c>
      <c r="CW272" s="54">
        <f>CU272+CV272</f>
        <v>26.116726397460525</v>
      </c>
      <c r="CX272" s="13"/>
      <c r="CY272" s="9"/>
      <c r="CZ272" s="9"/>
      <c r="DA272" s="9"/>
      <c r="DB272" s="9"/>
      <c r="DC272" s="9"/>
      <c r="DD272" s="9"/>
      <c r="DE272" s="9"/>
      <c r="DF272" s="9"/>
    </row>
    <row r="273" spans="1:110" s="8" customFormat="1" ht="31.5" hidden="1" outlineLevel="1" x14ac:dyDescent="0.25">
      <c r="A273" s="53"/>
      <c r="B273" s="272" t="s">
        <v>93</v>
      </c>
      <c r="C273" s="271"/>
      <c r="D273" s="198"/>
      <c r="E273" s="196"/>
      <c r="F273" s="196"/>
      <c r="G273" s="196"/>
      <c r="H273" s="196"/>
      <c r="I273" s="196"/>
      <c r="J273" s="147"/>
      <c r="K273" s="147"/>
      <c r="L273" s="56"/>
      <c r="M273" s="280" t="str">
        <f>N273&amp;" MBA/ "&amp;O273&amp;" км"</f>
        <v>0,255 MBA/ 1,049 км</v>
      </c>
      <c r="N273" s="269">
        <v>0.255</v>
      </c>
      <c r="O273" s="269">
        <v>1.0489999999999999</v>
      </c>
      <c r="P273" s="279" t="str">
        <f>R273&amp;" MBA/ "&amp;S273&amp;" км"</f>
        <v>0,181 MBA/ 1,426 км</v>
      </c>
      <c r="Q273" s="268"/>
      <c r="R273" s="267">
        <v>0.18099999999999999</v>
      </c>
      <c r="S273" s="267">
        <v>1.4259999999999999</v>
      </c>
      <c r="T273" s="266" t="str">
        <f>(N273+R273)&amp;" MBA/ "&amp;(O273+S273)&amp;" км"</f>
        <v>0,436 MBA/ 2,475 км</v>
      </c>
      <c r="U273" s="125"/>
      <c r="V273" s="125"/>
      <c r="W273" s="145">
        <v>4.7113394906633896</v>
      </c>
      <c r="X273" s="141"/>
      <c r="Y273" s="141"/>
      <c r="Z273" s="141"/>
      <c r="AA273" s="141"/>
      <c r="AB273" s="141"/>
      <c r="AC273" s="141"/>
      <c r="AD273" s="141"/>
      <c r="AE273" s="141"/>
      <c r="AF273" s="141"/>
      <c r="AG273" s="141"/>
      <c r="AH273" s="141"/>
      <c r="AI273" s="141"/>
      <c r="AJ273" s="141"/>
      <c r="AK273" s="141"/>
      <c r="AL273" s="141"/>
      <c r="AM273" s="141"/>
      <c r="AN273" s="141"/>
      <c r="AO273" s="141"/>
      <c r="AP273" s="141"/>
      <c r="AQ273" s="141"/>
      <c r="AR273" s="141"/>
      <c r="AS273" s="141"/>
      <c r="AT273" s="141"/>
      <c r="AU273" s="141"/>
      <c r="AV273" s="144">
        <v>5.238006154576075</v>
      </c>
      <c r="AW273" s="143"/>
      <c r="AX273" s="141"/>
      <c r="AY273" s="141"/>
      <c r="AZ273" s="141"/>
      <c r="BA273" s="141"/>
      <c r="BB273" s="141"/>
      <c r="BC273" s="141"/>
      <c r="BD273" s="141"/>
      <c r="BE273" s="20"/>
      <c r="BF273" s="38"/>
      <c r="BG273" s="141"/>
      <c r="BH273" s="141"/>
      <c r="BI273" s="141"/>
      <c r="BJ273" s="141"/>
      <c r="BK273" s="141"/>
      <c r="BL273" s="141"/>
      <c r="BM273" s="141"/>
      <c r="BN273" s="141"/>
      <c r="BO273" s="141"/>
      <c r="BP273" s="141"/>
      <c r="BQ273" s="141"/>
      <c r="BR273" s="141"/>
      <c r="BS273" s="141"/>
      <c r="BT273" s="141"/>
      <c r="BU273" s="56">
        <f>SUM(W273:AV273)</f>
        <v>9.9493456452394646</v>
      </c>
      <c r="BV273" s="142"/>
      <c r="BW273" s="141"/>
      <c r="BX273" s="141"/>
      <c r="BY273" s="141"/>
      <c r="BZ273" s="141"/>
      <c r="CA273" s="141"/>
      <c r="CB273" s="141"/>
      <c r="CC273" s="141"/>
      <c r="CD273" s="20"/>
      <c r="CE273" s="38"/>
      <c r="CF273" s="141"/>
      <c r="CG273" s="141"/>
      <c r="CH273" s="20"/>
      <c r="CI273" s="141"/>
      <c r="CJ273" s="141"/>
      <c r="CK273" s="141"/>
      <c r="CL273" s="141"/>
      <c r="CM273" s="141"/>
      <c r="CN273" s="141"/>
      <c r="CO273" s="141"/>
      <c r="CP273" s="141"/>
      <c r="CQ273" s="141"/>
      <c r="CR273" s="141"/>
      <c r="CS273" s="140"/>
      <c r="CT273" s="139"/>
      <c r="CU273" s="265">
        <v>3.8939623976798927</v>
      </c>
      <c r="CV273" s="38">
        <v>4.4198365325125941</v>
      </c>
      <c r="CW273" s="54">
        <f>CU273+CV273</f>
        <v>8.3137989301924868</v>
      </c>
      <c r="CX273" s="13"/>
      <c r="CY273" s="9"/>
      <c r="CZ273" s="9"/>
      <c r="DA273" s="9"/>
      <c r="DB273" s="9"/>
      <c r="DC273" s="9"/>
      <c r="DD273" s="9"/>
      <c r="DE273" s="9"/>
      <c r="DF273" s="9"/>
    </row>
    <row r="274" spans="1:110" s="8" customFormat="1" ht="31.5" hidden="1" outlineLevel="1" x14ac:dyDescent="0.25">
      <c r="A274" s="53"/>
      <c r="B274" s="278" t="s">
        <v>92</v>
      </c>
      <c r="C274" s="277"/>
      <c r="D274" s="198"/>
      <c r="E274" s="196"/>
      <c r="F274" s="196"/>
      <c r="G274" s="196"/>
      <c r="H274" s="196"/>
      <c r="I274" s="196"/>
      <c r="J274" s="147"/>
      <c r="K274" s="147"/>
      <c r="L274" s="56"/>
      <c r="M274" s="264" t="str">
        <f>N274&amp;" MBA/ "&amp;O274&amp;" км"</f>
        <v>1,176 MBA/ 4,69 км</v>
      </c>
      <c r="N274" s="276">
        <f>SUM(N275:N284)</f>
        <v>1.1759999999999999</v>
      </c>
      <c r="O274" s="276">
        <f>SUM(O275:O284)</f>
        <v>4.6900000000000013</v>
      </c>
      <c r="P274" s="263" t="str">
        <f>R274&amp;" MBA/ "&amp;S274&amp;" км"</f>
        <v>1,179 MBA/ 6,378 км</v>
      </c>
      <c r="Q274" s="276"/>
      <c r="R274" s="276">
        <f>SUM(R275:R284)</f>
        <v>1.179</v>
      </c>
      <c r="S274" s="276">
        <f>SUM(S275:S284)</f>
        <v>6.378000000000001</v>
      </c>
      <c r="T274" s="275" t="str">
        <f>(N274+R274)&amp;" MBA/ "&amp;(O274+S274)&amp;" км"</f>
        <v>2,355 MBA/ 11,068 км</v>
      </c>
      <c r="U274" s="125"/>
      <c r="V274" s="125"/>
      <c r="W274" s="206">
        <f>SUM(W275:W284)</f>
        <v>21.68</v>
      </c>
      <c r="X274" s="202">
        <f>SUM(X275:X284)</f>
        <v>0</v>
      </c>
      <c r="Y274" s="202">
        <f>SUM(Y275:Y284)</f>
        <v>0</v>
      </c>
      <c r="Z274" s="202">
        <f>SUM(Z275:Z284)</f>
        <v>0</v>
      </c>
      <c r="AA274" s="202">
        <f>SUM(AA275:AA284)</f>
        <v>0</v>
      </c>
      <c r="AB274" s="202">
        <f>SUM(AB275:AB284)</f>
        <v>0</v>
      </c>
      <c r="AC274" s="202">
        <f>SUM(AC275:AC284)</f>
        <v>0</v>
      </c>
      <c r="AD274" s="202">
        <f>SUM(AD275:AD284)</f>
        <v>0</v>
      </c>
      <c r="AE274" s="202">
        <f>SUM(AE275:AE284)</f>
        <v>0</v>
      </c>
      <c r="AF274" s="202">
        <f>SUM(AF275:AF284)</f>
        <v>0</v>
      </c>
      <c r="AG274" s="202">
        <f>SUM(AG275:AG284)</f>
        <v>0</v>
      </c>
      <c r="AH274" s="202">
        <f>SUM(AH275:AH284)</f>
        <v>0</v>
      </c>
      <c r="AI274" s="202">
        <f>SUM(AI275:AI284)</f>
        <v>0</v>
      </c>
      <c r="AJ274" s="202">
        <f>SUM(AJ275:AJ284)</f>
        <v>0</v>
      </c>
      <c r="AK274" s="202">
        <f>SUM(AK275:AK284)</f>
        <v>0</v>
      </c>
      <c r="AL274" s="202">
        <f>SUM(AL275:AL284)</f>
        <v>0</v>
      </c>
      <c r="AM274" s="202">
        <f>SUM(AM275:AM284)</f>
        <v>0</v>
      </c>
      <c r="AN274" s="202">
        <f>SUM(AN275:AN284)</f>
        <v>0</v>
      </c>
      <c r="AO274" s="202">
        <f>SUM(AO275:AO284)</f>
        <v>0</v>
      </c>
      <c r="AP274" s="202">
        <f>SUM(AP275:AP284)</f>
        <v>0</v>
      </c>
      <c r="AQ274" s="202">
        <f>SUM(AQ275:AQ284)</f>
        <v>0</v>
      </c>
      <c r="AR274" s="202">
        <f>SUM(AR275:AR284)</f>
        <v>0</v>
      </c>
      <c r="AS274" s="202">
        <f>SUM(AS275:AS284)</f>
        <v>0</v>
      </c>
      <c r="AT274" s="202">
        <f>SUM(AT275:AT284)</f>
        <v>0</v>
      </c>
      <c r="AU274" s="202">
        <f>SUM(AU275:AU284)</f>
        <v>0</v>
      </c>
      <c r="AV274" s="159">
        <f>SUM(AV275:AV284)</f>
        <v>23.43</v>
      </c>
      <c r="AW274" s="205">
        <f>SUM(AW275:AW284)</f>
        <v>0</v>
      </c>
      <c r="AX274" s="202">
        <f>SUM(AX275:AX284)</f>
        <v>0</v>
      </c>
      <c r="AY274" s="202">
        <f>SUM(AY275:AY284)</f>
        <v>0</v>
      </c>
      <c r="AZ274" s="202">
        <f>SUM(AZ275:AZ284)</f>
        <v>0</v>
      </c>
      <c r="BA274" s="202">
        <f>SUM(BA275:BA284)</f>
        <v>0</v>
      </c>
      <c r="BB274" s="202">
        <f>SUM(BB275:BB284)</f>
        <v>0</v>
      </c>
      <c r="BC274" s="202">
        <f>SUM(BC275:BC284)</f>
        <v>0</v>
      </c>
      <c r="BD274" s="202">
        <f>SUM(BD275:BD284)</f>
        <v>0</v>
      </c>
      <c r="BE274" s="203">
        <f>SUM(BE275:BE284)</f>
        <v>0</v>
      </c>
      <c r="BF274" s="75">
        <f>SUM(BF275:BF284)</f>
        <v>0</v>
      </c>
      <c r="BG274" s="202">
        <f>SUM(BG275:BG284)</f>
        <v>0</v>
      </c>
      <c r="BH274" s="202">
        <f>SUM(BH275:BH284)</f>
        <v>0</v>
      </c>
      <c r="BI274" s="202">
        <f>SUM(BI275:BI284)</f>
        <v>0</v>
      </c>
      <c r="BJ274" s="202">
        <f>SUM(BJ275:BJ284)</f>
        <v>0</v>
      </c>
      <c r="BK274" s="202">
        <f>SUM(BK275:BK284)</f>
        <v>0</v>
      </c>
      <c r="BL274" s="202">
        <f>SUM(BL275:BL284)</f>
        <v>0</v>
      </c>
      <c r="BM274" s="202">
        <f>SUM(BM275:BM284)</f>
        <v>0</v>
      </c>
      <c r="BN274" s="202">
        <f>SUM(BN275:BN284)</f>
        <v>0</v>
      </c>
      <c r="BO274" s="202">
        <f>SUM(BO275:BO284)</f>
        <v>0</v>
      </c>
      <c r="BP274" s="202">
        <f>SUM(BP275:BP284)</f>
        <v>0</v>
      </c>
      <c r="BQ274" s="202">
        <f>SUM(BQ275:BQ284)</f>
        <v>0</v>
      </c>
      <c r="BR274" s="202">
        <f>SUM(BR275:BR284)</f>
        <v>0</v>
      </c>
      <c r="BS274" s="202">
        <f>SUM(BS275:BS284)</f>
        <v>0</v>
      </c>
      <c r="BT274" s="202">
        <f>SUM(BT275:BT284)</f>
        <v>0</v>
      </c>
      <c r="BU274" s="204">
        <f>SUM(BU275:BU284)</f>
        <v>45.110000000000007</v>
      </c>
      <c r="BV274" s="142"/>
      <c r="BW274" s="141"/>
      <c r="BX274" s="141"/>
      <c r="BY274" s="141"/>
      <c r="BZ274" s="141"/>
      <c r="CA274" s="141"/>
      <c r="CB274" s="141"/>
      <c r="CC274" s="141"/>
      <c r="CD274" s="20"/>
      <c r="CE274" s="38"/>
      <c r="CF274" s="141"/>
      <c r="CG274" s="141"/>
      <c r="CH274" s="20"/>
      <c r="CI274" s="141"/>
      <c r="CJ274" s="141"/>
      <c r="CK274" s="141"/>
      <c r="CL274" s="141"/>
      <c r="CM274" s="141"/>
      <c r="CN274" s="141"/>
      <c r="CO274" s="141"/>
      <c r="CP274" s="141"/>
      <c r="CQ274" s="141"/>
      <c r="CR274" s="141"/>
      <c r="CS274" s="140"/>
      <c r="CT274" s="139"/>
      <c r="CU274" s="274">
        <f>SUM(CU275:CU284)</f>
        <v>17.917671332394789</v>
      </c>
      <c r="CV274" s="273">
        <f>SUM(CV275:CV284)</f>
        <v>19.773374849034006</v>
      </c>
      <c r="CW274" s="199">
        <f>CU274+CV274</f>
        <v>37.691046181428796</v>
      </c>
      <c r="CX274" s="13"/>
      <c r="CY274" s="9"/>
      <c r="CZ274" s="9"/>
      <c r="DA274" s="9"/>
      <c r="DB274" s="9"/>
      <c r="DC274" s="9"/>
      <c r="DD274" s="9"/>
      <c r="DE274" s="9"/>
      <c r="DF274" s="9"/>
    </row>
    <row r="275" spans="1:110" s="8" customFormat="1" ht="31.5" hidden="1" outlineLevel="1" x14ac:dyDescent="0.25">
      <c r="A275" s="53"/>
      <c r="B275" s="272" t="s">
        <v>91</v>
      </c>
      <c r="C275" s="271"/>
      <c r="D275" s="198"/>
      <c r="E275" s="196"/>
      <c r="F275" s="196"/>
      <c r="G275" s="196"/>
      <c r="H275" s="196"/>
      <c r="I275" s="196"/>
      <c r="J275" s="147"/>
      <c r="K275" s="147"/>
      <c r="L275" s="56"/>
      <c r="M275" s="270" t="str">
        <f>N275&amp;" MBA/ "&amp;O275&amp;" км"</f>
        <v>0,112 MBA/ 0,45 км</v>
      </c>
      <c r="N275" s="269">
        <v>0.112</v>
      </c>
      <c r="O275" s="269">
        <v>0.45</v>
      </c>
      <c r="P275" s="226" t="str">
        <f>R275&amp;" MBA/ "&amp;S275&amp;" км"</f>
        <v>0,113 MBA/ 0,612 км</v>
      </c>
      <c r="Q275" s="268"/>
      <c r="R275" s="267">
        <v>0.113</v>
      </c>
      <c r="S275" s="267">
        <v>0.61199999999999999</v>
      </c>
      <c r="T275" s="266" t="str">
        <f>(N275+R275)&amp;" MBA/ "&amp;(O275+S275)&amp;" км"</f>
        <v>0,225 MBA/ 1,062 км</v>
      </c>
      <c r="U275" s="125"/>
      <c r="V275" s="125"/>
      <c r="W275" s="145">
        <v>2.0648737674720987</v>
      </c>
      <c r="X275" s="141"/>
      <c r="Y275" s="141"/>
      <c r="Z275" s="141"/>
      <c r="AA275" s="141"/>
      <c r="AB275" s="141"/>
      <c r="AC275" s="141"/>
      <c r="AD275" s="141"/>
      <c r="AE275" s="141"/>
      <c r="AF275" s="141"/>
      <c r="AG275" s="141"/>
      <c r="AH275" s="141"/>
      <c r="AI275" s="141"/>
      <c r="AJ275" s="141"/>
      <c r="AK275" s="141"/>
      <c r="AL275" s="141"/>
      <c r="AM275" s="141"/>
      <c r="AN275" s="141"/>
      <c r="AO275" s="141"/>
      <c r="AP275" s="141"/>
      <c r="AQ275" s="141"/>
      <c r="AR275" s="141"/>
      <c r="AS275" s="141"/>
      <c r="AT275" s="141"/>
      <c r="AU275" s="141"/>
      <c r="AV275" s="144">
        <v>2.2485132938276786</v>
      </c>
      <c r="AW275" s="143"/>
      <c r="AX275" s="141"/>
      <c r="AY275" s="141"/>
      <c r="AZ275" s="141"/>
      <c r="BA275" s="141"/>
      <c r="BB275" s="141"/>
      <c r="BC275" s="141"/>
      <c r="BD275" s="141"/>
      <c r="BE275" s="20"/>
      <c r="BF275" s="38"/>
      <c r="BG275" s="141"/>
      <c r="BH275" s="141"/>
      <c r="BI275" s="141"/>
      <c r="BJ275" s="141"/>
      <c r="BK275" s="141"/>
      <c r="BL275" s="141"/>
      <c r="BM275" s="141"/>
      <c r="BN275" s="141"/>
      <c r="BO275" s="141"/>
      <c r="BP275" s="141"/>
      <c r="BQ275" s="141"/>
      <c r="BR275" s="141"/>
      <c r="BS275" s="141"/>
      <c r="BT275" s="141"/>
      <c r="BU275" s="56">
        <f>SUM(W275:AV275)</f>
        <v>4.3133870612997773</v>
      </c>
      <c r="BV275" s="142"/>
      <c r="BW275" s="141"/>
      <c r="BX275" s="141"/>
      <c r="BY275" s="141"/>
      <c r="BZ275" s="141"/>
      <c r="CA275" s="141"/>
      <c r="CB275" s="141"/>
      <c r="CC275" s="141"/>
      <c r="CD275" s="20"/>
      <c r="CE275" s="38"/>
      <c r="CF275" s="141"/>
      <c r="CG275" s="141"/>
      <c r="CH275" s="20"/>
      <c r="CI275" s="141"/>
      <c r="CJ275" s="141"/>
      <c r="CK275" s="141"/>
      <c r="CL275" s="141"/>
      <c r="CM275" s="141"/>
      <c r="CN275" s="141"/>
      <c r="CO275" s="141"/>
      <c r="CP275" s="141"/>
      <c r="CQ275" s="141"/>
      <c r="CR275" s="141"/>
      <c r="CS275" s="140"/>
      <c r="CT275" s="139"/>
      <c r="CU275" s="265">
        <v>1.7065373389505927</v>
      </c>
      <c r="CV275" s="38">
        <v>1.8975969360602147</v>
      </c>
      <c r="CW275" s="54">
        <f>CU275+CV275</f>
        <v>3.6041342750108072</v>
      </c>
      <c r="CX275" s="13"/>
      <c r="CY275" s="9"/>
      <c r="CZ275" s="9"/>
      <c r="DA275" s="9"/>
      <c r="DB275" s="9"/>
      <c r="DC275" s="9"/>
      <c r="DD275" s="9"/>
      <c r="DE275" s="9"/>
      <c r="DF275" s="9"/>
    </row>
    <row r="276" spans="1:110" s="8" customFormat="1" ht="31.5" hidden="1" outlineLevel="1" x14ac:dyDescent="0.25">
      <c r="A276" s="53"/>
      <c r="B276" s="272" t="s">
        <v>90</v>
      </c>
      <c r="C276" s="271"/>
      <c r="D276" s="198"/>
      <c r="E276" s="196"/>
      <c r="F276" s="196"/>
      <c r="G276" s="196"/>
      <c r="H276" s="196"/>
      <c r="I276" s="196"/>
      <c r="J276" s="147"/>
      <c r="K276" s="147"/>
      <c r="L276" s="56"/>
      <c r="M276" s="270" t="str">
        <f>N276&amp;" MBA/ "&amp;O276&amp;" км"</f>
        <v>0,149 MBA/ 0,577 км</v>
      </c>
      <c r="N276" s="269">
        <v>0.14899999999999999</v>
      </c>
      <c r="O276" s="269">
        <v>0.57699999999999996</v>
      </c>
      <c r="P276" s="226" t="str">
        <f>R276&amp;" MBA/ "&amp;S276&amp;" км"</f>
        <v>0,145 MBA/ 0,784 км</v>
      </c>
      <c r="Q276" s="268"/>
      <c r="R276" s="267">
        <v>0.14499999999999999</v>
      </c>
      <c r="S276" s="267">
        <v>0.78400000000000003</v>
      </c>
      <c r="T276" s="266" t="str">
        <f>(N276+R276)&amp;" MBA/ "&amp;(O276+S276)&amp;" км"</f>
        <v>0,294 MBA/ 1,361 км</v>
      </c>
      <c r="U276" s="125"/>
      <c r="V276" s="125"/>
      <c r="W276" s="145">
        <v>2.7523819843247734</v>
      </c>
      <c r="X276" s="141"/>
      <c r="Y276" s="141"/>
      <c r="Z276" s="141"/>
      <c r="AA276" s="141"/>
      <c r="AB276" s="141"/>
      <c r="AC276" s="141"/>
      <c r="AD276" s="141"/>
      <c r="AE276" s="141"/>
      <c r="AF276" s="141"/>
      <c r="AG276" s="141"/>
      <c r="AH276" s="141"/>
      <c r="AI276" s="141"/>
      <c r="AJ276" s="141"/>
      <c r="AK276" s="141"/>
      <c r="AL276" s="141"/>
      <c r="AM276" s="141"/>
      <c r="AN276" s="141"/>
      <c r="AO276" s="141"/>
      <c r="AP276" s="141"/>
      <c r="AQ276" s="141"/>
      <c r="AR276" s="141"/>
      <c r="AS276" s="141"/>
      <c r="AT276" s="141"/>
      <c r="AU276" s="141"/>
      <c r="AV276" s="144">
        <v>2.8792437988358071</v>
      </c>
      <c r="AW276" s="143"/>
      <c r="AX276" s="141"/>
      <c r="AY276" s="141"/>
      <c r="AZ276" s="141"/>
      <c r="BA276" s="141"/>
      <c r="BB276" s="141"/>
      <c r="BC276" s="141"/>
      <c r="BD276" s="141"/>
      <c r="BE276" s="20"/>
      <c r="BF276" s="38"/>
      <c r="BG276" s="141"/>
      <c r="BH276" s="141"/>
      <c r="BI276" s="141"/>
      <c r="BJ276" s="141"/>
      <c r="BK276" s="141"/>
      <c r="BL276" s="141"/>
      <c r="BM276" s="141"/>
      <c r="BN276" s="141"/>
      <c r="BO276" s="141"/>
      <c r="BP276" s="141"/>
      <c r="BQ276" s="141"/>
      <c r="BR276" s="141"/>
      <c r="BS276" s="141"/>
      <c r="BT276" s="141"/>
      <c r="BU276" s="56">
        <f>SUM(W276:AV276)</f>
        <v>5.6316257831605805</v>
      </c>
      <c r="BV276" s="142"/>
      <c r="BW276" s="141"/>
      <c r="BX276" s="141"/>
      <c r="BY276" s="141"/>
      <c r="BZ276" s="141"/>
      <c r="CA276" s="141"/>
      <c r="CB276" s="141"/>
      <c r="CC276" s="141"/>
      <c r="CD276" s="20"/>
      <c r="CE276" s="38"/>
      <c r="CF276" s="141"/>
      <c r="CG276" s="141"/>
      <c r="CH276" s="20"/>
      <c r="CI276" s="141"/>
      <c r="CJ276" s="141"/>
      <c r="CK276" s="141"/>
      <c r="CL276" s="141"/>
      <c r="CM276" s="141"/>
      <c r="CN276" s="141"/>
      <c r="CO276" s="141"/>
      <c r="CP276" s="141"/>
      <c r="CQ276" s="141"/>
      <c r="CR276" s="141"/>
      <c r="CS276" s="140"/>
      <c r="CT276" s="139"/>
      <c r="CU276" s="265">
        <v>2.2747359675431675</v>
      </c>
      <c r="CV276" s="38">
        <v>2.4298918871590729</v>
      </c>
      <c r="CW276" s="54">
        <f>CU276+CV276</f>
        <v>4.70462785470224</v>
      </c>
      <c r="CX276" s="13"/>
      <c r="CY276" s="9"/>
      <c r="CZ276" s="9"/>
      <c r="DA276" s="9"/>
      <c r="DB276" s="9"/>
      <c r="DC276" s="9"/>
      <c r="DD276" s="9"/>
      <c r="DE276" s="9"/>
      <c r="DF276" s="9"/>
    </row>
    <row r="277" spans="1:110" s="8" customFormat="1" ht="31.5" hidden="1" outlineLevel="1" x14ac:dyDescent="0.25">
      <c r="A277" s="53"/>
      <c r="B277" s="272" t="s">
        <v>89</v>
      </c>
      <c r="C277" s="271"/>
      <c r="D277" s="198"/>
      <c r="E277" s="196"/>
      <c r="F277" s="196"/>
      <c r="G277" s="196"/>
      <c r="H277" s="196"/>
      <c r="I277" s="196"/>
      <c r="J277" s="147"/>
      <c r="K277" s="147"/>
      <c r="L277" s="56"/>
      <c r="M277" s="270" t="str">
        <f>N277&amp;" MBA/ "&amp;O277&amp;" км"</f>
        <v>0,112 MBA/ 0,45 км</v>
      </c>
      <c r="N277" s="269">
        <v>0.112</v>
      </c>
      <c r="O277" s="269">
        <v>0.45</v>
      </c>
      <c r="P277" s="226" t="str">
        <f>R277&amp;" MBA/ "&amp;S277&amp;" км"</f>
        <v>0,113 MBA/ 0,612 км</v>
      </c>
      <c r="Q277" s="268"/>
      <c r="R277" s="267">
        <v>0.113</v>
      </c>
      <c r="S277" s="267">
        <v>0.61199999999999999</v>
      </c>
      <c r="T277" s="266" t="str">
        <f>(N277+R277)&amp;" MBA/ "&amp;(O277+S277)&amp;" км"</f>
        <v>0,225 MBA/ 1,062 км</v>
      </c>
      <c r="U277" s="125"/>
      <c r="V277" s="125"/>
      <c r="W277" s="145">
        <v>2.0648737674720987</v>
      </c>
      <c r="X277" s="141"/>
      <c r="Y277" s="141"/>
      <c r="Z277" s="141"/>
      <c r="AA277" s="141"/>
      <c r="AB277" s="141"/>
      <c r="AC277" s="141"/>
      <c r="AD277" s="141"/>
      <c r="AE277" s="141"/>
      <c r="AF277" s="141"/>
      <c r="AG277" s="141"/>
      <c r="AH277" s="141"/>
      <c r="AI277" s="141"/>
      <c r="AJ277" s="141"/>
      <c r="AK277" s="141"/>
      <c r="AL277" s="141"/>
      <c r="AM277" s="141"/>
      <c r="AN277" s="141"/>
      <c r="AO277" s="141"/>
      <c r="AP277" s="141"/>
      <c r="AQ277" s="141"/>
      <c r="AR277" s="141"/>
      <c r="AS277" s="141"/>
      <c r="AT277" s="141"/>
      <c r="AU277" s="141"/>
      <c r="AV277" s="144">
        <v>2.2485132938276786</v>
      </c>
      <c r="AW277" s="143"/>
      <c r="AX277" s="141"/>
      <c r="AY277" s="141"/>
      <c r="AZ277" s="141"/>
      <c r="BA277" s="141"/>
      <c r="BB277" s="141"/>
      <c r="BC277" s="141"/>
      <c r="BD277" s="141"/>
      <c r="BE277" s="20"/>
      <c r="BF277" s="38"/>
      <c r="BG277" s="141"/>
      <c r="BH277" s="141"/>
      <c r="BI277" s="141"/>
      <c r="BJ277" s="141"/>
      <c r="BK277" s="141"/>
      <c r="BL277" s="141"/>
      <c r="BM277" s="141"/>
      <c r="BN277" s="141"/>
      <c r="BO277" s="141"/>
      <c r="BP277" s="141"/>
      <c r="BQ277" s="141"/>
      <c r="BR277" s="141"/>
      <c r="BS277" s="141"/>
      <c r="BT277" s="141"/>
      <c r="BU277" s="56">
        <f>SUM(W277:AV277)</f>
        <v>4.3133870612997773</v>
      </c>
      <c r="BV277" s="142"/>
      <c r="BW277" s="141"/>
      <c r="BX277" s="141"/>
      <c r="BY277" s="141"/>
      <c r="BZ277" s="141"/>
      <c r="CA277" s="141"/>
      <c r="CB277" s="141"/>
      <c r="CC277" s="141"/>
      <c r="CD277" s="20"/>
      <c r="CE277" s="38"/>
      <c r="CF277" s="141"/>
      <c r="CG277" s="141"/>
      <c r="CH277" s="20"/>
      <c r="CI277" s="141"/>
      <c r="CJ277" s="141"/>
      <c r="CK277" s="141"/>
      <c r="CL277" s="141"/>
      <c r="CM277" s="141"/>
      <c r="CN277" s="141"/>
      <c r="CO277" s="141"/>
      <c r="CP277" s="141"/>
      <c r="CQ277" s="141"/>
      <c r="CR277" s="141"/>
      <c r="CS277" s="140"/>
      <c r="CT277" s="139"/>
      <c r="CU277" s="265">
        <v>1.7065373389505927</v>
      </c>
      <c r="CV277" s="38">
        <v>1.8975969360602147</v>
      </c>
      <c r="CW277" s="54">
        <f>CU277+CV277</f>
        <v>3.6041342750108072</v>
      </c>
      <c r="CX277" s="13"/>
      <c r="CY277" s="9"/>
      <c r="CZ277" s="9"/>
      <c r="DA277" s="9"/>
      <c r="DB277" s="9"/>
      <c r="DC277" s="9"/>
      <c r="DD277" s="9"/>
      <c r="DE277" s="9"/>
      <c r="DF277" s="9"/>
    </row>
    <row r="278" spans="1:110" s="8" customFormat="1" ht="31.5" hidden="1" outlineLevel="1" x14ac:dyDescent="0.25">
      <c r="A278" s="53"/>
      <c r="B278" s="272" t="s">
        <v>88</v>
      </c>
      <c r="C278" s="271"/>
      <c r="D278" s="198"/>
      <c r="E278" s="196"/>
      <c r="F278" s="196"/>
      <c r="G278" s="196"/>
      <c r="H278" s="196"/>
      <c r="I278" s="196"/>
      <c r="J278" s="147"/>
      <c r="K278" s="147"/>
      <c r="L278" s="56"/>
      <c r="M278" s="270" t="str">
        <f>N278&amp;" MBA/ "&amp;O278&amp;" км"</f>
        <v>0,168 MBA/ 0,675 км</v>
      </c>
      <c r="N278" s="269">
        <v>0.16800000000000001</v>
      </c>
      <c r="O278" s="269">
        <v>0.67500000000000004</v>
      </c>
      <c r="P278" s="226" t="str">
        <f>R278&amp;" MBA/ "&amp;S278&amp;" км"</f>
        <v>0,17 MBA/ 0,918 км</v>
      </c>
      <c r="Q278" s="268"/>
      <c r="R278" s="267">
        <v>0.17</v>
      </c>
      <c r="S278" s="267">
        <v>0.91800000000000004</v>
      </c>
      <c r="T278" s="266" t="str">
        <f>(N278+R278)&amp;" MBA/ "&amp;(O278+S278)&amp;" км"</f>
        <v>0,338 MBA/ 1,593 км</v>
      </c>
      <c r="U278" s="125"/>
      <c r="V278" s="125"/>
      <c r="W278" s="145">
        <v>3.0973106512081481</v>
      </c>
      <c r="X278" s="141"/>
      <c r="Y278" s="141"/>
      <c r="Z278" s="141"/>
      <c r="AA278" s="141"/>
      <c r="AB278" s="141"/>
      <c r="AC278" s="141"/>
      <c r="AD278" s="141"/>
      <c r="AE278" s="141"/>
      <c r="AF278" s="141"/>
      <c r="AG278" s="141"/>
      <c r="AH278" s="141"/>
      <c r="AI278" s="141"/>
      <c r="AJ278" s="141"/>
      <c r="AK278" s="141"/>
      <c r="AL278" s="141"/>
      <c r="AM278" s="141"/>
      <c r="AN278" s="141"/>
      <c r="AO278" s="141"/>
      <c r="AP278" s="141"/>
      <c r="AQ278" s="141"/>
      <c r="AR278" s="141"/>
      <c r="AS278" s="141"/>
      <c r="AT278" s="141"/>
      <c r="AU278" s="141"/>
      <c r="AV278" s="144">
        <v>3.3715412449525415</v>
      </c>
      <c r="AW278" s="143"/>
      <c r="AX278" s="141"/>
      <c r="AY278" s="141"/>
      <c r="AZ278" s="141"/>
      <c r="BA278" s="141"/>
      <c r="BB278" s="141"/>
      <c r="BC278" s="141"/>
      <c r="BD278" s="141"/>
      <c r="BE278" s="20"/>
      <c r="BF278" s="38"/>
      <c r="BG278" s="141"/>
      <c r="BH278" s="141"/>
      <c r="BI278" s="141"/>
      <c r="BJ278" s="141"/>
      <c r="BK278" s="141"/>
      <c r="BL278" s="141"/>
      <c r="BM278" s="141"/>
      <c r="BN278" s="141"/>
      <c r="BO278" s="141"/>
      <c r="BP278" s="141"/>
      <c r="BQ278" s="141"/>
      <c r="BR278" s="141"/>
      <c r="BS278" s="141"/>
      <c r="BT278" s="141"/>
      <c r="BU278" s="56">
        <f>SUM(W278:AV278)</f>
        <v>6.4688518961606896</v>
      </c>
      <c r="BV278" s="142"/>
      <c r="BW278" s="141"/>
      <c r="BX278" s="141"/>
      <c r="BY278" s="141"/>
      <c r="BZ278" s="141"/>
      <c r="CA278" s="141"/>
      <c r="CB278" s="141"/>
      <c r="CC278" s="141"/>
      <c r="CD278" s="20"/>
      <c r="CE278" s="38"/>
      <c r="CF278" s="141"/>
      <c r="CG278" s="141"/>
      <c r="CH278" s="20"/>
      <c r="CI278" s="141"/>
      <c r="CJ278" s="141"/>
      <c r="CK278" s="141"/>
      <c r="CL278" s="141"/>
      <c r="CM278" s="141"/>
      <c r="CN278" s="141"/>
      <c r="CO278" s="141"/>
      <c r="CP278" s="141"/>
      <c r="CQ278" s="141"/>
      <c r="CR278" s="141"/>
      <c r="CS278" s="140"/>
      <c r="CT278" s="139"/>
      <c r="CU278" s="265">
        <v>2.5598060084258889</v>
      </c>
      <c r="CV278" s="38">
        <v>2.845358465873896</v>
      </c>
      <c r="CW278" s="54">
        <f>CU278+CV278</f>
        <v>5.4051644742997844</v>
      </c>
      <c r="CX278" s="13"/>
      <c r="CY278" s="9"/>
      <c r="CZ278" s="9"/>
      <c r="DA278" s="9"/>
      <c r="DB278" s="9"/>
      <c r="DC278" s="9"/>
      <c r="DD278" s="9"/>
      <c r="DE278" s="9"/>
      <c r="DF278" s="9"/>
    </row>
    <row r="279" spans="1:110" s="8" customFormat="1" ht="31.5" hidden="1" outlineLevel="1" x14ac:dyDescent="0.25">
      <c r="A279" s="53"/>
      <c r="B279" s="272" t="s">
        <v>87</v>
      </c>
      <c r="C279" s="271"/>
      <c r="D279" s="198"/>
      <c r="E279" s="196"/>
      <c r="F279" s="196"/>
      <c r="G279" s="196"/>
      <c r="H279" s="196"/>
      <c r="I279" s="196"/>
      <c r="J279" s="147"/>
      <c r="K279" s="147"/>
      <c r="L279" s="56"/>
      <c r="M279" s="270" t="str">
        <f>N279&amp;" MBA/ "&amp;O279&amp;" км"</f>
        <v>0,112 MBA/ 0,45 км</v>
      </c>
      <c r="N279" s="269">
        <v>0.112</v>
      </c>
      <c r="O279" s="269">
        <v>0.45</v>
      </c>
      <c r="P279" s="226" t="str">
        <f>R279&amp;" MBA/ "&amp;S279&amp;" км"</f>
        <v>0,113 MBA/ 0,612 км</v>
      </c>
      <c r="Q279" s="268"/>
      <c r="R279" s="267">
        <v>0.113</v>
      </c>
      <c r="S279" s="267">
        <v>0.61199999999999999</v>
      </c>
      <c r="T279" s="266" t="str">
        <f>(N279+R279)&amp;" MBA/ "&amp;(O279+S279)&amp;" км"</f>
        <v>0,225 MBA/ 1,062 км</v>
      </c>
      <c r="U279" s="125"/>
      <c r="V279" s="125"/>
      <c r="W279" s="145">
        <v>2.0648737674720987</v>
      </c>
      <c r="X279" s="141"/>
      <c r="Y279" s="141"/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1"/>
      <c r="AK279" s="141"/>
      <c r="AL279" s="141"/>
      <c r="AM279" s="141"/>
      <c r="AN279" s="141"/>
      <c r="AO279" s="141"/>
      <c r="AP279" s="141"/>
      <c r="AQ279" s="141"/>
      <c r="AR279" s="141"/>
      <c r="AS279" s="141"/>
      <c r="AT279" s="141"/>
      <c r="AU279" s="141"/>
      <c r="AV279" s="144">
        <v>2.2485132938276786</v>
      </c>
      <c r="AW279" s="143"/>
      <c r="AX279" s="141"/>
      <c r="AY279" s="141"/>
      <c r="AZ279" s="141"/>
      <c r="BA279" s="141"/>
      <c r="BB279" s="141"/>
      <c r="BC279" s="141"/>
      <c r="BD279" s="141"/>
      <c r="BE279" s="20"/>
      <c r="BF279" s="38"/>
      <c r="BG279" s="141"/>
      <c r="BH279" s="141"/>
      <c r="BI279" s="141"/>
      <c r="BJ279" s="141"/>
      <c r="BK279" s="141"/>
      <c r="BL279" s="141"/>
      <c r="BM279" s="141"/>
      <c r="BN279" s="141"/>
      <c r="BO279" s="141"/>
      <c r="BP279" s="141"/>
      <c r="BQ279" s="141"/>
      <c r="BR279" s="141"/>
      <c r="BS279" s="141"/>
      <c r="BT279" s="141"/>
      <c r="BU279" s="56">
        <f>SUM(W279:AV279)</f>
        <v>4.3133870612997773</v>
      </c>
      <c r="BV279" s="142"/>
      <c r="BW279" s="141"/>
      <c r="BX279" s="141"/>
      <c r="BY279" s="141"/>
      <c r="BZ279" s="141"/>
      <c r="CA279" s="141"/>
      <c r="CB279" s="141"/>
      <c r="CC279" s="141"/>
      <c r="CD279" s="20"/>
      <c r="CE279" s="38"/>
      <c r="CF279" s="141"/>
      <c r="CG279" s="141"/>
      <c r="CH279" s="20"/>
      <c r="CI279" s="141"/>
      <c r="CJ279" s="141"/>
      <c r="CK279" s="141"/>
      <c r="CL279" s="141"/>
      <c r="CM279" s="141"/>
      <c r="CN279" s="141"/>
      <c r="CO279" s="141"/>
      <c r="CP279" s="141"/>
      <c r="CQ279" s="141"/>
      <c r="CR279" s="141"/>
      <c r="CS279" s="140"/>
      <c r="CT279" s="139"/>
      <c r="CU279" s="265">
        <v>1.7065373389505927</v>
      </c>
      <c r="CV279" s="38">
        <v>1.8975969360602147</v>
      </c>
      <c r="CW279" s="54">
        <f>CU279+CV279</f>
        <v>3.6041342750108072</v>
      </c>
      <c r="CX279" s="13"/>
      <c r="CY279" s="9"/>
      <c r="CZ279" s="9"/>
      <c r="DA279" s="9"/>
      <c r="DB279" s="9"/>
      <c r="DC279" s="9"/>
      <c r="DD279" s="9"/>
      <c r="DE279" s="9"/>
      <c r="DF279" s="9"/>
    </row>
    <row r="280" spans="1:110" s="8" customFormat="1" ht="31.5" hidden="1" outlineLevel="1" x14ac:dyDescent="0.25">
      <c r="A280" s="53"/>
      <c r="B280" s="272" t="s">
        <v>86</v>
      </c>
      <c r="C280" s="271"/>
      <c r="D280" s="198"/>
      <c r="E280" s="196"/>
      <c r="F280" s="196"/>
      <c r="G280" s="196"/>
      <c r="H280" s="196"/>
      <c r="I280" s="196"/>
      <c r="J280" s="147"/>
      <c r="K280" s="147"/>
      <c r="L280" s="56"/>
      <c r="M280" s="270" t="str">
        <f>N280&amp;" MBA/ "&amp;O280&amp;" км"</f>
        <v>0,112 MBA/ 0,45 км</v>
      </c>
      <c r="N280" s="269">
        <v>0.112</v>
      </c>
      <c r="O280" s="269">
        <v>0.45</v>
      </c>
      <c r="P280" s="226" t="str">
        <f>R280&amp;" MBA/ "&amp;S280&amp;" км"</f>
        <v>0,113 MBA/ 0,612 км</v>
      </c>
      <c r="Q280" s="268"/>
      <c r="R280" s="267">
        <v>0.113</v>
      </c>
      <c r="S280" s="267">
        <v>0.61199999999999999</v>
      </c>
      <c r="T280" s="266" t="str">
        <f>(N280+R280)&amp;" MBA/ "&amp;(O280+S280)&amp;" км"</f>
        <v>0,225 MBA/ 1,062 км</v>
      </c>
      <c r="U280" s="125"/>
      <c r="V280" s="125"/>
      <c r="W280" s="145">
        <v>2.0648737674720987</v>
      </c>
      <c r="X280" s="141"/>
      <c r="Y280" s="141"/>
      <c r="Z280" s="141"/>
      <c r="AA280" s="141"/>
      <c r="AB280" s="141"/>
      <c r="AC280" s="141"/>
      <c r="AD280" s="141"/>
      <c r="AE280" s="141"/>
      <c r="AF280" s="141"/>
      <c r="AG280" s="141"/>
      <c r="AH280" s="141"/>
      <c r="AI280" s="141"/>
      <c r="AJ280" s="141"/>
      <c r="AK280" s="141"/>
      <c r="AL280" s="141"/>
      <c r="AM280" s="141"/>
      <c r="AN280" s="141"/>
      <c r="AO280" s="141"/>
      <c r="AP280" s="141"/>
      <c r="AQ280" s="141"/>
      <c r="AR280" s="141"/>
      <c r="AS280" s="141"/>
      <c r="AT280" s="141"/>
      <c r="AU280" s="141"/>
      <c r="AV280" s="144">
        <v>2.2485132938276786</v>
      </c>
      <c r="AW280" s="143"/>
      <c r="AX280" s="141"/>
      <c r="AY280" s="141"/>
      <c r="AZ280" s="141"/>
      <c r="BA280" s="141"/>
      <c r="BB280" s="141"/>
      <c r="BC280" s="141"/>
      <c r="BD280" s="141"/>
      <c r="BE280" s="20"/>
      <c r="BF280" s="38"/>
      <c r="BG280" s="141"/>
      <c r="BH280" s="141"/>
      <c r="BI280" s="141"/>
      <c r="BJ280" s="141"/>
      <c r="BK280" s="141"/>
      <c r="BL280" s="141"/>
      <c r="BM280" s="141"/>
      <c r="BN280" s="141"/>
      <c r="BO280" s="141"/>
      <c r="BP280" s="141"/>
      <c r="BQ280" s="141"/>
      <c r="BR280" s="141"/>
      <c r="BS280" s="141"/>
      <c r="BT280" s="141"/>
      <c r="BU280" s="56">
        <f>SUM(W280:AV280)</f>
        <v>4.3133870612997773</v>
      </c>
      <c r="BV280" s="142"/>
      <c r="BW280" s="141"/>
      <c r="BX280" s="141"/>
      <c r="BY280" s="141"/>
      <c r="BZ280" s="141"/>
      <c r="CA280" s="141"/>
      <c r="CB280" s="141"/>
      <c r="CC280" s="141"/>
      <c r="CD280" s="20"/>
      <c r="CE280" s="38"/>
      <c r="CF280" s="141"/>
      <c r="CG280" s="141"/>
      <c r="CH280" s="20"/>
      <c r="CI280" s="141"/>
      <c r="CJ280" s="141"/>
      <c r="CK280" s="141"/>
      <c r="CL280" s="141"/>
      <c r="CM280" s="141"/>
      <c r="CN280" s="141"/>
      <c r="CO280" s="141"/>
      <c r="CP280" s="141"/>
      <c r="CQ280" s="141"/>
      <c r="CR280" s="141"/>
      <c r="CS280" s="140"/>
      <c r="CT280" s="139"/>
      <c r="CU280" s="265">
        <v>1.7065373389505927</v>
      </c>
      <c r="CV280" s="38">
        <v>1.8975969360602147</v>
      </c>
      <c r="CW280" s="54">
        <f>CU280+CV280</f>
        <v>3.6041342750108072</v>
      </c>
      <c r="CX280" s="13"/>
      <c r="CY280" s="9"/>
      <c r="CZ280" s="9"/>
      <c r="DA280" s="9"/>
      <c r="DB280" s="9"/>
      <c r="DC280" s="9"/>
      <c r="DD280" s="9"/>
      <c r="DE280" s="9"/>
      <c r="DF280" s="9"/>
    </row>
    <row r="281" spans="1:110" s="8" customFormat="1" ht="31.5" hidden="1" outlineLevel="1" x14ac:dyDescent="0.25">
      <c r="A281" s="53"/>
      <c r="B281" s="272" t="s">
        <v>85</v>
      </c>
      <c r="C281" s="271"/>
      <c r="D281" s="198"/>
      <c r="E281" s="196"/>
      <c r="F281" s="196"/>
      <c r="G281" s="196"/>
      <c r="H281" s="196"/>
      <c r="I281" s="196"/>
      <c r="J281" s="147"/>
      <c r="K281" s="147"/>
      <c r="L281" s="56"/>
      <c r="M281" s="270" t="str">
        <f>N281&amp;" MBA/ "&amp;O281&amp;" км"</f>
        <v>0,112 MBA/ 0,45 км</v>
      </c>
      <c r="N281" s="269">
        <v>0.112</v>
      </c>
      <c r="O281" s="269">
        <v>0.45</v>
      </c>
      <c r="P281" s="226" t="str">
        <f>R281&amp;" MBA/ "&amp;S281&amp;" км"</f>
        <v>0,113 MBA/ 0,612 км</v>
      </c>
      <c r="Q281" s="268"/>
      <c r="R281" s="267">
        <v>0.113</v>
      </c>
      <c r="S281" s="267">
        <v>0.61199999999999999</v>
      </c>
      <c r="T281" s="266" t="str">
        <f>(N281+R281)&amp;" MBA/ "&amp;(O281+S281)&amp;" км"</f>
        <v>0,225 MBA/ 1,062 км</v>
      </c>
      <c r="U281" s="125"/>
      <c r="V281" s="125"/>
      <c r="W281" s="145">
        <v>2.0648737674720987</v>
      </c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  <c r="AT281" s="141"/>
      <c r="AU281" s="141"/>
      <c r="AV281" s="144">
        <v>2.2485132938276786</v>
      </c>
      <c r="AW281" s="143"/>
      <c r="AX281" s="141"/>
      <c r="AY281" s="141"/>
      <c r="AZ281" s="141"/>
      <c r="BA281" s="141"/>
      <c r="BB281" s="141"/>
      <c r="BC281" s="141"/>
      <c r="BD281" s="141"/>
      <c r="BE281" s="20"/>
      <c r="BF281" s="38"/>
      <c r="BG281" s="141"/>
      <c r="BH281" s="141"/>
      <c r="BI281" s="141"/>
      <c r="BJ281" s="141"/>
      <c r="BK281" s="141"/>
      <c r="BL281" s="141"/>
      <c r="BM281" s="141"/>
      <c r="BN281" s="141"/>
      <c r="BO281" s="141"/>
      <c r="BP281" s="141"/>
      <c r="BQ281" s="141"/>
      <c r="BR281" s="141"/>
      <c r="BS281" s="141"/>
      <c r="BT281" s="141"/>
      <c r="BU281" s="56">
        <f>SUM(W281:AV281)</f>
        <v>4.3133870612997773</v>
      </c>
      <c r="BV281" s="142"/>
      <c r="BW281" s="141"/>
      <c r="BX281" s="141"/>
      <c r="BY281" s="141"/>
      <c r="BZ281" s="141"/>
      <c r="CA281" s="141"/>
      <c r="CB281" s="141"/>
      <c r="CC281" s="141"/>
      <c r="CD281" s="20"/>
      <c r="CE281" s="38"/>
      <c r="CF281" s="141"/>
      <c r="CG281" s="141"/>
      <c r="CH281" s="20"/>
      <c r="CI281" s="141"/>
      <c r="CJ281" s="141"/>
      <c r="CK281" s="141"/>
      <c r="CL281" s="141"/>
      <c r="CM281" s="141"/>
      <c r="CN281" s="141"/>
      <c r="CO281" s="141"/>
      <c r="CP281" s="141"/>
      <c r="CQ281" s="141"/>
      <c r="CR281" s="141"/>
      <c r="CS281" s="140"/>
      <c r="CT281" s="139"/>
      <c r="CU281" s="265">
        <v>1.7065373389505927</v>
      </c>
      <c r="CV281" s="38">
        <v>1.8975969360602147</v>
      </c>
      <c r="CW281" s="54">
        <f>CU281+CV281</f>
        <v>3.6041342750108072</v>
      </c>
      <c r="CX281" s="13"/>
      <c r="CY281" s="9"/>
      <c r="CZ281" s="9"/>
      <c r="DA281" s="9"/>
      <c r="DB281" s="9"/>
      <c r="DC281" s="9"/>
      <c r="DD281" s="9"/>
      <c r="DE281" s="9"/>
      <c r="DF281" s="9"/>
    </row>
    <row r="282" spans="1:110" s="8" customFormat="1" ht="31.5" hidden="1" outlineLevel="1" x14ac:dyDescent="0.25">
      <c r="A282" s="53"/>
      <c r="B282" s="272" t="s">
        <v>84</v>
      </c>
      <c r="C282" s="271"/>
      <c r="D282" s="198"/>
      <c r="E282" s="196"/>
      <c r="F282" s="196"/>
      <c r="G282" s="196"/>
      <c r="H282" s="196"/>
      <c r="I282" s="196"/>
      <c r="J282" s="147"/>
      <c r="K282" s="147"/>
      <c r="L282" s="56"/>
      <c r="M282" s="270" t="str">
        <f>N282&amp;" MBA/ "&amp;O282&amp;" км"</f>
        <v>0,112 MBA/ 0,45 км</v>
      </c>
      <c r="N282" s="269">
        <v>0.112</v>
      </c>
      <c r="O282" s="269">
        <v>0.45</v>
      </c>
      <c r="P282" s="226" t="str">
        <f>R282&amp;" MBA/ "&amp;S282&amp;" км"</f>
        <v>0,113 MBA/ 0,612 км</v>
      </c>
      <c r="Q282" s="268"/>
      <c r="R282" s="267">
        <v>0.113</v>
      </c>
      <c r="S282" s="267">
        <v>0.61199999999999999</v>
      </c>
      <c r="T282" s="266" t="str">
        <f>(N282+R282)&amp;" MBA/ "&amp;(O282+S282)&amp;" км"</f>
        <v>0,225 MBA/ 1,062 км</v>
      </c>
      <c r="U282" s="125"/>
      <c r="V282" s="125"/>
      <c r="W282" s="145">
        <v>2.0648737674720987</v>
      </c>
      <c r="X282" s="141"/>
      <c r="Y282" s="141"/>
      <c r="Z282" s="141"/>
      <c r="AA282" s="141"/>
      <c r="AB282" s="141"/>
      <c r="AC282" s="141"/>
      <c r="AD282" s="141"/>
      <c r="AE282" s="141"/>
      <c r="AF282" s="141"/>
      <c r="AG282" s="141"/>
      <c r="AH282" s="141"/>
      <c r="AI282" s="141"/>
      <c r="AJ282" s="141"/>
      <c r="AK282" s="141"/>
      <c r="AL282" s="141"/>
      <c r="AM282" s="141"/>
      <c r="AN282" s="141"/>
      <c r="AO282" s="141"/>
      <c r="AP282" s="141"/>
      <c r="AQ282" s="141"/>
      <c r="AR282" s="141"/>
      <c r="AS282" s="141"/>
      <c r="AT282" s="141"/>
      <c r="AU282" s="141"/>
      <c r="AV282" s="144">
        <v>2.2485132938276786</v>
      </c>
      <c r="AW282" s="143"/>
      <c r="AX282" s="141"/>
      <c r="AY282" s="141"/>
      <c r="AZ282" s="141"/>
      <c r="BA282" s="141"/>
      <c r="BB282" s="141"/>
      <c r="BC282" s="141"/>
      <c r="BD282" s="141"/>
      <c r="BE282" s="20"/>
      <c r="BF282" s="38"/>
      <c r="BG282" s="141"/>
      <c r="BH282" s="141"/>
      <c r="BI282" s="141"/>
      <c r="BJ282" s="141"/>
      <c r="BK282" s="141"/>
      <c r="BL282" s="141"/>
      <c r="BM282" s="141"/>
      <c r="BN282" s="141"/>
      <c r="BO282" s="141"/>
      <c r="BP282" s="141"/>
      <c r="BQ282" s="141"/>
      <c r="BR282" s="141"/>
      <c r="BS282" s="141"/>
      <c r="BT282" s="141"/>
      <c r="BU282" s="56">
        <f>SUM(W282:AV282)</f>
        <v>4.3133870612997773</v>
      </c>
      <c r="BV282" s="142"/>
      <c r="BW282" s="141"/>
      <c r="BX282" s="141"/>
      <c r="BY282" s="141"/>
      <c r="BZ282" s="141"/>
      <c r="CA282" s="141"/>
      <c r="CB282" s="141"/>
      <c r="CC282" s="141"/>
      <c r="CD282" s="20"/>
      <c r="CE282" s="38"/>
      <c r="CF282" s="141"/>
      <c r="CG282" s="141"/>
      <c r="CH282" s="20"/>
      <c r="CI282" s="141"/>
      <c r="CJ282" s="141"/>
      <c r="CK282" s="141"/>
      <c r="CL282" s="141"/>
      <c r="CM282" s="141"/>
      <c r="CN282" s="141"/>
      <c r="CO282" s="141"/>
      <c r="CP282" s="141"/>
      <c r="CQ282" s="141"/>
      <c r="CR282" s="141"/>
      <c r="CS282" s="140"/>
      <c r="CT282" s="139"/>
      <c r="CU282" s="265">
        <v>1.7065373389505927</v>
      </c>
      <c r="CV282" s="38">
        <v>1.8975969360602147</v>
      </c>
      <c r="CW282" s="54">
        <f>CU282+CV282</f>
        <v>3.6041342750108072</v>
      </c>
      <c r="CX282" s="13"/>
      <c r="CY282" s="9"/>
      <c r="CZ282" s="9"/>
      <c r="DA282" s="9"/>
      <c r="DB282" s="9"/>
      <c r="DC282" s="9"/>
      <c r="DD282" s="9"/>
      <c r="DE282" s="9"/>
      <c r="DF282" s="9"/>
    </row>
    <row r="283" spans="1:110" s="8" customFormat="1" ht="31.5" hidden="1" outlineLevel="1" x14ac:dyDescent="0.25">
      <c r="A283" s="53"/>
      <c r="B283" s="272" t="s">
        <v>83</v>
      </c>
      <c r="C283" s="271"/>
      <c r="D283" s="198"/>
      <c r="E283" s="196"/>
      <c r="F283" s="196"/>
      <c r="G283" s="196"/>
      <c r="H283" s="196"/>
      <c r="I283" s="196"/>
      <c r="J283" s="147"/>
      <c r="K283" s="147"/>
      <c r="L283" s="56"/>
      <c r="M283" s="270" t="str">
        <f>N283&amp;" MBA/ "&amp;O283&amp;" км"</f>
        <v>0,112 MBA/ 0,45 км</v>
      </c>
      <c r="N283" s="269">
        <v>0.112</v>
      </c>
      <c r="O283" s="269">
        <v>0.45</v>
      </c>
      <c r="P283" s="226" t="str">
        <f>R283&amp;" MBA/ "&amp;S283&amp;" км"</f>
        <v>0,113 MBA/ 0,612 км</v>
      </c>
      <c r="Q283" s="268"/>
      <c r="R283" s="267">
        <v>0.113</v>
      </c>
      <c r="S283" s="267">
        <v>0.61199999999999999</v>
      </c>
      <c r="T283" s="266" t="str">
        <f>(N283+R283)&amp;" MBA/ "&amp;(O283+S283)&amp;" км"</f>
        <v>0,225 MBA/ 1,062 км</v>
      </c>
      <c r="U283" s="125"/>
      <c r="V283" s="125"/>
      <c r="W283" s="145">
        <v>2.0648737674720987</v>
      </c>
      <c r="X283" s="141"/>
      <c r="Y283" s="141"/>
      <c r="Z283" s="141"/>
      <c r="AA283" s="141"/>
      <c r="AB283" s="141"/>
      <c r="AC283" s="141"/>
      <c r="AD283" s="141"/>
      <c r="AE283" s="141"/>
      <c r="AF283" s="141"/>
      <c r="AG283" s="141"/>
      <c r="AH283" s="141"/>
      <c r="AI283" s="141"/>
      <c r="AJ283" s="141"/>
      <c r="AK283" s="141"/>
      <c r="AL283" s="141"/>
      <c r="AM283" s="141"/>
      <c r="AN283" s="141"/>
      <c r="AO283" s="141"/>
      <c r="AP283" s="141"/>
      <c r="AQ283" s="141"/>
      <c r="AR283" s="141"/>
      <c r="AS283" s="141"/>
      <c r="AT283" s="141"/>
      <c r="AU283" s="141"/>
      <c r="AV283" s="144">
        <v>2.2485132938276786</v>
      </c>
      <c r="AW283" s="143"/>
      <c r="AX283" s="141"/>
      <c r="AY283" s="141"/>
      <c r="AZ283" s="141"/>
      <c r="BA283" s="141"/>
      <c r="BB283" s="141"/>
      <c r="BC283" s="141"/>
      <c r="BD283" s="141"/>
      <c r="BE283" s="20"/>
      <c r="BF283" s="38"/>
      <c r="BG283" s="141"/>
      <c r="BH283" s="141"/>
      <c r="BI283" s="141"/>
      <c r="BJ283" s="141"/>
      <c r="BK283" s="141"/>
      <c r="BL283" s="141"/>
      <c r="BM283" s="141"/>
      <c r="BN283" s="141"/>
      <c r="BO283" s="141"/>
      <c r="BP283" s="141"/>
      <c r="BQ283" s="141"/>
      <c r="BR283" s="141"/>
      <c r="BS283" s="141"/>
      <c r="BT283" s="141"/>
      <c r="BU283" s="56">
        <f>SUM(W283:AV283)</f>
        <v>4.3133870612997773</v>
      </c>
      <c r="BV283" s="142"/>
      <c r="BW283" s="141"/>
      <c r="BX283" s="141"/>
      <c r="BY283" s="141"/>
      <c r="BZ283" s="141"/>
      <c r="CA283" s="141"/>
      <c r="CB283" s="141"/>
      <c r="CC283" s="141"/>
      <c r="CD283" s="20"/>
      <c r="CE283" s="38"/>
      <c r="CF283" s="141"/>
      <c r="CG283" s="141"/>
      <c r="CH283" s="20"/>
      <c r="CI283" s="141"/>
      <c r="CJ283" s="141"/>
      <c r="CK283" s="141"/>
      <c r="CL283" s="141"/>
      <c r="CM283" s="141"/>
      <c r="CN283" s="141"/>
      <c r="CO283" s="141"/>
      <c r="CP283" s="141"/>
      <c r="CQ283" s="141"/>
      <c r="CR283" s="141"/>
      <c r="CS283" s="140"/>
      <c r="CT283" s="139"/>
      <c r="CU283" s="265">
        <v>1.7065373389505927</v>
      </c>
      <c r="CV283" s="38">
        <v>1.8975969360602147</v>
      </c>
      <c r="CW283" s="54">
        <f>CU283+CV283</f>
        <v>3.6041342750108072</v>
      </c>
      <c r="CX283" s="13"/>
      <c r="CY283" s="9"/>
      <c r="CZ283" s="9"/>
      <c r="DA283" s="9"/>
      <c r="DB283" s="9"/>
      <c r="DC283" s="9"/>
      <c r="DD283" s="9"/>
      <c r="DE283" s="9"/>
      <c r="DF283" s="9"/>
    </row>
    <row r="284" spans="1:110" s="8" customFormat="1" ht="31.5" hidden="1" outlineLevel="1" x14ac:dyDescent="0.25">
      <c r="A284" s="53"/>
      <c r="B284" s="272" t="s">
        <v>82</v>
      </c>
      <c r="C284" s="271"/>
      <c r="D284" s="198"/>
      <c r="E284" s="196"/>
      <c r="F284" s="196"/>
      <c r="G284" s="196"/>
      <c r="H284" s="196"/>
      <c r="I284" s="196"/>
      <c r="J284" s="147"/>
      <c r="K284" s="147"/>
      <c r="L284" s="56"/>
      <c r="M284" s="270" t="str">
        <f>N284&amp;" MBA/ "&amp;O284&amp;" км"</f>
        <v>0,075 MBA/ 0,288 км</v>
      </c>
      <c r="N284" s="269">
        <v>7.4999999999999997E-2</v>
      </c>
      <c r="O284" s="269">
        <v>0.28799999999999998</v>
      </c>
      <c r="P284" s="226" t="str">
        <f>R284&amp;" MBA/ "&amp;S284&amp;" км"</f>
        <v>0,073 MBA/ 0,392 км</v>
      </c>
      <c r="Q284" s="268"/>
      <c r="R284" s="267">
        <v>7.2999999999999995E-2</v>
      </c>
      <c r="S284" s="267">
        <v>0.39200000000000002</v>
      </c>
      <c r="T284" s="266" t="str">
        <f>(N284+R284)&amp;" MBA/ "&amp;(O284+S284)&amp;" км"</f>
        <v>0,148 MBA/ 0,68 км</v>
      </c>
      <c r="U284" s="125"/>
      <c r="V284" s="125"/>
      <c r="W284" s="145">
        <v>1.3761909921623867</v>
      </c>
      <c r="X284" s="141"/>
      <c r="Y284" s="141"/>
      <c r="Z284" s="141"/>
      <c r="AA284" s="141"/>
      <c r="AB284" s="141"/>
      <c r="AC284" s="141"/>
      <c r="AD284" s="141"/>
      <c r="AE284" s="141"/>
      <c r="AF284" s="141"/>
      <c r="AG284" s="141"/>
      <c r="AH284" s="141"/>
      <c r="AI284" s="141"/>
      <c r="AJ284" s="141"/>
      <c r="AK284" s="141"/>
      <c r="AL284" s="141"/>
      <c r="AM284" s="141"/>
      <c r="AN284" s="141"/>
      <c r="AO284" s="141"/>
      <c r="AP284" s="141"/>
      <c r="AQ284" s="141"/>
      <c r="AR284" s="141"/>
      <c r="AS284" s="141"/>
      <c r="AT284" s="141"/>
      <c r="AU284" s="141"/>
      <c r="AV284" s="144">
        <v>1.4396218994179035</v>
      </c>
      <c r="AW284" s="143"/>
      <c r="AX284" s="141"/>
      <c r="AY284" s="141"/>
      <c r="AZ284" s="141"/>
      <c r="BA284" s="141"/>
      <c r="BB284" s="141"/>
      <c r="BC284" s="141"/>
      <c r="BD284" s="141"/>
      <c r="BE284" s="20"/>
      <c r="BF284" s="38"/>
      <c r="BG284" s="141"/>
      <c r="BH284" s="141"/>
      <c r="BI284" s="141"/>
      <c r="BJ284" s="141"/>
      <c r="BK284" s="141"/>
      <c r="BL284" s="141"/>
      <c r="BM284" s="141"/>
      <c r="BN284" s="141"/>
      <c r="BO284" s="141"/>
      <c r="BP284" s="141"/>
      <c r="BQ284" s="141"/>
      <c r="BR284" s="141"/>
      <c r="BS284" s="141"/>
      <c r="BT284" s="141"/>
      <c r="BU284" s="56">
        <f>SUM(W284:AV284)</f>
        <v>2.8158128915802902</v>
      </c>
      <c r="BV284" s="142"/>
      <c r="BW284" s="141"/>
      <c r="BX284" s="141"/>
      <c r="BY284" s="141"/>
      <c r="BZ284" s="141"/>
      <c r="CA284" s="141"/>
      <c r="CB284" s="141"/>
      <c r="CC284" s="141"/>
      <c r="CD284" s="20"/>
      <c r="CE284" s="38"/>
      <c r="CF284" s="141"/>
      <c r="CG284" s="141"/>
      <c r="CH284" s="20"/>
      <c r="CI284" s="141"/>
      <c r="CJ284" s="141"/>
      <c r="CK284" s="141"/>
      <c r="CL284" s="141"/>
      <c r="CM284" s="141"/>
      <c r="CN284" s="141"/>
      <c r="CO284" s="141"/>
      <c r="CP284" s="141"/>
      <c r="CQ284" s="141"/>
      <c r="CR284" s="141"/>
      <c r="CS284" s="140"/>
      <c r="CT284" s="139"/>
      <c r="CU284" s="265">
        <v>1.1373679837715838</v>
      </c>
      <c r="CV284" s="38">
        <v>1.2149459435795364</v>
      </c>
      <c r="CW284" s="54">
        <f>CU284+CV284</f>
        <v>2.35231392735112</v>
      </c>
      <c r="CX284" s="13"/>
      <c r="CY284" s="9"/>
      <c r="CZ284" s="9"/>
      <c r="DA284" s="9"/>
      <c r="DB284" s="9"/>
      <c r="DC284" s="9"/>
      <c r="DD284" s="9"/>
      <c r="DE284" s="9"/>
      <c r="DF284" s="9"/>
    </row>
    <row r="285" spans="1:110" s="8" customFormat="1" ht="15.75" x14ac:dyDescent="0.25">
      <c r="A285" s="53"/>
      <c r="B285" s="216" t="s">
        <v>81</v>
      </c>
      <c r="C285" s="215"/>
      <c r="D285" s="198"/>
      <c r="E285" s="208" t="str">
        <f>E286</f>
        <v>5,255 км</v>
      </c>
      <c r="F285" s="208"/>
      <c r="G285" s="160">
        <f>G286+G289</f>
        <v>5.2549999999999999</v>
      </c>
      <c r="H285" s="208"/>
      <c r="I285" s="208"/>
      <c r="J285" s="160">
        <f>J286+J289</f>
        <v>492.87345299999998</v>
      </c>
      <c r="K285" s="160">
        <f>K286+K289</f>
        <v>101.14779082</v>
      </c>
      <c r="L285" s="204">
        <f>L286+L289</f>
        <v>1.870215</v>
      </c>
      <c r="M285" s="264">
        <f>M286</f>
        <v>0</v>
      </c>
      <c r="N285" s="263"/>
      <c r="O285" s="263">
        <f>O286</f>
        <v>0</v>
      </c>
      <c r="P285" s="263"/>
      <c r="Q285" s="263"/>
      <c r="R285" s="263"/>
      <c r="S285" s="263"/>
      <c r="T285" s="262"/>
      <c r="U285" s="166"/>
      <c r="V285" s="160">
        <f>V286+V289</f>
        <v>0</v>
      </c>
      <c r="W285" s="206">
        <f>W286+W289</f>
        <v>2.27757582</v>
      </c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159">
        <f>AV286+AV289</f>
        <v>4.0573552638315995</v>
      </c>
      <c r="AW285" s="205"/>
      <c r="AX285" s="202"/>
      <c r="AY285" s="202"/>
      <c r="AZ285" s="202"/>
      <c r="BA285" s="202"/>
      <c r="BB285" s="202"/>
      <c r="BC285" s="202"/>
      <c r="BD285" s="202"/>
      <c r="BE285" s="203"/>
      <c r="BF285" s="75"/>
      <c r="BG285" s="202"/>
      <c r="BH285" s="202"/>
      <c r="BI285" s="202"/>
      <c r="BJ285" s="202"/>
      <c r="BK285" s="202"/>
      <c r="BL285" s="202"/>
      <c r="BM285" s="202"/>
      <c r="BN285" s="202"/>
      <c r="BO285" s="202"/>
      <c r="BP285" s="202"/>
      <c r="BQ285" s="202"/>
      <c r="BR285" s="202"/>
      <c r="BS285" s="202"/>
      <c r="BT285" s="202"/>
      <c r="BU285" s="204">
        <f>W285+AV285</f>
        <v>6.3349310838315995</v>
      </c>
      <c r="BV285" s="162"/>
      <c r="BW285" s="202"/>
      <c r="BX285" s="202"/>
      <c r="BY285" s="202"/>
      <c r="BZ285" s="202"/>
      <c r="CA285" s="202"/>
      <c r="CB285" s="202"/>
      <c r="CC285" s="202"/>
      <c r="CD285" s="203"/>
      <c r="CE285" s="75"/>
      <c r="CF285" s="202"/>
      <c r="CG285" s="202"/>
      <c r="CH285" s="203"/>
      <c r="CI285" s="202"/>
      <c r="CJ285" s="202"/>
      <c r="CK285" s="202"/>
      <c r="CL285" s="202"/>
      <c r="CM285" s="202"/>
      <c r="CN285" s="202"/>
      <c r="CO285" s="202"/>
      <c r="CP285" s="202"/>
      <c r="CQ285" s="202"/>
      <c r="CR285" s="202"/>
      <c r="CS285" s="201"/>
      <c r="CT285" s="200">
        <f>CT286+CT289</f>
        <v>1.6961199999999999</v>
      </c>
      <c r="CU285" s="156">
        <f>CU286+CU289</f>
        <v>1.9301490000000001</v>
      </c>
      <c r="CV285" s="79">
        <f>CV286+CV289</f>
        <v>6.7796609999999999</v>
      </c>
      <c r="CW285" s="199">
        <f>CU285+CV285</f>
        <v>8.7098100000000009</v>
      </c>
      <c r="CX285" s="13"/>
      <c r="CY285" s="9"/>
      <c r="CZ285" s="9"/>
      <c r="DA285" s="9"/>
      <c r="DB285" s="9"/>
      <c r="DC285" s="9"/>
      <c r="DD285" s="9"/>
      <c r="DE285" s="9"/>
      <c r="DF285" s="9"/>
    </row>
    <row r="286" spans="1:110" s="153" customFormat="1" ht="15.75" x14ac:dyDescent="0.25">
      <c r="A286" s="53"/>
      <c r="B286" s="176" t="s">
        <v>80</v>
      </c>
      <c r="C286" s="175"/>
      <c r="D286" s="53"/>
      <c r="E286" s="172" t="s">
        <v>79</v>
      </c>
      <c r="F286" s="172"/>
      <c r="G286" s="160">
        <f>SUM(G287:G288)</f>
        <v>5.2549999999999999</v>
      </c>
      <c r="H286" s="172"/>
      <c r="I286" s="172"/>
      <c r="J286" s="160">
        <f>SUM(J287:J288)</f>
        <v>395.87345299999998</v>
      </c>
      <c r="K286" s="160">
        <f>SUM(K287:K288)</f>
        <v>4.14779082</v>
      </c>
      <c r="L286" s="163">
        <f>SUM(L287:L288)</f>
        <v>1.870215</v>
      </c>
      <c r="M286" s="264">
        <f>M288</f>
        <v>0</v>
      </c>
      <c r="N286" s="263"/>
      <c r="O286" s="263">
        <f>O288</f>
        <v>0</v>
      </c>
      <c r="P286" s="263">
        <f>SUM(P287:P288)</f>
        <v>0</v>
      </c>
      <c r="Q286" s="263">
        <f>SUM(Q287:Q288)</f>
        <v>0</v>
      </c>
      <c r="R286" s="263"/>
      <c r="S286" s="263"/>
      <c r="T286" s="262"/>
      <c r="U286" s="166"/>
      <c r="V286" s="160">
        <f>SUM(V287:V288)</f>
        <v>0</v>
      </c>
      <c r="W286" s="165">
        <f>SUM(W287:W288)</f>
        <v>2.27757582</v>
      </c>
      <c r="X286" s="159"/>
      <c r="Y286" s="159"/>
      <c r="Z286" s="159"/>
      <c r="AA286" s="159"/>
      <c r="AB286" s="159"/>
      <c r="AC286" s="159"/>
      <c r="AD286" s="159"/>
      <c r="AE286" s="159"/>
      <c r="AF286" s="159"/>
      <c r="AG286" s="159"/>
      <c r="AH286" s="159"/>
      <c r="AI286" s="159"/>
      <c r="AJ286" s="159"/>
      <c r="AK286" s="159"/>
      <c r="AL286" s="159"/>
      <c r="AM286" s="159"/>
      <c r="AN286" s="159"/>
      <c r="AO286" s="159"/>
      <c r="AP286" s="159"/>
      <c r="AQ286" s="159"/>
      <c r="AR286" s="159"/>
      <c r="AS286" s="159"/>
      <c r="AT286" s="159"/>
      <c r="AU286" s="159"/>
      <c r="AV286" s="159">
        <f>SUM(AV287:AV288)</f>
        <v>0</v>
      </c>
      <c r="AW286" s="164"/>
      <c r="AX286" s="159"/>
      <c r="AY286" s="159"/>
      <c r="AZ286" s="159"/>
      <c r="BA286" s="159"/>
      <c r="BB286" s="159"/>
      <c r="BC286" s="159"/>
      <c r="BD286" s="159"/>
      <c r="BE286" s="160"/>
      <c r="BF286" s="161"/>
      <c r="BG286" s="159"/>
      <c r="BH286" s="159"/>
      <c r="BI286" s="159"/>
      <c r="BJ286" s="159"/>
      <c r="BK286" s="159"/>
      <c r="BL286" s="159"/>
      <c r="BM286" s="159"/>
      <c r="BN286" s="159"/>
      <c r="BO286" s="159"/>
      <c r="BP286" s="159"/>
      <c r="BQ286" s="159"/>
      <c r="BR286" s="159"/>
      <c r="BS286" s="159"/>
      <c r="BT286" s="159"/>
      <c r="BU286" s="163">
        <f>W286+AV286</f>
        <v>2.27757582</v>
      </c>
      <c r="BV286" s="162"/>
      <c r="BW286" s="159"/>
      <c r="BX286" s="159"/>
      <c r="BY286" s="159"/>
      <c r="BZ286" s="159"/>
      <c r="CA286" s="159"/>
      <c r="CB286" s="159"/>
      <c r="CC286" s="159"/>
      <c r="CD286" s="160"/>
      <c r="CE286" s="161"/>
      <c r="CF286" s="159"/>
      <c r="CG286" s="159"/>
      <c r="CH286" s="160"/>
      <c r="CI286" s="159"/>
      <c r="CJ286" s="159"/>
      <c r="CK286" s="159"/>
      <c r="CL286" s="159"/>
      <c r="CM286" s="159"/>
      <c r="CN286" s="159"/>
      <c r="CO286" s="159"/>
      <c r="CP286" s="159"/>
      <c r="CQ286" s="159"/>
      <c r="CR286" s="159"/>
      <c r="CS286" s="158"/>
      <c r="CT286" s="157">
        <f>SUM(CT287:CT288)</f>
        <v>1.6961199999999999</v>
      </c>
      <c r="CU286" s="156">
        <f>SUM(CU287:CU288)</f>
        <v>1.9301490000000001</v>
      </c>
      <c r="CV286" s="79">
        <f>SUM(CV287:CV288)</f>
        <v>0</v>
      </c>
      <c r="CW286" s="155">
        <f>CU286+CV286</f>
        <v>1.9301490000000001</v>
      </c>
      <c r="CX286" s="13"/>
      <c r="CY286" s="154"/>
      <c r="CZ286" s="154"/>
      <c r="DA286" s="154"/>
      <c r="DB286" s="154"/>
      <c r="DC286" s="154"/>
      <c r="DD286" s="154"/>
      <c r="DE286" s="154"/>
      <c r="DF286" s="154"/>
    </row>
    <row r="287" spans="1:110" s="153" customFormat="1" ht="15.75" x14ac:dyDescent="0.25">
      <c r="A287" s="53">
        <f>A235+1</f>
        <v>42</v>
      </c>
      <c r="B287" s="152" t="s">
        <v>78</v>
      </c>
      <c r="C287" s="151" t="s">
        <v>7</v>
      </c>
      <c r="D287" s="53" t="s">
        <v>22</v>
      </c>
      <c r="E287" s="148" t="s">
        <v>77</v>
      </c>
      <c r="F287" s="148"/>
      <c r="G287" s="148">
        <v>2.5619999999999998</v>
      </c>
      <c r="H287" s="148">
        <v>2011</v>
      </c>
      <c r="I287" s="148">
        <v>2015</v>
      </c>
      <c r="J287" s="147">
        <v>166.39630299999999</v>
      </c>
      <c r="K287" s="147">
        <v>0.34125800000000001</v>
      </c>
      <c r="L287" s="249">
        <v>0.34125800000000001</v>
      </c>
      <c r="M287" s="130"/>
      <c r="N287" s="129"/>
      <c r="O287" s="129"/>
      <c r="P287" s="128"/>
      <c r="Q287" s="128"/>
      <c r="R287" s="127"/>
      <c r="S287" s="127"/>
      <c r="T287" s="126"/>
      <c r="U287" s="125"/>
      <c r="V287" s="125"/>
      <c r="W287" s="182"/>
      <c r="X287" s="144"/>
      <c r="Y287" s="144"/>
      <c r="Z287" s="144"/>
      <c r="AA287" s="144"/>
      <c r="AB287" s="144"/>
      <c r="AC287" s="144"/>
      <c r="AD287" s="144"/>
      <c r="AE287" s="144"/>
      <c r="AF287" s="144"/>
      <c r="AG287" s="144"/>
      <c r="AH287" s="144"/>
      <c r="AI287" s="144"/>
      <c r="AJ287" s="144"/>
      <c r="AK287" s="144"/>
      <c r="AL287" s="144"/>
      <c r="AM287" s="144"/>
      <c r="AN287" s="144"/>
      <c r="AO287" s="144"/>
      <c r="AP287" s="144"/>
      <c r="AQ287" s="144"/>
      <c r="AR287" s="144"/>
      <c r="AS287" s="144"/>
      <c r="AT287" s="144"/>
      <c r="AU287" s="144"/>
      <c r="AV287" s="144"/>
      <c r="AW287" s="181"/>
      <c r="AX287" s="144"/>
      <c r="AY287" s="144"/>
      <c r="AZ287" s="144"/>
      <c r="BA287" s="144"/>
      <c r="BB287" s="144"/>
      <c r="BC287" s="144"/>
      <c r="BD287" s="144"/>
      <c r="BE287" s="147"/>
      <c r="BF287" s="180"/>
      <c r="BG287" s="144"/>
      <c r="BH287" s="144"/>
      <c r="BI287" s="144"/>
      <c r="BJ287" s="144"/>
      <c r="BK287" s="144"/>
      <c r="BL287" s="144"/>
      <c r="BM287" s="144"/>
      <c r="BN287" s="144"/>
      <c r="BO287" s="144"/>
      <c r="BP287" s="144"/>
      <c r="BQ287" s="144"/>
      <c r="BR287" s="144"/>
      <c r="BS287" s="144"/>
      <c r="BT287" s="144"/>
      <c r="BU287" s="146">
        <f>W287+AV287</f>
        <v>0</v>
      </c>
      <c r="BV287" s="142"/>
      <c r="BW287" s="144"/>
      <c r="BX287" s="144"/>
      <c r="BY287" s="144"/>
      <c r="BZ287" s="144"/>
      <c r="CA287" s="144"/>
      <c r="CB287" s="144"/>
      <c r="CC287" s="144"/>
      <c r="CD287" s="147"/>
      <c r="CE287" s="180"/>
      <c r="CF287" s="144"/>
      <c r="CG287" s="144"/>
      <c r="CH287" s="147"/>
      <c r="CI287" s="144"/>
      <c r="CJ287" s="144"/>
      <c r="CK287" s="144"/>
      <c r="CL287" s="144"/>
      <c r="CM287" s="144"/>
      <c r="CN287" s="144"/>
      <c r="CO287" s="144"/>
      <c r="CP287" s="144"/>
      <c r="CQ287" s="144"/>
      <c r="CR287" s="144"/>
      <c r="CS287" s="179"/>
      <c r="CT287" s="178">
        <v>0</v>
      </c>
      <c r="CU287" s="138"/>
      <c r="CV287" s="137"/>
      <c r="CW287" s="177">
        <f>CU287+CV287</f>
        <v>0</v>
      </c>
      <c r="CX287" s="13"/>
      <c r="CY287" s="154"/>
      <c r="CZ287" s="154"/>
      <c r="DA287" s="154"/>
      <c r="DB287" s="154"/>
      <c r="DC287" s="154"/>
      <c r="DD287" s="154"/>
      <c r="DE287" s="154"/>
      <c r="DF287" s="154"/>
    </row>
    <row r="288" spans="1:110" s="8" customFormat="1" ht="15.75" x14ac:dyDescent="0.25">
      <c r="A288" s="53">
        <f>A287+1</f>
        <v>43</v>
      </c>
      <c r="B288" s="136" t="s">
        <v>76</v>
      </c>
      <c r="C288" s="135"/>
      <c r="D288" s="198" t="s">
        <v>22</v>
      </c>
      <c r="E288" s="196" t="s">
        <v>75</v>
      </c>
      <c r="F288" s="196"/>
      <c r="G288" s="196">
        <v>2.6930000000000001</v>
      </c>
      <c r="H288" s="196">
        <v>2010</v>
      </c>
      <c r="I288" s="196">
        <v>2016</v>
      </c>
      <c r="J288" s="147">
        <v>229.47714999999999</v>
      </c>
      <c r="K288" s="147">
        <f>L288+BU288</f>
        <v>3.8065328200000002</v>
      </c>
      <c r="L288" s="58">
        <v>1.5289569999999999</v>
      </c>
      <c r="M288" s="130"/>
      <c r="N288" s="129"/>
      <c r="O288" s="129"/>
      <c r="P288" s="128"/>
      <c r="Q288" s="128"/>
      <c r="R288" s="127"/>
      <c r="S288" s="127"/>
      <c r="T288" s="126"/>
      <c r="U288" s="125"/>
      <c r="V288" s="125">
        <f>O288+S288</f>
        <v>0</v>
      </c>
      <c r="W288" s="145">
        <v>2.27757582</v>
      </c>
      <c r="X288" s="141"/>
      <c r="Y288" s="141"/>
      <c r="Z288" s="141"/>
      <c r="AA288" s="141"/>
      <c r="AB288" s="141"/>
      <c r="AC288" s="141"/>
      <c r="AD288" s="141"/>
      <c r="AE288" s="141"/>
      <c r="AF288" s="141"/>
      <c r="AG288" s="141"/>
      <c r="AH288" s="141"/>
      <c r="AI288" s="141"/>
      <c r="AJ288" s="141"/>
      <c r="AK288" s="141"/>
      <c r="AL288" s="141"/>
      <c r="AM288" s="141"/>
      <c r="AN288" s="141"/>
      <c r="AO288" s="141"/>
      <c r="AP288" s="141"/>
      <c r="AQ288" s="141"/>
      <c r="AR288" s="141"/>
      <c r="AS288" s="141"/>
      <c r="AT288" s="141"/>
      <c r="AU288" s="141"/>
      <c r="AV288" s="144"/>
      <c r="AW288" s="143"/>
      <c r="AX288" s="141"/>
      <c r="AY288" s="141"/>
      <c r="AZ288" s="141"/>
      <c r="BA288" s="141"/>
      <c r="BB288" s="141"/>
      <c r="BC288" s="141"/>
      <c r="BD288" s="141"/>
      <c r="BE288" s="20"/>
      <c r="BF288" s="38"/>
      <c r="BG288" s="141"/>
      <c r="BH288" s="141"/>
      <c r="BI288" s="141"/>
      <c r="BJ288" s="141"/>
      <c r="BK288" s="141"/>
      <c r="BL288" s="141"/>
      <c r="BM288" s="141"/>
      <c r="BN288" s="141"/>
      <c r="BO288" s="141"/>
      <c r="BP288" s="141"/>
      <c r="BQ288" s="141"/>
      <c r="BR288" s="141"/>
      <c r="BS288" s="141"/>
      <c r="BT288" s="141"/>
      <c r="BU288" s="56">
        <f>W288+AV288</f>
        <v>2.27757582</v>
      </c>
      <c r="BV288" s="142"/>
      <c r="BW288" s="141"/>
      <c r="BX288" s="141"/>
      <c r="BY288" s="141"/>
      <c r="BZ288" s="141"/>
      <c r="CA288" s="141"/>
      <c r="CB288" s="141"/>
      <c r="CC288" s="141"/>
      <c r="CD288" s="20"/>
      <c r="CE288" s="38"/>
      <c r="CF288" s="141"/>
      <c r="CG288" s="141"/>
      <c r="CH288" s="20"/>
      <c r="CI288" s="141"/>
      <c r="CJ288" s="141"/>
      <c r="CK288" s="141"/>
      <c r="CL288" s="141"/>
      <c r="CM288" s="141"/>
      <c r="CN288" s="141"/>
      <c r="CO288" s="141"/>
      <c r="CP288" s="141"/>
      <c r="CQ288" s="141"/>
      <c r="CR288" s="141"/>
      <c r="CS288" s="140"/>
      <c r="CT288" s="139">
        <v>1.6961199999999999</v>
      </c>
      <c r="CU288" s="138">
        <v>1.9301490000000001</v>
      </c>
      <c r="CV288" s="137"/>
      <c r="CW288" s="54">
        <f>CU288+CV288</f>
        <v>1.9301490000000001</v>
      </c>
      <c r="CX288" s="13"/>
      <c r="CY288" s="9"/>
      <c r="CZ288" s="9"/>
      <c r="DA288" s="9"/>
      <c r="DB288" s="9"/>
      <c r="DC288" s="9"/>
      <c r="DD288" s="9"/>
      <c r="DE288" s="9"/>
      <c r="DF288" s="9"/>
    </row>
    <row r="289" spans="1:110" s="8" customFormat="1" ht="15.75" x14ac:dyDescent="0.25">
      <c r="A289" s="53"/>
      <c r="B289" s="261" t="s">
        <v>74</v>
      </c>
      <c r="C289" s="260"/>
      <c r="D289" s="198"/>
      <c r="E289" s="196"/>
      <c r="F289" s="196"/>
      <c r="G289" s="196"/>
      <c r="H289" s="196"/>
      <c r="I289" s="196"/>
      <c r="J289" s="160">
        <f>J290</f>
        <v>97</v>
      </c>
      <c r="K289" s="160">
        <f>K290</f>
        <v>97</v>
      </c>
      <c r="L289" s="45"/>
      <c r="M289" s="130"/>
      <c r="N289" s="129"/>
      <c r="O289" s="129"/>
      <c r="P289" s="128"/>
      <c r="Q289" s="128"/>
      <c r="R289" s="127"/>
      <c r="S289" s="127"/>
      <c r="T289" s="126"/>
      <c r="U289" s="125"/>
      <c r="V289" s="125"/>
      <c r="W289" s="145">
        <f>W290</f>
        <v>0</v>
      </c>
      <c r="X289" s="141"/>
      <c r="Y289" s="141"/>
      <c r="Z289" s="141"/>
      <c r="AA289" s="141"/>
      <c r="AB289" s="141"/>
      <c r="AC289" s="141"/>
      <c r="AD289" s="141"/>
      <c r="AE289" s="141"/>
      <c r="AF289" s="141"/>
      <c r="AG289" s="141"/>
      <c r="AH289" s="141"/>
      <c r="AI289" s="141"/>
      <c r="AJ289" s="141"/>
      <c r="AK289" s="141"/>
      <c r="AL289" s="141"/>
      <c r="AM289" s="141"/>
      <c r="AN289" s="141"/>
      <c r="AO289" s="141"/>
      <c r="AP289" s="141"/>
      <c r="AQ289" s="141"/>
      <c r="AR289" s="141"/>
      <c r="AS289" s="141"/>
      <c r="AT289" s="141"/>
      <c r="AU289" s="141"/>
      <c r="AV289" s="159">
        <f>AV290</f>
        <v>4.0573552638315995</v>
      </c>
      <c r="AW289" s="143"/>
      <c r="AX289" s="141"/>
      <c r="AY289" s="141"/>
      <c r="AZ289" s="141"/>
      <c r="BA289" s="141"/>
      <c r="BB289" s="141"/>
      <c r="BC289" s="141"/>
      <c r="BD289" s="141"/>
      <c r="BE289" s="20"/>
      <c r="BF289" s="38"/>
      <c r="BG289" s="141"/>
      <c r="BH289" s="141"/>
      <c r="BI289" s="141"/>
      <c r="BJ289" s="141"/>
      <c r="BK289" s="141"/>
      <c r="BL289" s="141"/>
      <c r="BM289" s="141"/>
      <c r="BN289" s="141"/>
      <c r="BO289" s="141"/>
      <c r="BP289" s="141"/>
      <c r="BQ289" s="141"/>
      <c r="BR289" s="141"/>
      <c r="BS289" s="141"/>
      <c r="BT289" s="141"/>
      <c r="BU289" s="204">
        <f>W289+AV289</f>
        <v>4.0573552638315995</v>
      </c>
      <c r="BV289" s="142"/>
      <c r="BW289" s="141"/>
      <c r="BX289" s="141"/>
      <c r="BY289" s="141"/>
      <c r="BZ289" s="141"/>
      <c r="CA289" s="141"/>
      <c r="CB289" s="141"/>
      <c r="CC289" s="141"/>
      <c r="CD289" s="20"/>
      <c r="CE289" s="38"/>
      <c r="CF289" s="141"/>
      <c r="CG289" s="141"/>
      <c r="CH289" s="20"/>
      <c r="CI289" s="141"/>
      <c r="CJ289" s="141"/>
      <c r="CK289" s="141"/>
      <c r="CL289" s="141"/>
      <c r="CM289" s="141"/>
      <c r="CN289" s="141"/>
      <c r="CO289" s="141"/>
      <c r="CP289" s="141"/>
      <c r="CQ289" s="141"/>
      <c r="CR289" s="141"/>
      <c r="CS289" s="140"/>
      <c r="CT289" s="200">
        <f>CT290</f>
        <v>0</v>
      </c>
      <c r="CU289" s="156">
        <f>CU290</f>
        <v>0</v>
      </c>
      <c r="CV289" s="79">
        <f>CV290</f>
        <v>6.7796609999999999</v>
      </c>
      <c r="CW289" s="199">
        <f>CU289+CV289</f>
        <v>6.7796609999999999</v>
      </c>
      <c r="CX289" s="13"/>
      <c r="CY289" s="9"/>
      <c r="CZ289" s="9"/>
      <c r="DA289" s="9"/>
      <c r="DB289" s="9"/>
      <c r="DC289" s="9"/>
      <c r="DD289" s="9"/>
      <c r="DE289" s="9"/>
      <c r="DF289" s="9"/>
    </row>
    <row r="290" spans="1:110" s="8" customFormat="1" ht="31.5" x14ac:dyDescent="0.25">
      <c r="A290" s="53">
        <f>A288+1</f>
        <v>44</v>
      </c>
      <c r="B290" s="259" t="s">
        <v>73</v>
      </c>
      <c r="C290" s="258" t="s">
        <v>7</v>
      </c>
      <c r="D290" s="198" t="s">
        <v>4</v>
      </c>
      <c r="E290" s="196"/>
      <c r="F290" s="196"/>
      <c r="G290" s="196"/>
      <c r="H290" s="196">
        <v>2017</v>
      </c>
      <c r="I290" s="196">
        <v>2018</v>
      </c>
      <c r="J290" s="147">
        <v>97</v>
      </c>
      <c r="K290" s="147">
        <v>97</v>
      </c>
      <c r="L290" s="45"/>
      <c r="M290" s="130"/>
      <c r="N290" s="129"/>
      <c r="O290" s="129"/>
      <c r="P290" s="128"/>
      <c r="Q290" s="128"/>
      <c r="R290" s="127"/>
      <c r="S290" s="127"/>
      <c r="T290" s="126"/>
      <c r="U290" s="125"/>
      <c r="V290" s="125"/>
      <c r="W290" s="145"/>
      <c r="X290" s="141"/>
      <c r="Y290" s="141"/>
      <c r="Z290" s="141"/>
      <c r="AA290" s="141"/>
      <c r="AB290" s="141"/>
      <c r="AC290" s="141"/>
      <c r="AD290" s="141"/>
      <c r="AE290" s="141"/>
      <c r="AF290" s="141"/>
      <c r="AG290" s="141"/>
      <c r="AH290" s="141"/>
      <c r="AI290" s="141"/>
      <c r="AJ290" s="141"/>
      <c r="AK290" s="141"/>
      <c r="AL290" s="141"/>
      <c r="AM290" s="141"/>
      <c r="AN290" s="141"/>
      <c r="AO290" s="141"/>
      <c r="AP290" s="141"/>
      <c r="AQ290" s="141"/>
      <c r="AR290" s="141"/>
      <c r="AS290" s="141"/>
      <c r="AT290" s="141"/>
      <c r="AU290" s="141"/>
      <c r="AV290" s="144">
        <v>4.0573552638315995</v>
      </c>
      <c r="AW290" s="143"/>
      <c r="AX290" s="141"/>
      <c r="AY290" s="141"/>
      <c r="AZ290" s="141"/>
      <c r="BA290" s="141"/>
      <c r="BB290" s="141"/>
      <c r="BC290" s="141"/>
      <c r="BD290" s="141"/>
      <c r="BE290" s="20"/>
      <c r="BF290" s="38"/>
      <c r="BG290" s="141"/>
      <c r="BH290" s="141"/>
      <c r="BI290" s="141"/>
      <c r="BJ290" s="141"/>
      <c r="BK290" s="141"/>
      <c r="BL290" s="141"/>
      <c r="BM290" s="141"/>
      <c r="BN290" s="141"/>
      <c r="BO290" s="141"/>
      <c r="BP290" s="141"/>
      <c r="BQ290" s="141"/>
      <c r="BR290" s="141"/>
      <c r="BS290" s="141"/>
      <c r="BT290" s="141"/>
      <c r="BU290" s="56">
        <f>W290+AV290</f>
        <v>4.0573552638315995</v>
      </c>
      <c r="BV290" s="142"/>
      <c r="BW290" s="141"/>
      <c r="BX290" s="141"/>
      <c r="BY290" s="141"/>
      <c r="BZ290" s="141"/>
      <c r="CA290" s="141"/>
      <c r="CB290" s="141"/>
      <c r="CC290" s="141"/>
      <c r="CD290" s="20"/>
      <c r="CE290" s="38"/>
      <c r="CF290" s="141"/>
      <c r="CG290" s="141"/>
      <c r="CH290" s="20"/>
      <c r="CI290" s="141"/>
      <c r="CJ290" s="141"/>
      <c r="CK290" s="141"/>
      <c r="CL290" s="141"/>
      <c r="CM290" s="141"/>
      <c r="CN290" s="141"/>
      <c r="CO290" s="141"/>
      <c r="CP290" s="141"/>
      <c r="CQ290" s="141"/>
      <c r="CR290" s="141"/>
      <c r="CS290" s="140"/>
      <c r="CT290" s="139"/>
      <c r="CU290" s="138"/>
      <c r="CV290" s="137">
        <v>6.7796609999999999</v>
      </c>
      <c r="CW290" s="54">
        <f>CU290+CV290</f>
        <v>6.7796609999999999</v>
      </c>
      <c r="CX290" s="13"/>
      <c r="CY290" s="9"/>
      <c r="CZ290" s="9"/>
      <c r="DA290" s="9"/>
      <c r="DB290" s="9"/>
      <c r="DC290" s="9"/>
      <c r="DD290" s="9"/>
      <c r="DE290" s="9"/>
      <c r="DF290" s="9"/>
    </row>
    <row r="291" spans="1:110" s="10" customFormat="1" ht="15.75" x14ac:dyDescent="0.25">
      <c r="A291" s="93"/>
      <c r="B291" s="92" t="s">
        <v>72</v>
      </c>
      <c r="C291" s="111"/>
      <c r="D291" s="241"/>
      <c r="E291" s="174" t="s">
        <v>70</v>
      </c>
      <c r="F291" s="232">
        <f>F292</f>
        <v>80</v>
      </c>
      <c r="G291" s="232">
        <f>G292</f>
        <v>0</v>
      </c>
      <c r="H291" s="240"/>
      <c r="I291" s="240"/>
      <c r="J291" s="232">
        <f>J292</f>
        <v>799.93513845999996</v>
      </c>
      <c r="K291" s="236">
        <f>K292</f>
        <v>2.2191384599999999</v>
      </c>
      <c r="L291" s="231">
        <f>L292</f>
        <v>1.0779049999999999</v>
      </c>
      <c r="M291" s="171">
        <f>M292</f>
        <v>0</v>
      </c>
      <c r="N291" s="170"/>
      <c r="O291" s="170"/>
      <c r="P291" s="169">
        <f>P292</f>
        <v>0</v>
      </c>
      <c r="Q291" s="169">
        <f>Q292</f>
        <v>0</v>
      </c>
      <c r="R291" s="168"/>
      <c r="S291" s="168"/>
      <c r="T291" s="167"/>
      <c r="U291" s="166"/>
      <c r="V291" s="166"/>
      <c r="W291" s="238">
        <f>W292</f>
        <v>1.1412334599999998</v>
      </c>
      <c r="X291" s="137"/>
      <c r="Y291" s="236"/>
      <c r="Z291" s="236"/>
      <c r="AA291" s="236"/>
      <c r="AB291" s="236"/>
      <c r="AC291" s="236"/>
      <c r="AD291" s="236"/>
      <c r="AE291" s="236"/>
      <c r="AF291" s="236"/>
      <c r="AG291" s="236"/>
      <c r="AH291" s="236"/>
      <c r="AI291" s="236"/>
      <c r="AJ291" s="236"/>
      <c r="AK291" s="236"/>
      <c r="AL291" s="236"/>
      <c r="AM291" s="236"/>
      <c r="AN291" s="236"/>
      <c r="AO291" s="236"/>
      <c r="AP291" s="236"/>
      <c r="AQ291" s="236"/>
      <c r="AR291" s="236"/>
      <c r="AS291" s="236"/>
      <c r="AT291" s="236"/>
      <c r="AU291" s="236"/>
      <c r="AV291" s="232">
        <f>AV292</f>
        <v>0</v>
      </c>
      <c r="AW291" s="237"/>
      <c r="AX291" s="236"/>
      <c r="AY291" s="236"/>
      <c r="AZ291" s="236"/>
      <c r="BA291" s="236"/>
      <c r="BB291" s="236"/>
      <c r="BC291" s="236"/>
      <c r="BD291" s="236"/>
      <c r="BE291" s="236"/>
      <c r="BF291" s="236"/>
      <c r="BG291" s="236"/>
      <c r="BH291" s="236"/>
      <c r="BI291" s="236"/>
      <c r="BJ291" s="236"/>
      <c r="BK291" s="236"/>
      <c r="BL291" s="236"/>
      <c r="BM291" s="236"/>
      <c r="BN291" s="236"/>
      <c r="BO291" s="236"/>
      <c r="BP291" s="236"/>
      <c r="BQ291" s="236"/>
      <c r="BR291" s="236"/>
      <c r="BS291" s="236"/>
      <c r="BT291" s="236"/>
      <c r="BU291" s="231">
        <f>W291+AV291</f>
        <v>1.1412334599999998</v>
      </c>
      <c r="BV291" s="162"/>
      <c r="BW291" s="236"/>
      <c r="BX291" s="236"/>
      <c r="BY291" s="236"/>
      <c r="BZ291" s="236"/>
      <c r="CA291" s="236"/>
      <c r="CB291" s="236"/>
      <c r="CC291" s="236"/>
      <c r="CD291" s="236"/>
      <c r="CE291" s="75"/>
      <c r="CF291" s="236"/>
      <c r="CG291" s="236"/>
      <c r="CH291" s="236"/>
      <c r="CI291" s="236"/>
      <c r="CJ291" s="236"/>
      <c r="CK291" s="236"/>
      <c r="CL291" s="236"/>
      <c r="CM291" s="236"/>
      <c r="CN291" s="236"/>
      <c r="CO291" s="236"/>
      <c r="CP291" s="236"/>
      <c r="CQ291" s="236"/>
      <c r="CR291" s="236"/>
      <c r="CS291" s="235"/>
      <c r="CT291" s="234">
        <f>CT292</f>
        <v>1.0779049999999999</v>
      </c>
      <c r="CU291" s="233">
        <f>CU292</f>
        <v>0.96714699999999998</v>
      </c>
      <c r="CV291" s="232">
        <f>CV292</f>
        <v>0</v>
      </c>
      <c r="CW291" s="231">
        <f>CU291+CV291</f>
        <v>0.96714699999999998</v>
      </c>
      <c r="CX291" s="13"/>
      <c r="CY291" s="230"/>
      <c r="CZ291" s="230"/>
      <c r="DA291" s="230"/>
      <c r="DB291" s="230"/>
      <c r="DC291" s="230"/>
      <c r="DD291" s="230"/>
      <c r="DE291" s="230"/>
      <c r="DF291" s="230"/>
    </row>
    <row r="292" spans="1:110" s="10" customFormat="1" ht="15.75" x14ac:dyDescent="0.25">
      <c r="A292" s="93"/>
      <c r="B292" s="213" t="s">
        <v>20</v>
      </c>
      <c r="C292" s="212"/>
      <c r="D292" s="241"/>
      <c r="E292" s="174" t="s">
        <v>70</v>
      </c>
      <c r="F292" s="236">
        <f>F293</f>
        <v>80</v>
      </c>
      <c r="G292" s="236">
        <f>G293</f>
        <v>0</v>
      </c>
      <c r="H292" s="240"/>
      <c r="I292" s="240"/>
      <c r="J292" s="236">
        <f>J293</f>
        <v>799.93513845999996</v>
      </c>
      <c r="K292" s="236">
        <f>K293</f>
        <v>2.2191384599999999</v>
      </c>
      <c r="L292" s="231">
        <f>L293</f>
        <v>1.0779049999999999</v>
      </c>
      <c r="M292" s="171">
        <f>M293</f>
        <v>0</v>
      </c>
      <c r="N292" s="170"/>
      <c r="O292" s="170"/>
      <c r="P292" s="169">
        <f>P293</f>
        <v>0</v>
      </c>
      <c r="Q292" s="169">
        <f>Q293</f>
        <v>0</v>
      </c>
      <c r="R292" s="168"/>
      <c r="S292" s="168"/>
      <c r="T292" s="167"/>
      <c r="U292" s="166"/>
      <c r="V292" s="166"/>
      <c r="W292" s="238">
        <f>W293</f>
        <v>1.1412334599999998</v>
      </c>
      <c r="X292" s="137"/>
      <c r="Y292" s="236"/>
      <c r="Z292" s="236"/>
      <c r="AA292" s="236"/>
      <c r="AB292" s="236"/>
      <c r="AC292" s="236"/>
      <c r="AD292" s="236"/>
      <c r="AE292" s="236"/>
      <c r="AF292" s="236"/>
      <c r="AG292" s="236"/>
      <c r="AH292" s="236"/>
      <c r="AI292" s="236"/>
      <c r="AJ292" s="236"/>
      <c r="AK292" s="236"/>
      <c r="AL292" s="236"/>
      <c r="AM292" s="236"/>
      <c r="AN292" s="236"/>
      <c r="AO292" s="236"/>
      <c r="AP292" s="236"/>
      <c r="AQ292" s="236"/>
      <c r="AR292" s="236"/>
      <c r="AS292" s="236"/>
      <c r="AT292" s="236"/>
      <c r="AU292" s="236"/>
      <c r="AV292" s="232">
        <f>AV293</f>
        <v>0</v>
      </c>
      <c r="AW292" s="237"/>
      <c r="AX292" s="236"/>
      <c r="AY292" s="236"/>
      <c r="AZ292" s="236"/>
      <c r="BA292" s="236"/>
      <c r="BB292" s="236"/>
      <c r="BC292" s="236"/>
      <c r="BD292" s="236"/>
      <c r="BE292" s="236"/>
      <c r="BF292" s="236"/>
      <c r="BG292" s="236"/>
      <c r="BH292" s="236"/>
      <c r="BI292" s="236"/>
      <c r="BJ292" s="236"/>
      <c r="BK292" s="236"/>
      <c r="BL292" s="236"/>
      <c r="BM292" s="236"/>
      <c r="BN292" s="236"/>
      <c r="BO292" s="236"/>
      <c r="BP292" s="236"/>
      <c r="BQ292" s="236"/>
      <c r="BR292" s="236"/>
      <c r="BS292" s="236"/>
      <c r="BT292" s="236"/>
      <c r="BU292" s="231">
        <f>W292+AV292</f>
        <v>1.1412334599999998</v>
      </c>
      <c r="BV292" s="162"/>
      <c r="BW292" s="236"/>
      <c r="BX292" s="236"/>
      <c r="BY292" s="236"/>
      <c r="BZ292" s="236"/>
      <c r="CA292" s="236"/>
      <c r="CB292" s="236"/>
      <c r="CC292" s="236"/>
      <c r="CD292" s="236"/>
      <c r="CE292" s="75"/>
      <c r="CF292" s="236"/>
      <c r="CG292" s="236"/>
      <c r="CH292" s="236"/>
      <c r="CI292" s="236"/>
      <c r="CJ292" s="236"/>
      <c r="CK292" s="236"/>
      <c r="CL292" s="236"/>
      <c r="CM292" s="236"/>
      <c r="CN292" s="236"/>
      <c r="CO292" s="236"/>
      <c r="CP292" s="236"/>
      <c r="CQ292" s="236"/>
      <c r="CR292" s="236"/>
      <c r="CS292" s="235"/>
      <c r="CT292" s="234">
        <f>CT293</f>
        <v>1.0779049999999999</v>
      </c>
      <c r="CU292" s="233">
        <f>CU293</f>
        <v>0.96714699999999998</v>
      </c>
      <c r="CV292" s="232">
        <f>CV293</f>
        <v>0</v>
      </c>
      <c r="CW292" s="231">
        <f>CU292+CV292</f>
        <v>0.96714699999999998</v>
      </c>
      <c r="CX292" s="13"/>
      <c r="CY292" s="230"/>
      <c r="CZ292" s="230"/>
      <c r="DA292" s="230"/>
      <c r="DB292" s="230"/>
      <c r="DC292" s="230"/>
      <c r="DD292" s="230"/>
      <c r="DE292" s="230"/>
      <c r="DF292" s="230"/>
    </row>
    <row r="293" spans="1:110" s="8" customFormat="1" ht="31.5" x14ac:dyDescent="0.25">
      <c r="A293" s="53">
        <f>A290+1</f>
        <v>45</v>
      </c>
      <c r="B293" s="136" t="s">
        <v>71</v>
      </c>
      <c r="C293" s="257" t="s">
        <v>7</v>
      </c>
      <c r="D293" s="198" t="s">
        <v>22</v>
      </c>
      <c r="E293" s="196" t="s">
        <v>70</v>
      </c>
      <c r="F293" s="196">
        <v>80</v>
      </c>
      <c r="G293" s="196"/>
      <c r="H293" s="196">
        <v>2008</v>
      </c>
      <c r="I293" s="196">
        <v>2016</v>
      </c>
      <c r="J293" s="20">
        <f>797.716+L293+W293</f>
        <v>799.93513845999996</v>
      </c>
      <c r="K293" s="147">
        <f>L293+W293</f>
        <v>2.2191384599999999</v>
      </c>
      <c r="L293" s="45">
        <v>1.0779049999999999</v>
      </c>
      <c r="M293" s="130"/>
      <c r="N293" s="129"/>
      <c r="O293" s="129"/>
      <c r="P293" s="128"/>
      <c r="Q293" s="128"/>
      <c r="R293" s="127"/>
      <c r="S293" s="127"/>
      <c r="T293" s="126"/>
      <c r="U293" s="125"/>
      <c r="V293" s="125"/>
      <c r="W293" s="145">
        <v>1.1412334599999998</v>
      </c>
      <c r="X293" s="141"/>
      <c r="Y293" s="141"/>
      <c r="Z293" s="141"/>
      <c r="AA293" s="141"/>
      <c r="AB293" s="141"/>
      <c r="AC293" s="141"/>
      <c r="AD293" s="141"/>
      <c r="AE293" s="141"/>
      <c r="AF293" s="141"/>
      <c r="AG293" s="141"/>
      <c r="AH293" s="141"/>
      <c r="AI293" s="141"/>
      <c r="AJ293" s="141"/>
      <c r="AK293" s="141"/>
      <c r="AL293" s="141"/>
      <c r="AM293" s="141"/>
      <c r="AN293" s="141"/>
      <c r="AO293" s="141"/>
      <c r="AP293" s="141"/>
      <c r="AQ293" s="141"/>
      <c r="AR293" s="141"/>
      <c r="AS293" s="141"/>
      <c r="AT293" s="141"/>
      <c r="AU293" s="141"/>
      <c r="AV293" s="144"/>
      <c r="AW293" s="143"/>
      <c r="AX293" s="141"/>
      <c r="AY293" s="141"/>
      <c r="AZ293" s="141"/>
      <c r="BA293" s="141"/>
      <c r="BB293" s="141"/>
      <c r="BC293" s="141"/>
      <c r="BD293" s="141"/>
      <c r="BE293" s="20"/>
      <c r="BF293" s="38"/>
      <c r="BG293" s="141"/>
      <c r="BH293" s="141"/>
      <c r="BI293" s="141"/>
      <c r="BJ293" s="141"/>
      <c r="BK293" s="141"/>
      <c r="BL293" s="141"/>
      <c r="BM293" s="141"/>
      <c r="BN293" s="141"/>
      <c r="BO293" s="141"/>
      <c r="BP293" s="141"/>
      <c r="BQ293" s="141"/>
      <c r="BR293" s="141"/>
      <c r="BS293" s="141"/>
      <c r="BT293" s="141"/>
      <c r="BU293" s="56">
        <f>W293+AV293</f>
        <v>1.1412334599999998</v>
      </c>
      <c r="BV293" s="142"/>
      <c r="BW293" s="141"/>
      <c r="BX293" s="141"/>
      <c r="BY293" s="141"/>
      <c r="BZ293" s="141"/>
      <c r="CA293" s="141"/>
      <c r="CB293" s="141"/>
      <c r="CC293" s="141"/>
      <c r="CD293" s="20"/>
      <c r="CE293" s="38"/>
      <c r="CF293" s="141"/>
      <c r="CG293" s="141"/>
      <c r="CH293" s="20"/>
      <c r="CI293" s="141"/>
      <c r="CJ293" s="141"/>
      <c r="CK293" s="141"/>
      <c r="CL293" s="141"/>
      <c r="CM293" s="141"/>
      <c r="CN293" s="141"/>
      <c r="CO293" s="141"/>
      <c r="CP293" s="141"/>
      <c r="CQ293" s="141"/>
      <c r="CR293" s="141"/>
      <c r="CS293" s="140"/>
      <c r="CT293" s="139">
        <v>1.0779049999999999</v>
      </c>
      <c r="CU293" s="138">
        <v>0.96714699999999998</v>
      </c>
      <c r="CV293" s="137"/>
      <c r="CW293" s="54">
        <f>CU293+CV293</f>
        <v>0.96714699999999998</v>
      </c>
      <c r="CX293" s="13"/>
      <c r="CY293" s="9"/>
      <c r="CZ293" s="9"/>
      <c r="DA293" s="9"/>
      <c r="DB293" s="9"/>
      <c r="DC293" s="9"/>
      <c r="DD293" s="9"/>
      <c r="DE293" s="9"/>
      <c r="DF293" s="9"/>
    </row>
    <row r="294" spans="1:110" s="10" customFormat="1" ht="31.5" x14ac:dyDescent="0.25">
      <c r="A294" s="93" t="s">
        <v>69</v>
      </c>
      <c r="B294" s="92" t="s">
        <v>68</v>
      </c>
      <c r="C294" s="111"/>
      <c r="D294" s="241"/>
      <c r="E294" s="256"/>
      <c r="F294" s="256"/>
      <c r="G294" s="256"/>
      <c r="H294" s="240"/>
      <c r="I294" s="240"/>
      <c r="J294" s="236"/>
      <c r="K294" s="236"/>
      <c r="L294" s="231"/>
      <c r="M294" s="106"/>
      <c r="N294" s="105"/>
      <c r="O294" s="105"/>
      <c r="P294" s="104"/>
      <c r="Q294" s="104"/>
      <c r="R294" s="103"/>
      <c r="S294" s="103"/>
      <c r="T294" s="102"/>
      <c r="U294" s="101"/>
      <c r="V294" s="101"/>
      <c r="W294" s="238"/>
      <c r="X294" s="137"/>
      <c r="Y294" s="236"/>
      <c r="Z294" s="236"/>
      <c r="AA294" s="236"/>
      <c r="AB294" s="236"/>
      <c r="AC294" s="236"/>
      <c r="AD294" s="236"/>
      <c r="AE294" s="236"/>
      <c r="AF294" s="236"/>
      <c r="AG294" s="236"/>
      <c r="AH294" s="236"/>
      <c r="AI294" s="236"/>
      <c r="AJ294" s="236"/>
      <c r="AK294" s="236"/>
      <c r="AL294" s="236"/>
      <c r="AM294" s="236"/>
      <c r="AN294" s="236"/>
      <c r="AO294" s="236"/>
      <c r="AP294" s="236"/>
      <c r="AQ294" s="236"/>
      <c r="AR294" s="236"/>
      <c r="AS294" s="236"/>
      <c r="AT294" s="236"/>
      <c r="AU294" s="236"/>
      <c r="AV294" s="232"/>
      <c r="AW294" s="237"/>
      <c r="AX294" s="236"/>
      <c r="AY294" s="236"/>
      <c r="AZ294" s="236"/>
      <c r="BA294" s="236"/>
      <c r="BB294" s="236"/>
      <c r="BC294" s="236"/>
      <c r="BD294" s="236"/>
      <c r="BE294" s="236"/>
      <c r="BF294" s="236"/>
      <c r="BG294" s="236"/>
      <c r="BH294" s="236"/>
      <c r="BI294" s="236"/>
      <c r="BJ294" s="236"/>
      <c r="BK294" s="236"/>
      <c r="BL294" s="236"/>
      <c r="BM294" s="236"/>
      <c r="BN294" s="236"/>
      <c r="BO294" s="236"/>
      <c r="BP294" s="236"/>
      <c r="BQ294" s="236"/>
      <c r="BR294" s="236"/>
      <c r="BS294" s="236"/>
      <c r="BT294" s="236"/>
      <c r="BU294" s="231">
        <f>W294+AV294</f>
        <v>0</v>
      </c>
      <c r="BV294" s="162"/>
      <c r="BW294" s="236"/>
      <c r="BX294" s="236"/>
      <c r="BY294" s="236"/>
      <c r="BZ294" s="236"/>
      <c r="CA294" s="236"/>
      <c r="CB294" s="236"/>
      <c r="CC294" s="236"/>
      <c r="CD294" s="236"/>
      <c r="CE294" s="75"/>
      <c r="CF294" s="236"/>
      <c r="CG294" s="236"/>
      <c r="CH294" s="236"/>
      <c r="CI294" s="236"/>
      <c r="CJ294" s="236"/>
      <c r="CK294" s="236"/>
      <c r="CL294" s="236"/>
      <c r="CM294" s="236"/>
      <c r="CN294" s="236"/>
      <c r="CO294" s="236"/>
      <c r="CP294" s="236"/>
      <c r="CQ294" s="236"/>
      <c r="CR294" s="236"/>
      <c r="CS294" s="235"/>
      <c r="CT294" s="234"/>
      <c r="CU294" s="233"/>
      <c r="CV294" s="232"/>
      <c r="CW294" s="231">
        <f>CU294+CV294</f>
        <v>0</v>
      </c>
      <c r="CX294" s="13"/>
      <c r="CY294" s="230"/>
      <c r="CZ294" s="230"/>
      <c r="DA294" s="230"/>
      <c r="DB294" s="230"/>
      <c r="DC294" s="230"/>
      <c r="DD294" s="230"/>
      <c r="DE294" s="230"/>
      <c r="DF294" s="230"/>
    </row>
    <row r="295" spans="1:110" s="10" customFormat="1" ht="15.75" x14ac:dyDescent="0.25">
      <c r="A295" s="93" t="s">
        <v>67</v>
      </c>
      <c r="B295" s="92" t="s">
        <v>66</v>
      </c>
      <c r="C295" s="111"/>
      <c r="D295" s="241"/>
      <c r="E295" s="256"/>
      <c r="F295" s="256"/>
      <c r="G295" s="256"/>
      <c r="H295" s="240"/>
      <c r="I295" s="240"/>
      <c r="J295" s="236"/>
      <c r="K295" s="236"/>
      <c r="L295" s="231"/>
      <c r="M295" s="255"/>
      <c r="N295" s="104"/>
      <c r="O295" s="104"/>
      <c r="P295" s="104"/>
      <c r="Q295" s="104"/>
      <c r="R295" s="103"/>
      <c r="S295" s="103"/>
      <c r="T295" s="102"/>
      <c r="U295" s="101"/>
      <c r="V295" s="101"/>
      <c r="W295" s="238"/>
      <c r="X295" s="137"/>
      <c r="Y295" s="236"/>
      <c r="Z295" s="236"/>
      <c r="AA295" s="236"/>
      <c r="AB295" s="236"/>
      <c r="AC295" s="236"/>
      <c r="AD295" s="236"/>
      <c r="AE295" s="236"/>
      <c r="AF295" s="236"/>
      <c r="AG295" s="236"/>
      <c r="AH295" s="236"/>
      <c r="AI295" s="236"/>
      <c r="AJ295" s="236"/>
      <c r="AK295" s="236"/>
      <c r="AL295" s="236"/>
      <c r="AM295" s="236"/>
      <c r="AN295" s="236"/>
      <c r="AO295" s="236"/>
      <c r="AP295" s="236"/>
      <c r="AQ295" s="236"/>
      <c r="AR295" s="236"/>
      <c r="AS295" s="236"/>
      <c r="AT295" s="236"/>
      <c r="AU295" s="236"/>
      <c r="AV295" s="232"/>
      <c r="AW295" s="237"/>
      <c r="AX295" s="236"/>
      <c r="AY295" s="236"/>
      <c r="AZ295" s="236"/>
      <c r="BA295" s="236"/>
      <c r="BB295" s="236"/>
      <c r="BC295" s="236"/>
      <c r="BD295" s="236"/>
      <c r="BE295" s="236"/>
      <c r="BF295" s="236"/>
      <c r="BG295" s="236"/>
      <c r="BH295" s="236"/>
      <c r="BI295" s="236"/>
      <c r="BJ295" s="236"/>
      <c r="BK295" s="236"/>
      <c r="BL295" s="236"/>
      <c r="BM295" s="236"/>
      <c r="BN295" s="236"/>
      <c r="BO295" s="236"/>
      <c r="BP295" s="236"/>
      <c r="BQ295" s="236"/>
      <c r="BR295" s="236"/>
      <c r="BS295" s="236"/>
      <c r="BT295" s="236"/>
      <c r="BU295" s="231">
        <f>W295+AV295</f>
        <v>0</v>
      </c>
      <c r="BV295" s="162"/>
      <c r="BW295" s="236"/>
      <c r="BX295" s="236"/>
      <c r="BY295" s="236"/>
      <c r="BZ295" s="236"/>
      <c r="CA295" s="236"/>
      <c r="CB295" s="236"/>
      <c r="CC295" s="236"/>
      <c r="CD295" s="236"/>
      <c r="CE295" s="75"/>
      <c r="CF295" s="236"/>
      <c r="CG295" s="236"/>
      <c r="CH295" s="236"/>
      <c r="CI295" s="236"/>
      <c r="CJ295" s="236"/>
      <c r="CK295" s="236"/>
      <c r="CL295" s="236"/>
      <c r="CM295" s="236"/>
      <c r="CN295" s="236"/>
      <c r="CO295" s="236"/>
      <c r="CP295" s="236"/>
      <c r="CQ295" s="236"/>
      <c r="CR295" s="236"/>
      <c r="CS295" s="235"/>
      <c r="CT295" s="234"/>
      <c r="CU295" s="233"/>
      <c r="CV295" s="232"/>
      <c r="CW295" s="231">
        <f>CU295+CV295</f>
        <v>0</v>
      </c>
      <c r="CX295" s="13"/>
      <c r="CY295" s="230"/>
      <c r="CZ295" s="230"/>
      <c r="DA295" s="230"/>
      <c r="DB295" s="230"/>
      <c r="DC295" s="230"/>
      <c r="DD295" s="230"/>
      <c r="DE295" s="230"/>
      <c r="DF295" s="230"/>
    </row>
    <row r="296" spans="1:110" s="10" customFormat="1" ht="31.5" x14ac:dyDescent="0.25">
      <c r="A296" s="93" t="s">
        <v>65</v>
      </c>
      <c r="B296" s="92" t="s">
        <v>64</v>
      </c>
      <c r="C296" s="111"/>
      <c r="D296" s="241"/>
      <c r="E296" s="254" t="str">
        <f>E297</f>
        <v>2,36 МВА / 25.907 км</v>
      </c>
      <c r="F296" s="236">
        <f>F297+F321</f>
        <v>2.36</v>
      </c>
      <c r="G296" s="236">
        <f>G297+G321</f>
        <v>25.906999999999996</v>
      </c>
      <c r="H296" s="240"/>
      <c r="I296" s="240"/>
      <c r="J296" s="236">
        <f>J297+J321</f>
        <v>896.33676379999986</v>
      </c>
      <c r="K296" s="236">
        <f>K297+K321</f>
        <v>564.36647231000006</v>
      </c>
      <c r="L296" s="231">
        <f>L297+L321</f>
        <v>426.30019399999998</v>
      </c>
      <c r="M296" s="239" t="str">
        <f>M297</f>
        <v>1,18 МВА/ 17.037 км</v>
      </c>
      <c r="N296" s="236">
        <f>N297+N321</f>
        <v>1.18</v>
      </c>
      <c r="O296" s="236">
        <f>O297+O321</f>
        <v>17.036999999999999</v>
      </c>
      <c r="P296" s="169" t="str">
        <f>P297</f>
        <v>1,18 МВА/ 8,87 км</v>
      </c>
      <c r="Q296" s="169" t="str">
        <f>Q297</f>
        <v>11,382 МВА / 28,19 км</v>
      </c>
      <c r="R296" s="232">
        <f>R297+R321</f>
        <v>1.18</v>
      </c>
      <c r="S296" s="232">
        <f>S297+S321</f>
        <v>8.8699999999999992</v>
      </c>
      <c r="T296" s="167" t="str">
        <f>T297</f>
        <v>2,36 МВА / 25.907 км</v>
      </c>
      <c r="U296" s="232">
        <f>U297+U321</f>
        <v>2.36</v>
      </c>
      <c r="V296" s="232">
        <f>V297+V321</f>
        <v>25.906999999999996</v>
      </c>
      <c r="W296" s="238">
        <f>W297+W321</f>
        <v>67.364278310000003</v>
      </c>
      <c r="X296" s="137"/>
      <c r="Y296" s="236"/>
      <c r="Z296" s="236"/>
      <c r="AA296" s="236"/>
      <c r="AB296" s="236"/>
      <c r="AC296" s="236"/>
      <c r="AD296" s="236"/>
      <c r="AE296" s="236"/>
      <c r="AF296" s="236"/>
      <c r="AG296" s="236"/>
      <c r="AH296" s="236"/>
      <c r="AI296" s="236"/>
      <c r="AJ296" s="236"/>
      <c r="AK296" s="236"/>
      <c r="AL296" s="236"/>
      <c r="AM296" s="236"/>
      <c r="AN296" s="236"/>
      <c r="AO296" s="236"/>
      <c r="AP296" s="236"/>
      <c r="AQ296" s="236"/>
      <c r="AR296" s="236"/>
      <c r="AS296" s="236"/>
      <c r="AT296" s="236"/>
      <c r="AU296" s="236"/>
      <c r="AV296" s="232">
        <f>AV297+AV321</f>
        <v>70.701999999999998</v>
      </c>
      <c r="AW296" s="237"/>
      <c r="AX296" s="236"/>
      <c r="AY296" s="236"/>
      <c r="AZ296" s="236"/>
      <c r="BA296" s="236"/>
      <c r="BB296" s="236"/>
      <c r="BC296" s="236"/>
      <c r="BD296" s="236"/>
      <c r="BE296" s="236"/>
      <c r="BF296" s="236"/>
      <c r="BG296" s="236"/>
      <c r="BH296" s="236"/>
      <c r="BI296" s="236"/>
      <c r="BJ296" s="236"/>
      <c r="BK296" s="236"/>
      <c r="BL296" s="236"/>
      <c r="BM296" s="236"/>
      <c r="BN296" s="236"/>
      <c r="BO296" s="236"/>
      <c r="BP296" s="236"/>
      <c r="BQ296" s="236"/>
      <c r="BR296" s="236"/>
      <c r="BS296" s="236"/>
      <c r="BT296" s="236"/>
      <c r="BU296" s="231">
        <f>W296+AV296</f>
        <v>138.06627831</v>
      </c>
      <c r="BV296" s="162"/>
      <c r="BW296" s="236"/>
      <c r="BX296" s="236"/>
      <c r="BY296" s="236"/>
      <c r="BZ296" s="236"/>
      <c r="CA296" s="236"/>
      <c r="CB296" s="236"/>
      <c r="CC296" s="236"/>
      <c r="CD296" s="236"/>
      <c r="CE296" s="75"/>
      <c r="CF296" s="236"/>
      <c r="CG296" s="236"/>
      <c r="CH296" s="236"/>
      <c r="CI296" s="236"/>
      <c r="CJ296" s="236"/>
      <c r="CK296" s="236"/>
      <c r="CL296" s="236"/>
      <c r="CM296" s="236"/>
      <c r="CN296" s="236"/>
      <c r="CO296" s="236"/>
      <c r="CP296" s="236"/>
      <c r="CQ296" s="236"/>
      <c r="CR296" s="236"/>
      <c r="CS296" s="235"/>
      <c r="CT296" s="234">
        <f>CT297+CT321</f>
        <v>367.95398499999999</v>
      </c>
      <c r="CU296" s="233">
        <f>CU297+CU323</f>
        <v>57.088372949152543</v>
      </c>
      <c r="CV296" s="232">
        <f>CV297+CV323</f>
        <v>59.916949000000002</v>
      </c>
      <c r="CW296" s="231">
        <f>CU296+CV296</f>
        <v>117.00532194915255</v>
      </c>
      <c r="CX296" s="13"/>
      <c r="CY296" s="230"/>
      <c r="CZ296" s="230"/>
      <c r="DA296" s="230"/>
      <c r="DB296" s="230"/>
      <c r="DC296" s="230"/>
      <c r="DD296" s="230"/>
      <c r="DE296" s="230"/>
      <c r="DF296" s="230"/>
    </row>
    <row r="297" spans="1:110" s="10" customFormat="1" ht="31.5" x14ac:dyDescent="0.25">
      <c r="A297" s="93"/>
      <c r="B297" s="92" t="s">
        <v>63</v>
      </c>
      <c r="C297" s="111"/>
      <c r="D297" s="241"/>
      <c r="E297" s="254" t="s">
        <v>61</v>
      </c>
      <c r="F297" s="236">
        <f>F298+F311</f>
        <v>2.36</v>
      </c>
      <c r="G297" s="236">
        <f>G298+G311</f>
        <v>25.906999999999996</v>
      </c>
      <c r="H297" s="240"/>
      <c r="I297" s="240"/>
      <c r="J297" s="236">
        <f>J298+J311</f>
        <v>780.22226499999988</v>
      </c>
      <c r="K297" s="236">
        <f>K298+K311</f>
        <v>476.60820631000001</v>
      </c>
      <c r="L297" s="231">
        <f>L298+L311</f>
        <v>338.54192799999998</v>
      </c>
      <c r="M297" s="239" t="s">
        <v>62</v>
      </c>
      <c r="N297" s="236">
        <f>N298+N311</f>
        <v>1.18</v>
      </c>
      <c r="O297" s="236">
        <f>O298+O311</f>
        <v>17.036999999999999</v>
      </c>
      <c r="P297" s="169" t="str">
        <f>P298</f>
        <v>1,18 МВА/ 8,87 км</v>
      </c>
      <c r="Q297" s="169" t="str">
        <f>Q298</f>
        <v>11,382 МВА / 28,19 км</v>
      </c>
      <c r="R297" s="232">
        <f>R298+R311</f>
        <v>1.18</v>
      </c>
      <c r="S297" s="232">
        <f>S298+S311</f>
        <v>8.8699999999999992</v>
      </c>
      <c r="T297" s="167" t="s">
        <v>61</v>
      </c>
      <c r="U297" s="232">
        <f>U298+U311</f>
        <v>2.36</v>
      </c>
      <c r="V297" s="232">
        <f>V298+V311</f>
        <v>25.906999999999996</v>
      </c>
      <c r="W297" s="238">
        <f>W298+W311</f>
        <v>67.364278310000003</v>
      </c>
      <c r="X297" s="137"/>
      <c r="Y297" s="236"/>
      <c r="Z297" s="236"/>
      <c r="AA297" s="236"/>
      <c r="AB297" s="236"/>
      <c r="AC297" s="236"/>
      <c r="AD297" s="236"/>
      <c r="AE297" s="236"/>
      <c r="AF297" s="236"/>
      <c r="AG297" s="236"/>
      <c r="AH297" s="236"/>
      <c r="AI297" s="236"/>
      <c r="AJ297" s="236"/>
      <c r="AK297" s="236"/>
      <c r="AL297" s="236"/>
      <c r="AM297" s="236"/>
      <c r="AN297" s="236"/>
      <c r="AO297" s="236"/>
      <c r="AP297" s="236"/>
      <c r="AQ297" s="236"/>
      <c r="AR297" s="236"/>
      <c r="AS297" s="236"/>
      <c r="AT297" s="236"/>
      <c r="AU297" s="236"/>
      <c r="AV297" s="232">
        <f>AV298+AV311</f>
        <v>70.701999999999998</v>
      </c>
      <c r="AW297" s="237"/>
      <c r="AX297" s="236"/>
      <c r="AY297" s="236"/>
      <c r="AZ297" s="236"/>
      <c r="BA297" s="236"/>
      <c r="BB297" s="236"/>
      <c r="BC297" s="236"/>
      <c r="BD297" s="236"/>
      <c r="BE297" s="236"/>
      <c r="BF297" s="236"/>
      <c r="BG297" s="236"/>
      <c r="BH297" s="236"/>
      <c r="BI297" s="236"/>
      <c r="BJ297" s="236"/>
      <c r="BK297" s="236"/>
      <c r="BL297" s="236"/>
      <c r="BM297" s="236"/>
      <c r="BN297" s="236"/>
      <c r="BO297" s="236"/>
      <c r="BP297" s="236"/>
      <c r="BQ297" s="236"/>
      <c r="BR297" s="236"/>
      <c r="BS297" s="236"/>
      <c r="BT297" s="236"/>
      <c r="BU297" s="231">
        <f>W297+AV297</f>
        <v>138.06627831</v>
      </c>
      <c r="BV297" s="162"/>
      <c r="BW297" s="236"/>
      <c r="BX297" s="236"/>
      <c r="BY297" s="236"/>
      <c r="BZ297" s="236"/>
      <c r="CA297" s="236"/>
      <c r="CB297" s="236"/>
      <c r="CC297" s="236"/>
      <c r="CD297" s="236"/>
      <c r="CE297" s="75"/>
      <c r="CF297" s="236"/>
      <c r="CG297" s="236"/>
      <c r="CH297" s="236"/>
      <c r="CI297" s="236"/>
      <c r="CJ297" s="236"/>
      <c r="CK297" s="236"/>
      <c r="CL297" s="236"/>
      <c r="CM297" s="236"/>
      <c r="CN297" s="236"/>
      <c r="CO297" s="236"/>
      <c r="CP297" s="236"/>
      <c r="CQ297" s="236"/>
      <c r="CR297" s="236"/>
      <c r="CS297" s="235"/>
      <c r="CT297" s="234">
        <f>CT298+CT311</f>
        <v>292.160977</v>
      </c>
      <c r="CU297" s="233">
        <f>CU298+CU311</f>
        <v>57.088372949152543</v>
      </c>
      <c r="CV297" s="232">
        <f>CV298+CV311</f>
        <v>59.916949000000002</v>
      </c>
      <c r="CW297" s="231">
        <f>CU297+CV297</f>
        <v>117.00532194915255</v>
      </c>
      <c r="CX297" s="13"/>
      <c r="CY297" s="230"/>
      <c r="CZ297" s="230"/>
      <c r="DA297" s="230"/>
      <c r="DB297" s="230"/>
      <c r="DC297" s="230"/>
      <c r="DD297" s="230"/>
      <c r="DE297" s="230"/>
      <c r="DF297" s="230"/>
    </row>
    <row r="298" spans="1:110" s="10" customFormat="1" ht="31.5" x14ac:dyDescent="0.25">
      <c r="A298" s="93"/>
      <c r="B298" s="216" t="s">
        <v>60</v>
      </c>
      <c r="C298" s="215"/>
      <c r="D298" s="241"/>
      <c r="E298" s="253" t="str">
        <f>E301</f>
        <v>2,360 МВА / 17,740</v>
      </c>
      <c r="F298" s="236">
        <f>F299+F301</f>
        <v>2.36</v>
      </c>
      <c r="G298" s="236">
        <f>G299+G301</f>
        <v>17.739999999999998</v>
      </c>
      <c r="H298" s="240"/>
      <c r="I298" s="240"/>
      <c r="J298" s="236">
        <f>J299+J301</f>
        <v>312.89923799999997</v>
      </c>
      <c r="K298" s="236">
        <f>K299+K301</f>
        <v>288.16663399999999</v>
      </c>
      <c r="L298" s="231">
        <f>L299+L301</f>
        <v>151.60763400000002</v>
      </c>
      <c r="M298" s="239" t="str">
        <f>M301</f>
        <v>1,18 МВА/ 8,87 км</v>
      </c>
      <c r="N298" s="236">
        <f>N299+N301</f>
        <v>1.18</v>
      </c>
      <c r="O298" s="236">
        <f>O299+O301</f>
        <v>8.8699999999999992</v>
      </c>
      <c r="P298" s="169" t="str">
        <f>P301</f>
        <v>1,18 МВА/ 8,87 км</v>
      </c>
      <c r="Q298" s="169" t="str">
        <f>Q301</f>
        <v>11,382 МВА / 28,19 км</v>
      </c>
      <c r="R298" s="232">
        <f>R299+R301</f>
        <v>1.18</v>
      </c>
      <c r="S298" s="232">
        <f>S299+S301</f>
        <v>8.8699999999999992</v>
      </c>
      <c r="T298" s="167" t="str">
        <f>T301</f>
        <v>2,36 МВА / 17,74 км</v>
      </c>
      <c r="U298" s="232">
        <f>U299+U301</f>
        <v>2.36</v>
      </c>
      <c r="V298" s="232">
        <f>V299+V301</f>
        <v>17.739999999999998</v>
      </c>
      <c r="W298" s="238">
        <f>W299+W301</f>
        <v>65.856999999999999</v>
      </c>
      <c r="X298" s="137"/>
      <c r="Y298" s="236"/>
      <c r="Z298" s="236"/>
      <c r="AA298" s="236"/>
      <c r="AB298" s="236"/>
      <c r="AC298" s="236"/>
      <c r="AD298" s="236"/>
      <c r="AE298" s="236"/>
      <c r="AF298" s="236"/>
      <c r="AG298" s="236"/>
      <c r="AH298" s="236"/>
      <c r="AI298" s="236"/>
      <c r="AJ298" s="236"/>
      <c r="AK298" s="236"/>
      <c r="AL298" s="236"/>
      <c r="AM298" s="236"/>
      <c r="AN298" s="236"/>
      <c r="AO298" s="236"/>
      <c r="AP298" s="236"/>
      <c r="AQ298" s="236"/>
      <c r="AR298" s="236"/>
      <c r="AS298" s="236"/>
      <c r="AT298" s="236"/>
      <c r="AU298" s="236"/>
      <c r="AV298" s="232">
        <f>AV299+AV301</f>
        <v>70.701999999999998</v>
      </c>
      <c r="AW298" s="237"/>
      <c r="AX298" s="236"/>
      <c r="AY298" s="236"/>
      <c r="AZ298" s="236"/>
      <c r="BA298" s="236"/>
      <c r="BB298" s="236"/>
      <c r="BC298" s="236"/>
      <c r="BD298" s="236"/>
      <c r="BE298" s="236"/>
      <c r="BF298" s="236"/>
      <c r="BG298" s="236"/>
      <c r="BH298" s="236"/>
      <c r="BI298" s="236"/>
      <c r="BJ298" s="236"/>
      <c r="BK298" s="236"/>
      <c r="BL298" s="236"/>
      <c r="BM298" s="236"/>
      <c r="BN298" s="236"/>
      <c r="BO298" s="236"/>
      <c r="BP298" s="236"/>
      <c r="BQ298" s="236"/>
      <c r="BR298" s="236"/>
      <c r="BS298" s="236"/>
      <c r="BT298" s="236"/>
      <c r="BU298" s="231">
        <f>W298+AV298</f>
        <v>136.559</v>
      </c>
      <c r="BV298" s="162"/>
      <c r="BW298" s="236"/>
      <c r="BX298" s="236"/>
      <c r="BY298" s="236"/>
      <c r="BZ298" s="236"/>
      <c r="CA298" s="236"/>
      <c r="CB298" s="236"/>
      <c r="CC298" s="236"/>
      <c r="CD298" s="236"/>
      <c r="CE298" s="75"/>
      <c r="CF298" s="236"/>
      <c r="CG298" s="236"/>
      <c r="CH298" s="236"/>
      <c r="CI298" s="236"/>
      <c r="CJ298" s="236"/>
      <c r="CK298" s="236"/>
      <c r="CL298" s="236"/>
      <c r="CM298" s="236"/>
      <c r="CN298" s="236"/>
      <c r="CO298" s="236"/>
      <c r="CP298" s="236"/>
      <c r="CQ298" s="236"/>
      <c r="CR298" s="236"/>
      <c r="CS298" s="235"/>
      <c r="CT298" s="234">
        <f>CT299+CT301</f>
        <v>90.622547999999995</v>
      </c>
      <c r="CU298" s="233">
        <f>CU299+CU301</f>
        <v>55.811016949152545</v>
      </c>
      <c r="CV298" s="232">
        <f>CV299+CV301</f>
        <v>59.916949000000002</v>
      </c>
      <c r="CW298" s="231">
        <f>CU298+CV298</f>
        <v>115.72796594915255</v>
      </c>
      <c r="CX298" s="13"/>
      <c r="CY298" s="230"/>
      <c r="CZ298" s="230"/>
      <c r="DA298" s="230"/>
      <c r="DB298" s="230"/>
      <c r="DC298" s="230"/>
      <c r="DD298" s="230"/>
      <c r="DE298" s="230"/>
      <c r="DF298" s="230"/>
    </row>
    <row r="299" spans="1:110" s="10" customFormat="1" ht="15.75" hidden="1" x14ac:dyDescent="0.25">
      <c r="A299" s="93"/>
      <c r="B299" s="213" t="s">
        <v>59</v>
      </c>
      <c r="C299" s="212"/>
      <c r="D299" s="241"/>
      <c r="E299" s="109"/>
      <c r="F299" s="109"/>
      <c r="G299" s="109"/>
      <c r="H299" s="240"/>
      <c r="I299" s="240"/>
      <c r="J299" s="236">
        <f>J300</f>
        <v>0</v>
      </c>
      <c r="K299" s="236">
        <f>K300</f>
        <v>0</v>
      </c>
      <c r="L299" s="231">
        <f>L300</f>
        <v>0</v>
      </c>
      <c r="M299" s="239"/>
      <c r="N299" s="236">
        <f>N300</f>
        <v>0</v>
      </c>
      <c r="O299" s="236">
        <f>O300</f>
        <v>0</v>
      </c>
      <c r="P299" s="169"/>
      <c r="Q299" s="169"/>
      <c r="R299" s="232">
        <f>R300</f>
        <v>0</v>
      </c>
      <c r="S299" s="232">
        <f>S300</f>
        <v>0</v>
      </c>
      <c r="T299" s="167"/>
      <c r="U299" s="232">
        <f>U300</f>
        <v>0</v>
      </c>
      <c r="V299" s="232">
        <f>V300</f>
        <v>0</v>
      </c>
      <c r="W299" s="238">
        <f>W300</f>
        <v>0</v>
      </c>
      <c r="X299" s="137"/>
      <c r="Y299" s="236"/>
      <c r="Z299" s="236"/>
      <c r="AA299" s="236"/>
      <c r="AB299" s="236"/>
      <c r="AC299" s="236"/>
      <c r="AD299" s="236"/>
      <c r="AE299" s="236"/>
      <c r="AF299" s="236"/>
      <c r="AG299" s="236"/>
      <c r="AH299" s="236"/>
      <c r="AI299" s="236"/>
      <c r="AJ299" s="236"/>
      <c r="AK299" s="236"/>
      <c r="AL299" s="236"/>
      <c r="AM299" s="236"/>
      <c r="AN299" s="236"/>
      <c r="AO299" s="236"/>
      <c r="AP299" s="236"/>
      <c r="AQ299" s="236"/>
      <c r="AR299" s="236"/>
      <c r="AS299" s="236"/>
      <c r="AT299" s="236"/>
      <c r="AU299" s="236"/>
      <c r="AV299" s="232">
        <f>AV300</f>
        <v>0</v>
      </c>
      <c r="AW299" s="237"/>
      <c r="AX299" s="236"/>
      <c r="AY299" s="236"/>
      <c r="AZ299" s="236"/>
      <c r="BA299" s="236"/>
      <c r="BB299" s="236"/>
      <c r="BC299" s="236"/>
      <c r="BD299" s="236"/>
      <c r="BE299" s="236"/>
      <c r="BF299" s="236"/>
      <c r="BG299" s="236"/>
      <c r="BH299" s="236"/>
      <c r="BI299" s="236"/>
      <c r="BJ299" s="236"/>
      <c r="BK299" s="236"/>
      <c r="BL299" s="236"/>
      <c r="BM299" s="236"/>
      <c r="BN299" s="236"/>
      <c r="BO299" s="236"/>
      <c r="BP299" s="236"/>
      <c r="BQ299" s="236"/>
      <c r="BR299" s="236"/>
      <c r="BS299" s="236"/>
      <c r="BT299" s="236"/>
      <c r="BU299" s="231">
        <f>W299+AV299</f>
        <v>0</v>
      </c>
      <c r="BV299" s="162"/>
      <c r="BW299" s="236"/>
      <c r="BX299" s="236"/>
      <c r="BY299" s="236"/>
      <c r="BZ299" s="236"/>
      <c r="CA299" s="236"/>
      <c r="CB299" s="236"/>
      <c r="CC299" s="236"/>
      <c r="CD299" s="236"/>
      <c r="CE299" s="75"/>
      <c r="CF299" s="236"/>
      <c r="CG299" s="236"/>
      <c r="CH299" s="236"/>
      <c r="CI299" s="236"/>
      <c r="CJ299" s="236"/>
      <c r="CK299" s="236"/>
      <c r="CL299" s="236"/>
      <c r="CM299" s="236"/>
      <c r="CN299" s="236"/>
      <c r="CO299" s="236"/>
      <c r="CP299" s="236"/>
      <c r="CQ299" s="236"/>
      <c r="CR299" s="236"/>
      <c r="CS299" s="235"/>
      <c r="CT299" s="234">
        <f>CT300</f>
        <v>0</v>
      </c>
      <c r="CU299" s="233">
        <f>CU300</f>
        <v>0</v>
      </c>
      <c r="CV299" s="232">
        <f>CV300</f>
        <v>0</v>
      </c>
      <c r="CW299" s="231">
        <f>CU299+CV299</f>
        <v>0</v>
      </c>
      <c r="CX299" s="244"/>
      <c r="CY299" s="230"/>
      <c r="CZ299" s="230"/>
      <c r="DA299" s="230"/>
      <c r="DB299" s="230"/>
      <c r="DC299" s="230"/>
      <c r="DD299" s="230"/>
      <c r="DE299" s="230"/>
      <c r="DF299" s="230"/>
    </row>
    <row r="300" spans="1:110" s="242" customFormat="1" ht="15.75" hidden="1" x14ac:dyDescent="0.25">
      <c r="A300" s="53"/>
      <c r="B300" s="184"/>
      <c r="C300" s="183"/>
      <c r="D300" s="252"/>
      <c r="E300" s="251"/>
      <c r="F300" s="251"/>
      <c r="G300" s="251"/>
      <c r="H300" s="250"/>
      <c r="I300" s="250"/>
      <c r="J300" s="245"/>
      <c r="K300" s="245"/>
      <c r="L300" s="249"/>
      <c r="M300" s="227"/>
      <c r="N300" s="245"/>
      <c r="O300" s="245"/>
      <c r="P300" s="128"/>
      <c r="Q300" s="128"/>
      <c r="R300" s="245"/>
      <c r="S300" s="245"/>
      <c r="T300" s="126"/>
      <c r="U300" s="245"/>
      <c r="V300" s="245"/>
      <c r="W300" s="246"/>
      <c r="X300" s="137"/>
      <c r="Y300" s="245"/>
      <c r="Z300" s="245"/>
      <c r="AA300" s="245"/>
      <c r="AB300" s="245"/>
      <c r="AC300" s="245"/>
      <c r="AD300" s="245"/>
      <c r="AE300" s="245"/>
      <c r="AF300" s="245"/>
      <c r="AG300" s="245"/>
      <c r="AH300" s="245"/>
      <c r="AI300" s="245"/>
      <c r="AJ300" s="245"/>
      <c r="AK300" s="245"/>
      <c r="AL300" s="245"/>
      <c r="AM300" s="245"/>
      <c r="AN300" s="245"/>
      <c r="AO300" s="245"/>
      <c r="AP300" s="245"/>
      <c r="AQ300" s="245"/>
      <c r="AR300" s="245"/>
      <c r="AS300" s="245"/>
      <c r="AT300" s="245"/>
      <c r="AU300" s="245"/>
      <c r="AV300" s="245"/>
      <c r="AW300" s="248"/>
      <c r="AX300" s="245"/>
      <c r="AY300" s="245"/>
      <c r="AZ300" s="245"/>
      <c r="BA300" s="245"/>
      <c r="BB300" s="245"/>
      <c r="BC300" s="245"/>
      <c r="BD300" s="245"/>
      <c r="BE300" s="245"/>
      <c r="BF300" s="245"/>
      <c r="BG300" s="245"/>
      <c r="BH300" s="245"/>
      <c r="BI300" s="245"/>
      <c r="BJ300" s="245"/>
      <c r="BK300" s="245"/>
      <c r="BL300" s="245"/>
      <c r="BM300" s="245"/>
      <c r="BN300" s="245"/>
      <c r="BO300" s="245"/>
      <c r="BP300" s="245"/>
      <c r="BQ300" s="245"/>
      <c r="BR300" s="245"/>
      <c r="BS300" s="245"/>
      <c r="BT300" s="245"/>
      <c r="BU300" s="146"/>
      <c r="BV300" s="142"/>
      <c r="BW300" s="245"/>
      <c r="BX300" s="245"/>
      <c r="BY300" s="245"/>
      <c r="BZ300" s="245"/>
      <c r="CA300" s="245"/>
      <c r="CB300" s="245"/>
      <c r="CC300" s="245"/>
      <c r="CD300" s="245"/>
      <c r="CE300" s="180"/>
      <c r="CF300" s="245"/>
      <c r="CG300" s="245"/>
      <c r="CH300" s="245"/>
      <c r="CI300" s="245"/>
      <c r="CJ300" s="245"/>
      <c r="CK300" s="245"/>
      <c r="CL300" s="245"/>
      <c r="CM300" s="245"/>
      <c r="CN300" s="245"/>
      <c r="CO300" s="245"/>
      <c r="CP300" s="245"/>
      <c r="CQ300" s="245"/>
      <c r="CR300" s="245"/>
      <c r="CS300" s="247"/>
      <c r="CT300" s="194"/>
      <c r="CU300" s="246"/>
      <c r="CV300" s="245"/>
      <c r="CW300" s="177"/>
      <c r="CX300" s="244"/>
      <c r="CY300" s="243"/>
      <c r="CZ300" s="243"/>
      <c r="DA300" s="243"/>
      <c r="DB300" s="243"/>
      <c r="DC300" s="243"/>
      <c r="DD300" s="243"/>
      <c r="DE300" s="243"/>
      <c r="DF300" s="243"/>
    </row>
    <row r="301" spans="1:110" s="10" customFormat="1" ht="31.5" x14ac:dyDescent="0.25">
      <c r="A301" s="93"/>
      <c r="B301" s="213" t="s">
        <v>58</v>
      </c>
      <c r="C301" s="212"/>
      <c r="D301" s="241"/>
      <c r="E301" s="174" t="s">
        <v>57</v>
      </c>
      <c r="F301" s="236">
        <f>SUM(F302:F310)</f>
        <v>2.36</v>
      </c>
      <c r="G301" s="236">
        <f>SUM(G302:G310)</f>
        <v>17.739999999999998</v>
      </c>
      <c r="H301" s="240"/>
      <c r="I301" s="240"/>
      <c r="J301" s="236">
        <f>SUM(J302:J310)</f>
        <v>312.89923799999997</v>
      </c>
      <c r="K301" s="236">
        <f>SUM(K302:K310)</f>
        <v>288.16663399999999</v>
      </c>
      <c r="L301" s="231">
        <f>SUM(L302:L310)</f>
        <v>151.60763400000002</v>
      </c>
      <c r="M301" s="239" t="s">
        <v>56</v>
      </c>
      <c r="N301" s="236">
        <f>SUM(N302:N310)</f>
        <v>1.18</v>
      </c>
      <c r="O301" s="236">
        <f>SUM(O302:O310)</f>
        <v>8.8699999999999992</v>
      </c>
      <c r="P301" s="169" t="s">
        <v>56</v>
      </c>
      <c r="Q301" s="169" t="s">
        <v>55</v>
      </c>
      <c r="R301" s="232">
        <f>SUM(R302:R310)</f>
        <v>1.18</v>
      </c>
      <c r="S301" s="232">
        <f>SUM(S302:S310)</f>
        <v>8.8699999999999992</v>
      </c>
      <c r="T301" s="167" t="s">
        <v>54</v>
      </c>
      <c r="U301" s="232">
        <f>SUM(U302:U310)</f>
        <v>2.36</v>
      </c>
      <c r="V301" s="232">
        <f>SUM(V302:V310)</f>
        <v>17.739999999999998</v>
      </c>
      <c r="W301" s="238">
        <f>SUM(W302:W310)</f>
        <v>65.856999999999999</v>
      </c>
      <c r="X301" s="137"/>
      <c r="Y301" s="236"/>
      <c r="Z301" s="236"/>
      <c r="AA301" s="236"/>
      <c r="AB301" s="236"/>
      <c r="AC301" s="236"/>
      <c r="AD301" s="236"/>
      <c r="AE301" s="236"/>
      <c r="AF301" s="236"/>
      <c r="AG301" s="236"/>
      <c r="AH301" s="236"/>
      <c r="AI301" s="236"/>
      <c r="AJ301" s="236"/>
      <c r="AK301" s="236"/>
      <c r="AL301" s="236"/>
      <c r="AM301" s="236"/>
      <c r="AN301" s="236"/>
      <c r="AO301" s="236"/>
      <c r="AP301" s="236"/>
      <c r="AQ301" s="236"/>
      <c r="AR301" s="236"/>
      <c r="AS301" s="236"/>
      <c r="AT301" s="236"/>
      <c r="AU301" s="236"/>
      <c r="AV301" s="232">
        <f>SUM(AV302:AV310)</f>
        <v>70.701999999999998</v>
      </c>
      <c r="AW301" s="237"/>
      <c r="AX301" s="236"/>
      <c r="AY301" s="236"/>
      <c r="AZ301" s="236"/>
      <c r="BA301" s="236"/>
      <c r="BB301" s="236"/>
      <c r="BC301" s="236"/>
      <c r="BD301" s="236"/>
      <c r="BE301" s="236"/>
      <c r="BF301" s="236"/>
      <c r="BG301" s="236"/>
      <c r="BH301" s="236"/>
      <c r="BI301" s="236"/>
      <c r="BJ301" s="236"/>
      <c r="BK301" s="236"/>
      <c r="BL301" s="236"/>
      <c r="BM301" s="236"/>
      <c r="BN301" s="236"/>
      <c r="BO301" s="236"/>
      <c r="BP301" s="236"/>
      <c r="BQ301" s="236"/>
      <c r="BR301" s="236"/>
      <c r="BS301" s="236"/>
      <c r="BT301" s="236"/>
      <c r="BU301" s="231">
        <f>W301+AV301</f>
        <v>136.559</v>
      </c>
      <c r="BV301" s="162"/>
      <c r="BW301" s="236"/>
      <c r="BX301" s="236"/>
      <c r="BY301" s="236"/>
      <c r="BZ301" s="236"/>
      <c r="CA301" s="236"/>
      <c r="CB301" s="236"/>
      <c r="CC301" s="236"/>
      <c r="CD301" s="236"/>
      <c r="CE301" s="75"/>
      <c r="CF301" s="236"/>
      <c r="CG301" s="236"/>
      <c r="CH301" s="236"/>
      <c r="CI301" s="236"/>
      <c r="CJ301" s="236"/>
      <c r="CK301" s="236"/>
      <c r="CL301" s="236"/>
      <c r="CM301" s="236"/>
      <c r="CN301" s="236"/>
      <c r="CO301" s="236"/>
      <c r="CP301" s="236"/>
      <c r="CQ301" s="236"/>
      <c r="CR301" s="236"/>
      <c r="CS301" s="235"/>
      <c r="CT301" s="234">
        <f>SUM(CT302:CT310)</f>
        <v>90.622547999999995</v>
      </c>
      <c r="CU301" s="233">
        <f>SUM(CU302:CU310)</f>
        <v>55.811016949152545</v>
      </c>
      <c r="CV301" s="232">
        <f>SUM(CV302:CV310)</f>
        <v>59.916949000000002</v>
      </c>
      <c r="CW301" s="231">
        <f>CU301+CV301</f>
        <v>115.72796594915255</v>
      </c>
      <c r="CX301" s="13"/>
      <c r="CY301" s="230"/>
      <c r="CZ301" s="230"/>
      <c r="DA301" s="230"/>
      <c r="DB301" s="230"/>
      <c r="DC301" s="230"/>
      <c r="DD301" s="230"/>
      <c r="DE301" s="230"/>
      <c r="DF301" s="230"/>
    </row>
    <row r="302" spans="1:110" s="8" customFormat="1" ht="47.25" x14ac:dyDescent="0.25">
      <c r="A302" s="53">
        <f>A293+1</f>
        <v>46</v>
      </c>
      <c r="B302" s="225" t="s">
        <v>53</v>
      </c>
      <c r="C302" s="229" t="s">
        <v>17</v>
      </c>
      <c r="D302" s="198" t="s">
        <v>22</v>
      </c>
      <c r="E302" s="223" t="s">
        <v>50</v>
      </c>
      <c r="F302" s="223">
        <v>1.24</v>
      </c>
      <c r="G302" s="223">
        <v>10.52</v>
      </c>
      <c r="H302" s="197">
        <v>2015</v>
      </c>
      <c r="I302" s="196">
        <v>2017</v>
      </c>
      <c r="J302" s="147">
        <f>BU302+L302</f>
        <v>102.69059200000001</v>
      </c>
      <c r="K302" s="147">
        <f>J302</f>
        <v>102.69059200000001</v>
      </c>
      <c r="L302" s="122">
        <v>47.769592000000003</v>
      </c>
      <c r="M302" s="227" t="s">
        <v>52</v>
      </c>
      <c r="N302" s="226">
        <v>0.62</v>
      </c>
      <c r="O302" s="226">
        <v>5.26</v>
      </c>
      <c r="P302" s="128" t="s">
        <v>52</v>
      </c>
      <c r="Q302" s="128" t="s">
        <v>51</v>
      </c>
      <c r="R302" s="127">
        <v>0.62</v>
      </c>
      <c r="S302" s="127">
        <v>5.26</v>
      </c>
      <c r="T302" s="126" t="s">
        <v>50</v>
      </c>
      <c r="U302" s="125">
        <f>N302+R302</f>
        <v>1.24</v>
      </c>
      <c r="V302" s="125">
        <f>O302+S302</f>
        <v>10.52</v>
      </c>
      <c r="W302" s="145">
        <v>25.9</v>
      </c>
      <c r="X302" s="141"/>
      <c r="Y302" s="141"/>
      <c r="Z302" s="141"/>
      <c r="AA302" s="141"/>
      <c r="AB302" s="141"/>
      <c r="AC302" s="141"/>
      <c r="AD302" s="141"/>
      <c r="AE302" s="141"/>
      <c r="AF302" s="141"/>
      <c r="AG302" s="141"/>
      <c r="AH302" s="141"/>
      <c r="AI302" s="141"/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  <c r="AT302" s="141"/>
      <c r="AU302" s="141"/>
      <c r="AV302" s="144">
        <v>29.021000000000001</v>
      </c>
      <c r="AW302" s="143"/>
      <c r="AX302" s="141"/>
      <c r="AY302" s="141"/>
      <c r="AZ302" s="141"/>
      <c r="BA302" s="141"/>
      <c r="BB302" s="141"/>
      <c r="BC302" s="141"/>
      <c r="BD302" s="141"/>
      <c r="BE302" s="141"/>
      <c r="BF302" s="141"/>
      <c r="BG302" s="141"/>
      <c r="BH302" s="141"/>
      <c r="BI302" s="141"/>
      <c r="BJ302" s="141"/>
      <c r="BK302" s="141"/>
      <c r="BL302" s="141"/>
      <c r="BM302" s="141"/>
      <c r="BN302" s="141"/>
      <c r="BO302" s="141"/>
      <c r="BP302" s="141"/>
      <c r="BQ302" s="141"/>
      <c r="BR302" s="141"/>
      <c r="BS302" s="141"/>
      <c r="BT302" s="141"/>
      <c r="BU302" s="56">
        <f>W302+AV302</f>
        <v>54.920999999999999</v>
      </c>
      <c r="BV302" s="142"/>
      <c r="BW302" s="141"/>
      <c r="BX302" s="141"/>
      <c r="BY302" s="141"/>
      <c r="BZ302" s="141"/>
      <c r="CA302" s="141"/>
      <c r="CB302" s="141"/>
      <c r="CC302" s="141"/>
      <c r="CD302" s="141"/>
      <c r="CE302" s="38"/>
      <c r="CF302" s="141"/>
      <c r="CG302" s="141"/>
      <c r="CH302" s="20"/>
      <c r="CI302" s="141"/>
      <c r="CJ302" s="141"/>
      <c r="CK302" s="141"/>
      <c r="CL302" s="141"/>
      <c r="CM302" s="141"/>
      <c r="CN302" s="141"/>
      <c r="CO302" s="141"/>
      <c r="CP302" s="141"/>
      <c r="CQ302" s="141"/>
      <c r="CR302" s="141"/>
      <c r="CS302" s="140"/>
      <c r="CT302" s="139">
        <v>35.746867000000002</v>
      </c>
      <c r="CU302" s="138">
        <v>21.949152542372882</v>
      </c>
      <c r="CV302" s="137">
        <f>24.594068</f>
        <v>24.594068</v>
      </c>
      <c r="CW302" s="54">
        <f>CU302+CV302</f>
        <v>46.543220542372879</v>
      </c>
      <c r="CX302" s="13"/>
      <c r="CY302" s="9"/>
      <c r="CZ302" s="9"/>
      <c r="DA302" s="9"/>
      <c r="DB302" s="9"/>
      <c r="DC302" s="9"/>
      <c r="DD302" s="9"/>
      <c r="DE302" s="9"/>
      <c r="DF302" s="9"/>
    </row>
    <row r="303" spans="1:110" s="8" customFormat="1" ht="31.5" x14ac:dyDescent="0.25">
      <c r="A303" s="53">
        <f>A302+1</f>
        <v>47</v>
      </c>
      <c r="B303" s="225" t="s">
        <v>49</v>
      </c>
      <c r="C303" s="228" t="s">
        <v>48</v>
      </c>
      <c r="D303" s="198" t="s">
        <v>22</v>
      </c>
      <c r="E303" s="223" t="s">
        <v>46</v>
      </c>
      <c r="F303" s="223">
        <v>0.8</v>
      </c>
      <c r="G303" s="223">
        <v>1.1000000000000001</v>
      </c>
      <c r="H303" s="197">
        <v>2015</v>
      </c>
      <c r="I303" s="196">
        <v>2017</v>
      </c>
      <c r="J303" s="147">
        <f>BU303+L303</f>
        <v>51.714103999999992</v>
      </c>
      <c r="K303" s="147">
        <f>J303</f>
        <v>51.714103999999992</v>
      </c>
      <c r="L303" s="122">
        <v>46.714103999999992</v>
      </c>
      <c r="M303" s="227" t="s">
        <v>47</v>
      </c>
      <c r="N303" s="226">
        <v>0.4</v>
      </c>
      <c r="O303" s="226">
        <v>0.55000000000000004</v>
      </c>
      <c r="P303" s="128" t="s">
        <v>47</v>
      </c>
      <c r="Q303" s="128"/>
      <c r="R303" s="127">
        <v>0.4</v>
      </c>
      <c r="S303" s="127">
        <v>0.55000000000000004</v>
      </c>
      <c r="T303" s="126" t="s">
        <v>46</v>
      </c>
      <c r="U303" s="125">
        <f>N303+R303</f>
        <v>0.8</v>
      </c>
      <c r="V303" s="125">
        <f>O303+S303</f>
        <v>1.1000000000000001</v>
      </c>
      <c r="W303" s="145">
        <v>2.5</v>
      </c>
      <c r="X303" s="141"/>
      <c r="Y303" s="141"/>
      <c r="Z303" s="141"/>
      <c r="AA303" s="141"/>
      <c r="AB303" s="141"/>
      <c r="AC303" s="141"/>
      <c r="AD303" s="141"/>
      <c r="AE303" s="141"/>
      <c r="AF303" s="141"/>
      <c r="AG303" s="141"/>
      <c r="AH303" s="141"/>
      <c r="AI303" s="141"/>
      <c r="AJ303" s="141"/>
      <c r="AK303" s="141"/>
      <c r="AL303" s="141"/>
      <c r="AM303" s="141"/>
      <c r="AN303" s="141"/>
      <c r="AO303" s="141"/>
      <c r="AP303" s="141"/>
      <c r="AQ303" s="141"/>
      <c r="AR303" s="141"/>
      <c r="AS303" s="141"/>
      <c r="AT303" s="141"/>
      <c r="AU303" s="141"/>
      <c r="AV303" s="144">
        <v>2.5</v>
      </c>
      <c r="AW303" s="143"/>
      <c r="AX303" s="141"/>
      <c r="AY303" s="141"/>
      <c r="AZ303" s="141"/>
      <c r="BA303" s="141"/>
      <c r="BB303" s="141"/>
      <c r="BC303" s="141"/>
      <c r="BD303" s="141"/>
      <c r="BE303" s="141"/>
      <c r="BF303" s="141"/>
      <c r="BG303" s="141"/>
      <c r="BH303" s="141"/>
      <c r="BI303" s="141"/>
      <c r="BJ303" s="141"/>
      <c r="BK303" s="141"/>
      <c r="BL303" s="141"/>
      <c r="BM303" s="141"/>
      <c r="BN303" s="141"/>
      <c r="BO303" s="141"/>
      <c r="BP303" s="141"/>
      <c r="BQ303" s="141"/>
      <c r="BR303" s="141"/>
      <c r="BS303" s="141"/>
      <c r="BT303" s="141"/>
      <c r="BU303" s="56">
        <f>W303+AV303</f>
        <v>5</v>
      </c>
      <c r="BV303" s="142"/>
      <c r="BW303" s="141"/>
      <c r="BX303" s="141"/>
      <c r="BY303" s="141"/>
      <c r="BZ303" s="141"/>
      <c r="CA303" s="141"/>
      <c r="CB303" s="141"/>
      <c r="CC303" s="141"/>
      <c r="CD303" s="141"/>
      <c r="CE303" s="38"/>
      <c r="CF303" s="141"/>
      <c r="CG303" s="141"/>
      <c r="CH303" s="20"/>
      <c r="CI303" s="141"/>
      <c r="CJ303" s="141"/>
      <c r="CK303" s="141"/>
      <c r="CL303" s="141"/>
      <c r="CM303" s="141"/>
      <c r="CN303" s="141"/>
      <c r="CO303" s="141"/>
      <c r="CP303" s="141"/>
      <c r="CQ303" s="141"/>
      <c r="CR303" s="141"/>
      <c r="CS303" s="140"/>
      <c r="CT303" s="139">
        <v>6.0763040000000004</v>
      </c>
      <c r="CU303" s="138">
        <v>2.1186440677966103</v>
      </c>
      <c r="CV303" s="137">
        <v>2.1186439999999997</v>
      </c>
      <c r="CW303" s="54">
        <f>CU303+CV303</f>
        <v>4.2372880677966105</v>
      </c>
      <c r="CX303" s="13"/>
      <c r="CY303" s="9"/>
      <c r="CZ303" s="9"/>
      <c r="DA303" s="9"/>
      <c r="DB303" s="9"/>
      <c r="DC303" s="9"/>
      <c r="DD303" s="9"/>
      <c r="DE303" s="9"/>
      <c r="DF303" s="9"/>
    </row>
    <row r="304" spans="1:110" s="8" customFormat="1" ht="47.25" x14ac:dyDescent="0.25">
      <c r="A304" s="53">
        <f>A303+1</f>
        <v>48</v>
      </c>
      <c r="B304" s="225" t="s">
        <v>45</v>
      </c>
      <c r="C304" s="224"/>
      <c r="D304" s="198" t="s">
        <v>22</v>
      </c>
      <c r="E304" s="223" t="s">
        <v>42</v>
      </c>
      <c r="F304" s="223">
        <v>0.32</v>
      </c>
      <c r="G304" s="223">
        <v>6.12</v>
      </c>
      <c r="H304" s="197">
        <v>2015</v>
      </c>
      <c r="I304" s="196">
        <v>2017</v>
      </c>
      <c r="J304" s="147">
        <f>BU304+L304</f>
        <v>114.24834800000004</v>
      </c>
      <c r="K304" s="147">
        <f>J304</f>
        <v>114.24834800000004</v>
      </c>
      <c r="L304" s="122">
        <v>37.61034800000003</v>
      </c>
      <c r="M304" s="130" t="s">
        <v>44</v>
      </c>
      <c r="N304" s="129">
        <v>0.16</v>
      </c>
      <c r="O304" s="129">
        <v>3.06</v>
      </c>
      <c r="P304" s="128" t="s">
        <v>44</v>
      </c>
      <c r="Q304" s="128" t="s">
        <v>43</v>
      </c>
      <c r="R304" s="127">
        <v>0.16</v>
      </c>
      <c r="S304" s="127">
        <v>3.06</v>
      </c>
      <c r="T304" s="126" t="s">
        <v>42</v>
      </c>
      <c r="U304" s="125">
        <f>N304+R304</f>
        <v>0.32</v>
      </c>
      <c r="V304" s="125">
        <f>O304+S304</f>
        <v>6.12</v>
      </c>
      <c r="W304" s="145">
        <v>37.457000000000001</v>
      </c>
      <c r="X304" s="141"/>
      <c r="Y304" s="141"/>
      <c r="Z304" s="141"/>
      <c r="AA304" s="141"/>
      <c r="AB304" s="141"/>
      <c r="AC304" s="141"/>
      <c r="AD304" s="141"/>
      <c r="AE304" s="141"/>
      <c r="AF304" s="141"/>
      <c r="AG304" s="141"/>
      <c r="AH304" s="141"/>
      <c r="AI304" s="141"/>
      <c r="AJ304" s="141"/>
      <c r="AK304" s="141"/>
      <c r="AL304" s="141"/>
      <c r="AM304" s="141"/>
      <c r="AN304" s="141"/>
      <c r="AO304" s="141"/>
      <c r="AP304" s="141"/>
      <c r="AQ304" s="141"/>
      <c r="AR304" s="141"/>
      <c r="AS304" s="141"/>
      <c r="AT304" s="141"/>
      <c r="AU304" s="141"/>
      <c r="AV304" s="144">
        <v>39.180999999999997</v>
      </c>
      <c r="AW304" s="143"/>
      <c r="AX304" s="141"/>
      <c r="AY304" s="141"/>
      <c r="AZ304" s="141"/>
      <c r="BA304" s="141"/>
      <c r="BB304" s="141"/>
      <c r="BC304" s="141"/>
      <c r="BD304" s="141"/>
      <c r="BE304" s="141"/>
      <c r="BF304" s="141"/>
      <c r="BG304" s="141"/>
      <c r="BH304" s="141"/>
      <c r="BI304" s="141"/>
      <c r="BJ304" s="141"/>
      <c r="BK304" s="141"/>
      <c r="BL304" s="141"/>
      <c r="BM304" s="141"/>
      <c r="BN304" s="141"/>
      <c r="BO304" s="141"/>
      <c r="BP304" s="141"/>
      <c r="BQ304" s="141"/>
      <c r="BR304" s="141"/>
      <c r="BS304" s="141"/>
      <c r="BT304" s="141"/>
      <c r="BU304" s="56">
        <f>W304+AV304</f>
        <v>76.638000000000005</v>
      </c>
      <c r="BV304" s="142"/>
      <c r="BW304" s="141"/>
      <c r="BX304" s="141"/>
      <c r="BY304" s="141"/>
      <c r="BZ304" s="141"/>
      <c r="CA304" s="141"/>
      <c r="CB304" s="141"/>
      <c r="CC304" s="141"/>
      <c r="CD304" s="141"/>
      <c r="CE304" s="38"/>
      <c r="CF304" s="141"/>
      <c r="CG304" s="141"/>
      <c r="CH304" s="20"/>
      <c r="CI304" s="141"/>
      <c r="CJ304" s="141"/>
      <c r="CK304" s="141"/>
      <c r="CL304" s="141"/>
      <c r="CM304" s="141"/>
      <c r="CN304" s="141"/>
      <c r="CO304" s="141"/>
      <c r="CP304" s="141"/>
      <c r="CQ304" s="141"/>
      <c r="CR304" s="141"/>
      <c r="CS304" s="140"/>
      <c r="CT304" s="139">
        <v>32.640436000000001</v>
      </c>
      <c r="CU304" s="138">
        <v>31.743220338983054</v>
      </c>
      <c r="CV304" s="137">
        <v>33.204236999999999</v>
      </c>
      <c r="CW304" s="54">
        <f>CU304+CV304</f>
        <v>64.947457338983057</v>
      </c>
      <c r="CX304" s="13"/>
      <c r="CY304" s="9"/>
      <c r="CZ304" s="9"/>
      <c r="DA304" s="9"/>
      <c r="DB304" s="9"/>
      <c r="DC304" s="9"/>
      <c r="DD304" s="9"/>
      <c r="DE304" s="9"/>
      <c r="DF304" s="9"/>
    </row>
    <row r="305" spans="1:110" s="8" customFormat="1" ht="15.75" x14ac:dyDescent="0.25">
      <c r="A305" s="53">
        <f>A304+1</f>
        <v>49</v>
      </c>
      <c r="B305" s="152" t="s">
        <v>41</v>
      </c>
      <c r="C305" s="151" t="s">
        <v>17</v>
      </c>
      <c r="D305" s="198" t="s">
        <v>22</v>
      </c>
      <c r="E305" s="223"/>
      <c r="F305" s="223"/>
      <c r="G305" s="223"/>
      <c r="H305" s="197">
        <v>2013</v>
      </c>
      <c r="I305" s="196">
        <v>2015</v>
      </c>
      <c r="J305" s="20">
        <v>2.7494650000000003</v>
      </c>
      <c r="K305" s="147">
        <v>5.7305000000000002E-2</v>
      </c>
      <c r="L305" s="122">
        <v>5.7305000000000002E-2</v>
      </c>
      <c r="M305" s="222"/>
      <c r="N305" s="221"/>
      <c r="O305" s="221"/>
      <c r="P305" s="220"/>
      <c r="Q305" s="220"/>
      <c r="R305" s="219"/>
      <c r="S305" s="219"/>
      <c r="T305" s="218"/>
      <c r="U305" s="217"/>
      <c r="V305" s="217"/>
      <c r="W305" s="145"/>
      <c r="X305" s="141"/>
      <c r="Y305" s="141"/>
      <c r="Z305" s="141"/>
      <c r="AA305" s="141"/>
      <c r="AB305" s="141"/>
      <c r="AC305" s="141"/>
      <c r="AD305" s="141"/>
      <c r="AE305" s="141"/>
      <c r="AF305" s="141"/>
      <c r="AG305" s="141"/>
      <c r="AH305" s="141"/>
      <c r="AI305" s="141"/>
      <c r="AJ305" s="141"/>
      <c r="AK305" s="141"/>
      <c r="AL305" s="141"/>
      <c r="AM305" s="141"/>
      <c r="AN305" s="141"/>
      <c r="AO305" s="141"/>
      <c r="AP305" s="141"/>
      <c r="AQ305" s="141"/>
      <c r="AR305" s="141"/>
      <c r="AS305" s="141"/>
      <c r="AT305" s="141"/>
      <c r="AU305" s="141"/>
      <c r="AV305" s="144"/>
      <c r="AW305" s="143"/>
      <c r="AX305" s="141"/>
      <c r="AY305" s="141"/>
      <c r="AZ305" s="141"/>
      <c r="BA305" s="141"/>
      <c r="BB305" s="141"/>
      <c r="BC305" s="141"/>
      <c r="BD305" s="141"/>
      <c r="BE305" s="141"/>
      <c r="BF305" s="141"/>
      <c r="BG305" s="141"/>
      <c r="BH305" s="141"/>
      <c r="BI305" s="141"/>
      <c r="BJ305" s="141"/>
      <c r="BK305" s="141"/>
      <c r="BL305" s="141"/>
      <c r="BM305" s="141"/>
      <c r="BN305" s="141"/>
      <c r="BO305" s="141"/>
      <c r="BP305" s="141"/>
      <c r="BQ305" s="141"/>
      <c r="BR305" s="141"/>
      <c r="BS305" s="141"/>
      <c r="BT305" s="141"/>
      <c r="BU305" s="56">
        <f>W305+AV305</f>
        <v>0</v>
      </c>
      <c r="BV305" s="142"/>
      <c r="BW305" s="141"/>
      <c r="BX305" s="141"/>
      <c r="BY305" s="141"/>
      <c r="BZ305" s="141"/>
      <c r="CA305" s="141"/>
      <c r="CB305" s="141"/>
      <c r="CC305" s="141"/>
      <c r="CD305" s="141"/>
      <c r="CE305" s="38"/>
      <c r="CF305" s="141"/>
      <c r="CG305" s="141"/>
      <c r="CH305" s="20"/>
      <c r="CI305" s="141"/>
      <c r="CJ305" s="141"/>
      <c r="CK305" s="141"/>
      <c r="CL305" s="141"/>
      <c r="CM305" s="141"/>
      <c r="CN305" s="141"/>
      <c r="CO305" s="141"/>
      <c r="CP305" s="141"/>
      <c r="CQ305" s="141"/>
      <c r="CR305" s="141"/>
      <c r="CS305" s="140"/>
      <c r="CT305" s="139">
        <v>0</v>
      </c>
      <c r="CU305" s="138"/>
      <c r="CV305" s="137"/>
      <c r="CW305" s="54">
        <f>CU305+CV305</f>
        <v>0</v>
      </c>
      <c r="CX305" s="13"/>
      <c r="CY305" s="9"/>
      <c r="CZ305" s="9"/>
      <c r="DA305" s="9"/>
      <c r="DB305" s="9"/>
      <c r="DC305" s="9"/>
      <c r="DD305" s="9"/>
      <c r="DE305" s="9"/>
      <c r="DF305" s="9"/>
    </row>
    <row r="306" spans="1:110" s="8" customFormat="1" ht="15.75" x14ac:dyDescent="0.25">
      <c r="A306" s="53">
        <f>A305+1</f>
        <v>50</v>
      </c>
      <c r="B306" s="152" t="s">
        <v>40</v>
      </c>
      <c r="C306" s="193"/>
      <c r="D306" s="198" t="s">
        <v>22</v>
      </c>
      <c r="E306" s="223"/>
      <c r="F306" s="223"/>
      <c r="G306" s="223"/>
      <c r="H306" s="197">
        <v>2013</v>
      </c>
      <c r="I306" s="196">
        <v>2015</v>
      </c>
      <c r="J306" s="20">
        <v>1.9932989999999999</v>
      </c>
      <c r="K306" s="147">
        <v>5.0637000000000001E-2</v>
      </c>
      <c r="L306" s="122">
        <v>5.0637000000000001E-2</v>
      </c>
      <c r="M306" s="222"/>
      <c r="N306" s="221"/>
      <c r="O306" s="221"/>
      <c r="P306" s="220"/>
      <c r="Q306" s="220"/>
      <c r="R306" s="219"/>
      <c r="S306" s="219"/>
      <c r="T306" s="218"/>
      <c r="U306" s="217"/>
      <c r="V306" s="217"/>
      <c r="W306" s="145"/>
      <c r="X306" s="141"/>
      <c r="Y306" s="141"/>
      <c r="Z306" s="141"/>
      <c r="AA306" s="141"/>
      <c r="AB306" s="141"/>
      <c r="AC306" s="141"/>
      <c r="AD306" s="141"/>
      <c r="AE306" s="141"/>
      <c r="AF306" s="141"/>
      <c r="AG306" s="141"/>
      <c r="AH306" s="141"/>
      <c r="AI306" s="141"/>
      <c r="AJ306" s="141"/>
      <c r="AK306" s="141"/>
      <c r="AL306" s="141"/>
      <c r="AM306" s="141"/>
      <c r="AN306" s="141"/>
      <c r="AO306" s="141"/>
      <c r="AP306" s="141"/>
      <c r="AQ306" s="141"/>
      <c r="AR306" s="141"/>
      <c r="AS306" s="141"/>
      <c r="AT306" s="141"/>
      <c r="AU306" s="141"/>
      <c r="AV306" s="144"/>
      <c r="AW306" s="143"/>
      <c r="AX306" s="141"/>
      <c r="AY306" s="141"/>
      <c r="AZ306" s="141"/>
      <c r="BA306" s="141"/>
      <c r="BB306" s="141"/>
      <c r="BC306" s="141"/>
      <c r="BD306" s="141"/>
      <c r="BE306" s="141"/>
      <c r="BF306" s="141"/>
      <c r="BG306" s="141"/>
      <c r="BH306" s="141"/>
      <c r="BI306" s="141"/>
      <c r="BJ306" s="141"/>
      <c r="BK306" s="141"/>
      <c r="BL306" s="141"/>
      <c r="BM306" s="141"/>
      <c r="BN306" s="141"/>
      <c r="BO306" s="141"/>
      <c r="BP306" s="141"/>
      <c r="BQ306" s="141"/>
      <c r="BR306" s="141"/>
      <c r="BS306" s="141"/>
      <c r="BT306" s="141"/>
      <c r="BU306" s="56">
        <f>W306+AV306</f>
        <v>0</v>
      </c>
      <c r="BV306" s="142"/>
      <c r="BW306" s="141"/>
      <c r="BX306" s="141"/>
      <c r="BY306" s="141"/>
      <c r="BZ306" s="141"/>
      <c r="CA306" s="141"/>
      <c r="CB306" s="141"/>
      <c r="CC306" s="141"/>
      <c r="CD306" s="141"/>
      <c r="CE306" s="38"/>
      <c r="CF306" s="141"/>
      <c r="CG306" s="141"/>
      <c r="CH306" s="20"/>
      <c r="CI306" s="141"/>
      <c r="CJ306" s="141"/>
      <c r="CK306" s="141"/>
      <c r="CL306" s="141"/>
      <c r="CM306" s="141"/>
      <c r="CN306" s="141"/>
      <c r="CO306" s="141"/>
      <c r="CP306" s="141"/>
      <c r="CQ306" s="141"/>
      <c r="CR306" s="141"/>
      <c r="CS306" s="140"/>
      <c r="CT306" s="139">
        <v>0</v>
      </c>
      <c r="CU306" s="138"/>
      <c r="CV306" s="137"/>
      <c r="CW306" s="54">
        <f>CU306+CV306</f>
        <v>0</v>
      </c>
      <c r="CX306" s="13"/>
      <c r="CY306" s="9"/>
      <c r="CZ306" s="9"/>
      <c r="DA306" s="9"/>
      <c r="DB306" s="9"/>
      <c r="DC306" s="9"/>
      <c r="DD306" s="9"/>
      <c r="DE306" s="9"/>
      <c r="DF306" s="9"/>
    </row>
    <row r="307" spans="1:110" s="8" customFormat="1" ht="15.75" x14ac:dyDescent="0.25">
      <c r="A307" s="53">
        <f>A306+1</f>
        <v>51</v>
      </c>
      <c r="B307" s="152" t="s">
        <v>39</v>
      </c>
      <c r="C307" s="193"/>
      <c r="D307" s="198" t="s">
        <v>22</v>
      </c>
      <c r="E307" s="223"/>
      <c r="F307" s="223"/>
      <c r="G307" s="223"/>
      <c r="H307" s="197">
        <v>2013</v>
      </c>
      <c r="I307" s="196">
        <v>2015</v>
      </c>
      <c r="J307" s="20">
        <v>7.3144879999999999</v>
      </c>
      <c r="K307" s="147">
        <v>0.15510699999999999</v>
      </c>
      <c r="L307" s="122">
        <v>0.15510699999999999</v>
      </c>
      <c r="M307" s="222"/>
      <c r="N307" s="221"/>
      <c r="O307" s="221"/>
      <c r="P307" s="220"/>
      <c r="Q307" s="220"/>
      <c r="R307" s="219"/>
      <c r="S307" s="219"/>
      <c r="T307" s="218"/>
      <c r="U307" s="217"/>
      <c r="V307" s="217"/>
      <c r="W307" s="145"/>
      <c r="X307" s="141"/>
      <c r="Y307" s="141"/>
      <c r="Z307" s="141"/>
      <c r="AA307" s="141"/>
      <c r="AB307" s="141"/>
      <c r="AC307" s="141"/>
      <c r="AD307" s="141"/>
      <c r="AE307" s="141"/>
      <c r="AF307" s="141"/>
      <c r="AG307" s="141"/>
      <c r="AH307" s="141"/>
      <c r="AI307" s="141"/>
      <c r="AJ307" s="141"/>
      <c r="AK307" s="141"/>
      <c r="AL307" s="141"/>
      <c r="AM307" s="141"/>
      <c r="AN307" s="141"/>
      <c r="AO307" s="141"/>
      <c r="AP307" s="141"/>
      <c r="AQ307" s="141"/>
      <c r="AR307" s="141"/>
      <c r="AS307" s="141"/>
      <c r="AT307" s="141"/>
      <c r="AU307" s="141"/>
      <c r="AV307" s="144"/>
      <c r="AW307" s="143"/>
      <c r="AX307" s="141"/>
      <c r="AY307" s="141"/>
      <c r="AZ307" s="141"/>
      <c r="BA307" s="141"/>
      <c r="BB307" s="141"/>
      <c r="BC307" s="141"/>
      <c r="BD307" s="141"/>
      <c r="BE307" s="141"/>
      <c r="BF307" s="141"/>
      <c r="BG307" s="141"/>
      <c r="BH307" s="141"/>
      <c r="BI307" s="141"/>
      <c r="BJ307" s="141"/>
      <c r="BK307" s="141"/>
      <c r="BL307" s="141"/>
      <c r="BM307" s="141"/>
      <c r="BN307" s="141"/>
      <c r="BO307" s="141"/>
      <c r="BP307" s="141"/>
      <c r="BQ307" s="141"/>
      <c r="BR307" s="141"/>
      <c r="BS307" s="141"/>
      <c r="BT307" s="141"/>
      <c r="BU307" s="56">
        <f>W307+AV307</f>
        <v>0</v>
      </c>
      <c r="BV307" s="142"/>
      <c r="BW307" s="141"/>
      <c r="BX307" s="141"/>
      <c r="BY307" s="141"/>
      <c r="BZ307" s="141"/>
      <c r="CA307" s="141"/>
      <c r="CB307" s="141"/>
      <c r="CC307" s="141"/>
      <c r="CD307" s="141"/>
      <c r="CE307" s="38"/>
      <c r="CF307" s="141"/>
      <c r="CG307" s="141"/>
      <c r="CH307" s="20"/>
      <c r="CI307" s="141"/>
      <c r="CJ307" s="141"/>
      <c r="CK307" s="141"/>
      <c r="CL307" s="141"/>
      <c r="CM307" s="141"/>
      <c r="CN307" s="141"/>
      <c r="CO307" s="141"/>
      <c r="CP307" s="141"/>
      <c r="CQ307" s="141"/>
      <c r="CR307" s="141"/>
      <c r="CS307" s="140"/>
      <c r="CT307" s="139">
        <v>0</v>
      </c>
      <c r="CU307" s="138"/>
      <c r="CV307" s="137"/>
      <c r="CW307" s="54">
        <f>CU307+CV307</f>
        <v>0</v>
      </c>
      <c r="CX307" s="13"/>
      <c r="CY307" s="9"/>
      <c r="CZ307" s="9"/>
      <c r="DA307" s="9"/>
      <c r="DB307" s="9"/>
      <c r="DC307" s="9"/>
      <c r="DD307" s="9"/>
      <c r="DE307" s="9"/>
      <c r="DF307" s="9"/>
    </row>
    <row r="308" spans="1:110" s="8" customFormat="1" ht="15.75" x14ac:dyDescent="0.25">
      <c r="A308" s="53">
        <f>A307+1</f>
        <v>52</v>
      </c>
      <c r="B308" s="152" t="s">
        <v>38</v>
      </c>
      <c r="C308" s="193"/>
      <c r="D308" s="198" t="s">
        <v>22</v>
      </c>
      <c r="E308" s="223"/>
      <c r="F308" s="223"/>
      <c r="G308" s="223"/>
      <c r="H308" s="197">
        <v>2013</v>
      </c>
      <c r="I308" s="196">
        <v>2015</v>
      </c>
      <c r="J308" s="20">
        <v>8.111758</v>
      </c>
      <c r="K308" s="147">
        <v>0.18299100000000001</v>
      </c>
      <c r="L308" s="122">
        <v>0.18299100000000001</v>
      </c>
      <c r="M308" s="222"/>
      <c r="N308" s="221"/>
      <c r="O308" s="221"/>
      <c r="P308" s="220"/>
      <c r="Q308" s="220"/>
      <c r="R308" s="219"/>
      <c r="S308" s="219"/>
      <c r="T308" s="218"/>
      <c r="U308" s="217"/>
      <c r="V308" s="217"/>
      <c r="W308" s="145"/>
      <c r="X308" s="141"/>
      <c r="Y308" s="141"/>
      <c r="Z308" s="141"/>
      <c r="AA308" s="141"/>
      <c r="AB308" s="141"/>
      <c r="AC308" s="141"/>
      <c r="AD308" s="141"/>
      <c r="AE308" s="141"/>
      <c r="AF308" s="141"/>
      <c r="AG308" s="141"/>
      <c r="AH308" s="141"/>
      <c r="AI308" s="141"/>
      <c r="AJ308" s="141"/>
      <c r="AK308" s="141"/>
      <c r="AL308" s="141"/>
      <c r="AM308" s="141"/>
      <c r="AN308" s="141"/>
      <c r="AO308" s="141"/>
      <c r="AP308" s="141"/>
      <c r="AQ308" s="141"/>
      <c r="AR308" s="141"/>
      <c r="AS308" s="141"/>
      <c r="AT308" s="141"/>
      <c r="AU308" s="141"/>
      <c r="AV308" s="144"/>
      <c r="AW308" s="143"/>
      <c r="AX308" s="141"/>
      <c r="AY308" s="141"/>
      <c r="AZ308" s="141"/>
      <c r="BA308" s="141"/>
      <c r="BB308" s="141"/>
      <c r="BC308" s="141"/>
      <c r="BD308" s="141"/>
      <c r="BE308" s="141"/>
      <c r="BF308" s="141"/>
      <c r="BG308" s="141"/>
      <c r="BH308" s="141"/>
      <c r="BI308" s="141"/>
      <c r="BJ308" s="141"/>
      <c r="BK308" s="141"/>
      <c r="BL308" s="141"/>
      <c r="BM308" s="141"/>
      <c r="BN308" s="141"/>
      <c r="BO308" s="141"/>
      <c r="BP308" s="141"/>
      <c r="BQ308" s="141"/>
      <c r="BR308" s="141"/>
      <c r="BS308" s="141"/>
      <c r="BT308" s="141"/>
      <c r="BU308" s="56">
        <f>W308+AV308</f>
        <v>0</v>
      </c>
      <c r="BV308" s="142"/>
      <c r="BW308" s="141"/>
      <c r="BX308" s="141"/>
      <c r="BY308" s="141"/>
      <c r="BZ308" s="141"/>
      <c r="CA308" s="141"/>
      <c r="CB308" s="141"/>
      <c r="CC308" s="141"/>
      <c r="CD308" s="141"/>
      <c r="CE308" s="38"/>
      <c r="CF308" s="141"/>
      <c r="CG308" s="141"/>
      <c r="CH308" s="20"/>
      <c r="CI308" s="141"/>
      <c r="CJ308" s="141"/>
      <c r="CK308" s="141"/>
      <c r="CL308" s="141"/>
      <c r="CM308" s="141"/>
      <c r="CN308" s="141"/>
      <c r="CO308" s="141"/>
      <c r="CP308" s="141"/>
      <c r="CQ308" s="141"/>
      <c r="CR308" s="141"/>
      <c r="CS308" s="140"/>
      <c r="CT308" s="139"/>
      <c r="CU308" s="138"/>
      <c r="CV308" s="137"/>
      <c r="CW308" s="54">
        <f>CU308+CV308</f>
        <v>0</v>
      </c>
      <c r="CX308" s="13"/>
      <c r="CY308" s="9"/>
      <c r="CZ308" s="9"/>
      <c r="DA308" s="9"/>
      <c r="DB308" s="9"/>
      <c r="DC308" s="9"/>
      <c r="DD308" s="9"/>
      <c r="DE308" s="9"/>
      <c r="DF308" s="9"/>
    </row>
    <row r="309" spans="1:110" s="8" customFormat="1" ht="15.75" x14ac:dyDescent="0.25">
      <c r="A309" s="53">
        <f>A308+1</f>
        <v>53</v>
      </c>
      <c r="B309" s="152" t="s">
        <v>37</v>
      </c>
      <c r="C309" s="193"/>
      <c r="D309" s="198" t="s">
        <v>22</v>
      </c>
      <c r="E309" s="223"/>
      <c r="F309" s="223"/>
      <c r="G309" s="223"/>
      <c r="H309" s="197">
        <v>2015</v>
      </c>
      <c r="I309" s="196">
        <v>2015</v>
      </c>
      <c r="J309" s="20">
        <v>18.113</v>
      </c>
      <c r="K309" s="147">
        <v>18.113</v>
      </c>
      <c r="L309" s="122">
        <v>18.113</v>
      </c>
      <c r="M309" s="222"/>
      <c r="N309" s="221"/>
      <c r="O309" s="221"/>
      <c r="P309" s="220"/>
      <c r="Q309" s="220"/>
      <c r="R309" s="219"/>
      <c r="S309" s="219"/>
      <c r="T309" s="218"/>
      <c r="U309" s="217"/>
      <c r="V309" s="217"/>
      <c r="W309" s="145"/>
      <c r="X309" s="141"/>
      <c r="Y309" s="141"/>
      <c r="Z309" s="141"/>
      <c r="AA309" s="141"/>
      <c r="AB309" s="141"/>
      <c r="AC309" s="141"/>
      <c r="AD309" s="141"/>
      <c r="AE309" s="141"/>
      <c r="AF309" s="141"/>
      <c r="AG309" s="141"/>
      <c r="AH309" s="141"/>
      <c r="AI309" s="141"/>
      <c r="AJ309" s="141"/>
      <c r="AK309" s="141"/>
      <c r="AL309" s="141"/>
      <c r="AM309" s="141"/>
      <c r="AN309" s="141"/>
      <c r="AO309" s="141"/>
      <c r="AP309" s="141"/>
      <c r="AQ309" s="141"/>
      <c r="AR309" s="141"/>
      <c r="AS309" s="141"/>
      <c r="AT309" s="141"/>
      <c r="AU309" s="141"/>
      <c r="AV309" s="144"/>
      <c r="AW309" s="143"/>
      <c r="AX309" s="141"/>
      <c r="AY309" s="141"/>
      <c r="AZ309" s="141"/>
      <c r="BA309" s="141"/>
      <c r="BB309" s="141"/>
      <c r="BC309" s="141"/>
      <c r="BD309" s="141"/>
      <c r="BE309" s="141"/>
      <c r="BF309" s="141"/>
      <c r="BG309" s="141"/>
      <c r="BH309" s="141"/>
      <c r="BI309" s="141"/>
      <c r="BJ309" s="141"/>
      <c r="BK309" s="141"/>
      <c r="BL309" s="141"/>
      <c r="BM309" s="141"/>
      <c r="BN309" s="141"/>
      <c r="BO309" s="141"/>
      <c r="BP309" s="141"/>
      <c r="BQ309" s="141"/>
      <c r="BR309" s="141"/>
      <c r="BS309" s="141"/>
      <c r="BT309" s="141"/>
      <c r="BU309" s="56">
        <f>W309+AV309</f>
        <v>0</v>
      </c>
      <c r="BV309" s="142"/>
      <c r="BW309" s="141"/>
      <c r="BX309" s="141"/>
      <c r="BY309" s="141"/>
      <c r="BZ309" s="141"/>
      <c r="CA309" s="141"/>
      <c r="CB309" s="141"/>
      <c r="CC309" s="141"/>
      <c r="CD309" s="141"/>
      <c r="CE309" s="38"/>
      <c r="CF309" s="141"/>
      <c r="CG309" s="141"/>
      <c r="CH309" s="20"/>
      <c r="CI309" s="141"/>
      <c r="CJ309" s="141"/>
      <c r="CK309" s="141"/>
      <c r="CL309" s="141"/>
      <c r="CM309" s="141"/>
      <c r="CN309" s="141"/>
      <c r="CO309" s="141"/>
      <c r="CP309" s="141"/>
      <c r="CQ309" s="141"/>
      <c r="CR309" s="141"/>
      <c r="CS309" s="140"/>
      <c r="CT309" s="139">
        <v>15.35</v>
      </c>
      <c r="CU309" s="138"/>
      <c r="CV309" s="137"/>
      <c r="CW309" s="54">
        <f>CU309+CV309</f>
        <v>0</v>
      </c>
      <c r="CX309" s="13"/>
      <c r="CY309" s="9"/>
      <c r="CZ309" s="9"/>
      <c r="DA309" s="9"/>
      <c r="DB309" s="9"/>
      <c r="DC309" s="9"/>
      <c r="DD309" s="9"/>
      <c r="DE309" s="9"/>
      <c r="DF309" s="9"/>
    </row>
    <row r="310" spans="1:110" s="8" customFormat="1" ht="31.5" x14ac:dyDescent="0.25">
      <c r="A310" s="53">
        <f>A309+1</f>
        <v>54</v>
      </c>
      <c r="B310" s="136" t="s">
        <v>36</v>
      </c>
      <c r="C310" s="135"/>
      <c r="D310" s="198" t="s">
        <v>22</v>
      </c>
      <c r="E310" s="223"/>
      <c r="F310" s="223"/>
      <c r="G310" s="223"/>
      <c r="H310" s="197">
        <v>2013</v>
      </c>
      <c r="I310" s="196">
        <v>2015</v>
      </c>
      <c r="J310" s="20">
        <v>5.9641840000000004</v>
      </c>
      <c r="K310" s="147">
        <v>0.95455000000000001</v>
      </c>
      <c r="L310" s="122">
        <v>0.95455000000000001</v>
      </c>
      <c r="M310" s="222"/>
      <c r="N310" s="221"/>
      <c r="O310" s="221"/>
      <c r="P310" s="220"/>
      <c r="Q310" s="220"/>
      <c r="R310" s="219"/>
      <c r="S310" s="219"/>
      <c r="T310" s="218"/>
      <c r="U310" s="217"/>
      <c r="V310" s="217"/>
      <c r="W310" s="145"/>
      <c r="X310" s="141"/>
      <c r="Y310" s="141"/>
      <c r="Z310" s="141"/>
      <c r="AA310" s="141"/>
      <c r="AB310" s="141"/>
      <c r="AC310" s="141"/>
      <c r="AD310" s="141"/>
      <c r="AE310" s="141"/>
      <c r="AF310" s="141"/>
      <c r="AG310" s="141"/>
      <c r="AH310" s="141"/>
      <c r="AI310" s="141"/>
      <c r="AJ310" s="141"/>
      <c r="AK310" s="141"/>
      <c r="AL310" s="141"/>
      <c r="AM310" s="141"/>
      <c r="AN310" s="141"/>
      <c r="AO310" s="141"/>
      <c r="AP310" s="141"/>
      <c r="AQ310" s="141"/>
      <c r="AR310" s="141"/>
      <c r="AS310" s="141"/>
      <c r="AT310" s="141"/>
      <c r="AU310" s="141"/>
      <c r="AV310" s="144"/>
      <c r="AW310" s="143"/>
      <c r="AX310" s="141"/>
      <c r="AY310" s="141"/>
      <c r="AZ310" s="141"/>
      <c r="BA310" s="141"/>
      <c r="BB310" s="141"/>
      <c r="BC310" s="141"/>
      <c r="BD310" s="141"/>
      <c r="BE310" s="141"/>
      <c r="BF310" s="141"/>
      <c r="BG310" s="141"/>
      <c r="BH310" s="141"/>
      <c r="BI310" s="141"/>
      <c r="BJ310" s="141"/>
      <c r="BK310" s="141"/>
      <c r="BL310" s="141"/>
      <c r="BM310" s="141"/>
      <c r="BN310" s="141"/>
      <c r="BO310" s="141"/>
      <c r="BP310" s="141"/>
      <c r="BQ310" s="141"/>
      <c r="BR310" s="141"/>
      <c r="BS310" s="141"/>
      <c r="BT310" s="141"/>
      <c r="BU310" s="56">
        <f>W310+AV310</f>
        <v>0</v>
      </c>
      <c r="BV310" s="142"/>
      <c r="BW310" s="141"/>
      <c r="BX310" s="141"/>
      <c r="BY310" s="141"/>
      <c r="BZ310" s="141"/>
      <c r="CA310" s="141"/>
      <c r="CB310" s="141"/>
      <c r="CC310" s="141"/>
      <c r="CD310" s="141"/>
      <c r="CE310" s="38"/>
      <c r="CF310" s="141"/>
      <c r="CG310" s="141"/>
      <c r="CH310" s="20"/>
      <c r="CI310" s="141"/>
      <c r="CJ310" s="141"/>
      <c r="CK310" s="141"/>
      <c r="CL310" s="141"/>
      <c r="CM310" s="141"/>
      <c r="CN310" s="141"/>
      <c r="CO310" s="141"/>
      <c r="CP310" s="141"/>
      <c r="CQ310" s="141"/>
      <c r="CR310" s="141"/>
      <c r="CS310" s="140"/>
      <c r="CT310" s="139">
        <v>0.80894100000000002</v>
      </c>
      <c r="CU310" s="138"/>
      <c r="CV310" s="137"/>
      <c r="CW310" s="54">
        <f>CU310+CV310</f>
        <v>0</v>
      </c>
      <c r="CX310" s="13"/>
      <c r="CY310" s="9"/>
      <c r="CZ310" s="9"/>
      <c r="DA310" s="9"/>
      <c r="DB310" s="9"/>
      <c r="DC310" s="9"/>
      <c r="DD310" s="9"/>
      <c r="DE310" s="9"/>
      <c r="DF310" s="9"/>
    </row>
    <row r="311" spans="1:110" s="8" customFormat="1" ht="15.75" x14ac:dyDescent="0.25">
      <c r="A311" s="53"/>
      <c r="B311" s="216" t="s">
        <v>35</v>
      </c>
      <c r="C311" s="215"/>
      <c r="D311" s="211"/>
      <c r="E311" s="214" t="s">
        <v>33</v>
      </c>
      <c r="F311" s="214"/>
      <c r="G311" s="203">
        <f>G312+G317</f>
        <v>8.1669999999999998</v>
      </c>
      <c r="H311" s="209"/>
      <c r="I311" s="208"/>
      <c r="J311" s="203">
        <f>J312+J317</f>
        <v>467.32302699999997</v>
      </c>
      <c r="K311" s="160">
        <f>K312+K317</f>
        <v>188.44157231</v>
      </c>
      <c r="L311" s="207">
        <f>L312+L317</f>
        <v>186.93429399999999</v>
      </c>
      <c r="M311" s="171" t="s">
        <v>33</v>
      </c>
      <c r="N311" s="170"/>
      <c r="O311" s="160">
        <f>O312+O317</f>
        <v>8.1669999999999998</v>
      </c>
      <c r="P311" s="169"/>
      <c r="Q311" s="169"/>
      <c r="R311" s="168"/>
      <c r="S311" s="168"/>
      <c r="T311" s="167" t="s">
        <v>33</v>
      </c>
      <c r="U311" s="166"/>
      <c r="V311" s="160">
        <f>V312+V317</f>
        <v>8.1669999999999998</v>
      </c>
      <c r="W311" s="206">
        <f>W312+W317</f>
        <v>1.5072783099999998</v>
      </c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159">
        <f>AV312+AV317</f>
        <v>0</v>
      </c>
      <c r="AW311" s="205"/>
      <c r="AX311" s="202"/>
      <c r="AY311" s="202"/>
      <c r="AZ311" s="202"/>
      <c r="BA311" s="202"/>
      <c r="BB311" s="202"/>
      <c r="BC311" s="202"/>
      <c r="BD311" s="202"/>
      <c r="BE311" s="202"/>
      <c r="BF311" s="202"/>
      <c r="BG311" s="202"/>
      <c r="BH311" s="202"/>
      <c r="BI311" s="202"/>
      <c r="BJ311" s="202"/>
      <c r="BK311" s="202"/>
      <c r="BL311" s="202"/>
      <c r="BM311" s="202"/>
      <c r="BN311" s="202"/>
      <c r="BO311" s="202"/>
      <c r="BP311" s="202"/>
      <c r="BQ311" s="202"/>
      <c r="BR311" s="202"/>
      <c r="BS311" s="202"/>
      <c r="BT311" s="202"/>
      <c r="BU311" s="204">
        <f>W311+AV311</f>
        <v>1.5072783099999998</v>
      </c>
      <c r="BV311" s="162"/>
      <c r="BW311" s="202"/>
      <c r="BX311" s="202"/>
      <c r="BY311" s="202"/>
      <c r="BZ311" s="202"/>
      <c r="CA311" s="202"/>
      <c r="CB311" s="202"/>
      <c r="CC311" s="202"/>
      <c r="CD311" s="202"/>
      <c r="CE311" s="75"/>
      <c r="CF311" s="202"/>
      <c r="CG311" s="202"/>
      <c r="CH311" s="203"/>
      <c r="CI311" s="202"/>
      <c r="CJ311" s="202"/>
      <c r="CK311" s="202"/>
      <c r="CL311" s="202"/>
      <c r="CM311" s="202"/>
      <c r="CN311" s="202"/>
      <c r="CO311" s="202"/>
      <c r="CP311" s="202"/>
      <c r="CQ311" s="202"/>
      <c r="CR311" s="202"/>
      <c r="CS311" s="201"/>
      <c r="CT311" s="200">
        <f>CT312+CT317</f>
        <v>201.53842900000001</v>
      </c>
      <c r="CU311" s="156">
        <f>CU312+CU317</f>
        <v>1.2773559999999999</v>
      </c>
      <c r="CV311" s="79">
        <f>CV312+CV317</f>
        <v>0</v>
      </c>
      <c r="CW311" s="199">
        <f>CU311+CV311</f>
        <v>1.2773559999999999</v>
      </c>
      <c r="CX311" s="13"/>
      <c r="CY311" s="9"/>
      <c r="CZ311" s="9"/>
      <c r="DA311" s="9"/>
      <c r="DB311" s="9"/>
      <c r="DC311" s="9"/>
      <c r="DD311" s="9"/>
      <c r="DE311" s="9"/>
      <c r="DF311" s="9"/>
    </row>
    <row r="312" spans="1:110" s="8" customFormat="1" ht="15.75" x14ac:dyDescent="0.25">
      <c r="A312" s="53"/>
      <c r="B312" s="213" t="s">
        <v>34</v>
      </c>
      <c r="C312" s="212"/>
      <c r="D312" s="211"/>
      <c r="E312" s="210" t="s">
        <v>33</v>
      </c>
      <c r="F312" s="210"/>
      <c r="G312" s="203">
        <f>SUM(G313:G316)</f>
        <v>8.1669999999999998</v>
      </c>
      <c r="H312" s="209"/>
      <c r="I312" s="208"/>
      <c r="J312" s="203">
        <f>SUM(J313:J320)</f>
        <v>467.32302699999997</v>
      </c>
      <c r="K312" s="203">
        <f>SUM(K313:K320)</f>
        <v>188.44157231</v>
      </c>
      <c r="L312" s="207">
        <f>SUM(L313:L320)</f>
        <v>186.93429399999999</v>
      </c>
      <c r="M312" s="171" t="s">
        <v>33</v>
      </c>
      <c r="N312" s="170"/>
      <c r="O312" s="160">
        <f>SUM(O313:O316)</f>
        <v>8.1669999999999998</v>
      </c>
      <c r="P312" s="169">
        <f>SUM(P313:P316)</f>
        <v>0</v>
      </c>
      <c r="Q312" s="169">
        <f>SUM(Q313:Q316)</f>
        <v>0</v>
      </c>
      <c r="R312" s="168"/>
      <c r="S312" s="168"/>
      <c r="T312" s="167" t="s">
        <v>33</v>
      </c>
      <c r="U312" s="166"/>
      <c r="V312" s="160">
        <f>SUM(V313:V316)</f>
        <v>8.1669999999999998</v>
      </c>
      <c r="W312" s="206">
        <f>SUM(W313:W316)</f>
        <v>1.5072783099999998</v>
      </c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159">
        <f>SUM(AV313:AV316)</f>
        <v>0</v>
      </c>
      <c r="AW312" s="205"/>
      <c r="AX312" s="202"/>
      <c r="AY312" s="202"/>
      <c r="AZ312" s="202"/>
      <c r="BA312" s="202"/>
      <c r="BB312" s="202"/>
      <c r="BC312" s="202"/>
      <c r="BD312" s="202"/>
      <c r="BE312" s="202"/>
      <c r="BF312" s="202"/>
      <c r="BG312" s="202"/>
      <c r="BH312" s="202"/>
      <c r="BI312" s="202"/>
      <c r="BJ312" s="202"/>
      <c r="BK312" s="202"/>
      <c r="BL312" s="202"/>
      <c r="BM312" s="202"/>
      <c r="BN312" s="202"/>
      <c r="BO312" s="202"/>
      <c r="BP312" s="202"/>
      <c r="BQ312" s="202"/>
      <c r="BR312" s="202"/>
      <c r="BS312" s="202"/>
      <c r="BT312" s="202"/>
      <c r="BU312" s="204">
        <f>W312+AV312</f>
        <v>1.5072783099999998</v>
      </c>
      <c r="BV312" s="162"/>
      <c r="BW312" s="202"/>
      <c r="BX312" s="202"/>
      <c r="BY312" s="202"/>
      <c r="BZ312" s="202"/>
      <c r="CA312" s="202"/>
      <c r="CB312" s="202"/>
      <c r="CC312" s="202"/>
      <c r="CD312" s="202"/>
      <c r="CE312" s="75"/>
      <c r="CF312" s="202"/>
      <c r="CG312" s="202"/>
      <c r="CH312" s="203"/>
      <c r="CI312" s="202"/>
      <c r="CJ312" s="202"/>
      <c r="CK312" s="202"/>
      <c r="CL312" s="202"/>
      <c r="CM312" s="202"/>
      <c r="CN312" s="202"/>
      <c r="CO312" s="202"/>
      <c r="CP312" s="202"/>
      <c r="CQ312" s="202"/>
      <c r="CR312" s="202"/>
      <c r="CS312" s="201"/>
      <c r="CT312" s="200">
        <f>SUM(CT313:CT316)</f>
        <v>201.53842900000001</v>
      </c>
      <c r="CU312" s="156">
        <f>SUM(CU313:CU316)</f>
        <v>1.2773559999999999</v>
      </c>
      <c r="CV312" s="79">
        <f>SUM(CV313:CV316)</f>
        <v>0</v>
      </c>
      <c r="CW312" s="199">
        <f>CU312+CV312</f>
        <v>1.2773559999999999</v>
      </c>
      <c r="CX312" s="13"/>
      <c r="CY312" s="9"/>
      <c r="CZ312" s="9"/>
      <c r="DA312" s="9"/>
      <c r="DB312" s="9"/>
      <c r="DC312" s="9"/>
      <c r="DD312" s="9"/>
      <c r="DE312" s="9"/>
      <c r="DF312" s="9"/>
    </row>
    <row r="313" spans="1:110" s="8" customFormat="1" ht="15.75" x14ac:dyDescent="0.25">
      <c r="A313" s="53">
        <f>A310+1</f>
        <v>55</v>
      </c>
      <c r="B313" s="152" t="s">
        <v>32</v>
      </c>
      <c r="C313" s="151" t="s">
        <v>17</v>
      </c>
      <c r="D313" s="198" t="s">
        <v>22</v>
      </c>
      <c r="E313" s="133" t="s">
        <v>31</v>
      </c>
      <c r="F313" s="133"/>
      <c r="G313" s="195">
        <v>1.984</v>
      </c>
      <c r="H313" s="197">
        <v>2013</v>
      </c>
      <c r="I313" s="196">
        <v>2016</v>
      </c>
      <c r="J313" s="20">
        <v>96.961891999999992</v>
      </c>
      <c r="K313" s="147">
        <f>L313+W313</f>
        <v>6.5738784539999999</v>
      </c>
      <c r="L313" s="122">
        <v>6.1777579999999999</v>
      </c>
      <c r="M313" s="130" t="s">
        <v>31</v>
      </c>
      <c r="N313" s="129"/>
      <c r="O313" s="129">
        <v>1.984</v>
      </c>
      <c r="P313" s="128"/>
      <c r="Q313" s="128"/>
      <c r="R313" s="127"/>
      <c r="S313" s="127"/>
      <c r="T313" s="126" t="s">
        <v>31</v>
      </c>
      <c r="U313" s="125"/>
      <c r="V313" s="125">
        <v>1.984</v>
      </c>
      <c r="W313" s="145">
        <v>0.39612045399999996</v>
      </c>
      <c r="X313" s="141"/>
      <c r="Y313" s="141"/>
      <c r="Z313" s="141"/>
      <c r="AA313" s="141"/>
      <c r="AB313" s="141"/>
      <c r="AC313" s="141"/>
      <c r="AD313" s="141"/>
      <c r="AE313" s="141"/>
      <c r="AF313" s="141"/>
      <c r="AG313" s="141"/>
      <c r="AH313" s="141"/>
      <c r="AI313" s="141"/>
      <c r="AJ313" s="141"/>
      <c r="AK313" s="141"/>
      <c r="AL313" s="141"/>
      <c r="AM313" s="141"/>
      <c r="AN313" s="141"/>
      <c r="AO313" s="141"/>
      <c r="AP313" s="141"/>
      <c r="AQ313" s="141"/>
      <c r="AR313" s="141"/>
      <c r="AS313" s="141"/>
      <c r="AT313" s="141"/>
      <c r="AU313" s="141"/>
      <c r="AV313" s="144"/>
      <c r="AW313" s="143"/>
      <c r="AX313" s="141"/>
      <c r="AY313" s="141"/>
      <c r="AZ313" s="141"/>
      <c r="BA313" s="141"/>
      <c r="BB313" s="141"/>
      <c r="BC313" s="141"/>
      <c r="BD313" s="141"/>
      <c r="BE313" s="141"/>
      <c r="BF313" s="141"/>
      <c r="BG313" s="141"/>
      <c r="BH313" s="141"/>
      <c r="BI313" s="141"/>
      <c r="BJ313" s="141"/>
      <c r="BK313" s="141"/>
      <c r="BL313" s="141"/>
      <c r="BM313" s="141"/>
      <c r="BN313" s="141"/>
      <c r="BO313" s="141"/>
      <c r="BP313" s="141"/>
      <c r="BQ313" s="141"/>
      <c r="BR313" s="141"/>
      <c r="BS313" s="141"/>
      <c r="BT313" s="141"/>
      <c r="BU313" s="56">
        <f>W313+AV313</f>
        <v>0.39612045399999996</v>
      </c>
      <c r="BV313" s="142"/>
      <c r="BW313" s="141"/>
      <c r="BX313" s="141"/>
      <c r="BY313" s="141"/>
      <c r="BZ313" s="141"/>
      <c r="CA313" s="141"/>
      <c r="CB313" s="141"/>
      <c r="CC313" s="141"/>
      <c r="CD313" s="141"/>
      <c r="CE313" s="38"/>
      <c r="CF313" s="141"/>
      <c r="CG313" s="141"/>
      <c r="CH313" s="20"/>
      <c r="CI313" s="141"/>
      <c r="CJ313" s="141"/>
      <c r="CK313" s="141"/>
      <c r="CL313" s="141"/>
      <c r="CM313" s="141"/>
      <c r="CN313" s="141"/>
      <c r="CO313" s="141"/>
      <c r="CP313" s="141"/>
      <c r="CQ313" s="141"/>
      <c r="CR313" s="141"/>
      <c r="CS313" s="140"/>
      <c r="CT313" s="139">
        <v>11.078469999999999</v>
      </c>
      <c r="CU313" s="138">
        <v>0.33569599999999994</v>
      </c>
      <c r="CV313" s="137"/>
      <c r="CW313" s="54">
        <f>CU313+CV313</f>
        <v>0.33569599999999994</v>
      </c>
      <c r="CX313" s="13"/>
      <c r="CY313" s="9"/>
      <c r="CZ313" s="9"/>
      <c r="DA313" s="9"/>
      <c r="DB313" s="9"/>
      <c r="DC313" s="9"/>
      <c r="DD313" s="9"/>
      <c r="DE313" s="9"/>
      <c r="DF313" s="9"/>
    </row>
    <row r="314" spans="1:110" s="8" customFormat="1" ht="15.75" x14ac:dyDescent="0.25">
      <c r="A314" s="53">
        <f>A313+1</f>
        <v>56</v>
      </c>
      <c r="B314" s="152" t="s">
        <v>30</v>
      </c>
      <c r="C314" s="193"/>
      <c r="D314" s="198" t="s">
        <v>22</v>
      </c>
      <c r="E314" s="133" t="s">
        <v>29</v>
      </c>
      <c r="F314" s="133"/>
      <c r="G314" s="195">
        <v>4.7409999999999997</v>
      </c>
      <c r="H314" s="197">
        <v>2013</v>
      </c>
      <c r="I314" s="196">
        <v>2016</v>
      </c>
      <c r="J314" s="20">
        <v>230.72268599999998</v>
      </c>
      <c r="K314" s="147">
        <f>L314+W314</f>
        <v>98.624909216000006</v>
      </c>
      <c r="L314" s="122">
        <v>97.996841000000003</v>
      </c>
      <c r="M314" s="130" t="s">
        <v>29</v>
      </c>
      <c r="N314" s="129"/>
      <c r="O314" s="129">
        <v>4.7409999999999997</v>
      </c>
      <c r="P314" s="128"/>
      <c r="Q314" s="128"/>
      <c r="R314" s="127"/>
      <c r="S314" s="127"/>
      <c r="T314" s="126" t="s">
        <v>29</v>
      </c>
      <c r="U314" s="125"/>
      <c r="V314" s="125">
        <v>4.7409999999999997</v>
      </c>
      <c r="W314" s="145">
        <v>0.62806821600000007</v>
      </c>
      <c r="X314" s="141"/>
      <c r="Y314" s="141"/>
      <c r="Z314" s="141"/>
      <c r="AA314" s="141"/>
      <c r="AB314" s="141"/>
      <c r="AC314" s="141"/>
      <c r="AD314" s="141"/>
      <c r="AE314" s="141"/>
      <c r="AF314" s="141"/>
      <c r="AG314" s="141"/>
      <c r="AH314" s="141"/>
      <c r="AI314" s="141"/>
      <c r="AJ314" s="141"/>
      <c r="AK314" s="141"/>
      <c r="AL314" s="141"/>
      <c r="AM314" s="141"/>
      <c r="AN314" s="141"/>
      <c r="AO314" s="141"/>
      <c r="AP314" s="141"/>
      <c r="AQ314" s="141"/>
      <c r="AR314" s="141"/>
      <c r="AS314" s="141"/>
      <c r="AT314" s="141"/>
      <c r="AU314" s="141"/>
      <c r="AV314" s="144"/>
      <c r="AW314" s="143"/>
      <c r="AX314" s="141"/>
      <c r="AY314" s="141"/>
      <c r="AZ314" s="141"/>
      <c r="BA314" s="141"/>
      <c r="BB314" s="141"/>
      <c r="BC314" s="141"/>
      <c r="BD314" s="141"/>
      <c r="BE314" s="141"/>
      <c r="BF314" s="141"/>
      <c r="BG314" s="141"/>
      <c r="BH314" s="141"/>
      <c r="BI314" s="141"/>
      <c r="BJ314" s="141"/>
      <c r="BK314" s="141"/>
      <c r="BL314" s="141"/>
      <c r="BM314" s="141"/>
      <c r="BN314" s="141"/>
      <c r="BO314" s="141"/>
      <c r="BP314" s="141"/>
      <c r="BQ314" s="141"/>
      <c r="BR314" s="141"/>
      <c r="BS314" s="141"/>
      <c r="BT314" s="141"/>
      <c r="BU314" s="56">
        <f>W314+AV314</f>
        <v>0.62806821600000007</v>
      </c>
      <c r="BV314" s="142"/>
      <c r="BW314" s="141"/>
      <c r="BX314" s="141"/>
      <c r="BY314" s="141"/>
      <c r="BZ314" s="141"/>
      <c r="CA314" s="141"/>
      <c r="CB314" s="141"/>
      <c r="CC314" s="141"/>
      <c r="CD314" s="141"/>
      <c r="CE314" s="38"/>
      <c r="CF314" s="141"/>
      <c r="CG314" s="141"/>
      <c r="CH314" s="20"/>
      <c r="CI314" s="141"/>
      <c r="CJ314" s="141"/>
      <c r="CK314" s="141"/>
      <c r="CL314" s="141"/>
      <c r="CM314" s="141"/>
      <c r="CN314" s="141"/>
      <c r="CO314" s="141"/>
      <c r="CP314" s="141"/>
      <c r="CQ314" s="141"/>
      <c r="CR314" s="141"/>
      <c r="CS314" s="140"/>
      <c r="CT314" s="139">
        <v>101.94364700000001</v>
      </c>
      <c r="CU314" s="138">
        <v>0.53225999999999996</v>
      </c>
      <c r="CV314" s="137"/>
      <c r="CW314" s="54">
        <f>CU314+CV314</f>
        <v>0.53225999999999996</v>
      </c>
      <c r="CX314" s="13"/>
      <c r="CY314" s="9"/>
      <c r="CZ314" s="9"/>
      <c r="DA314" s="9"/>
      <c r="DB314" s="9"/>
      <c r="DC314" s="9"/>
      <c r="DD314" s="9"/>
      <c r="DE314" s="9"/>
      <c r="DF314" s="9"/>
    </row>
    <row r="315" spans="1:110" s="8" customFormat="1" ht="15.75" x14ac:dyDescent="0.25">
      <c r="A315" s="53">
        <f>A314+1</f>
        <v>57</v>
      </c>
      <c r="B315" s="152" t="s">
        <v>28</v>
      </c>
      <c r="C315" s="193"/>
      <c r="D315" s="198" t="s">
        <v>22</v>
      </c>
      <c r="E315" s="133" t="s">
        <v>27</v>
      </c>
      <c r="F315" s="133"/>
      <c r="G315" s="195">
        <v>0.68500000000000005</v>
      </c>
      <c r="H315" s="197">
        <v>2013</v>
      </c>
      <c r="I315" s="196">
        <v>2016</v>
      </c>
      <c r="J315" s="20">
        <v>61.249169999999999</v>
      </c>
      <c r="K315" s="147">
        <f>L315+W315</f>
        <v>58.03972564</v>
      </c>
      <c r="L315" s="122">
        <v>57.809156000000002</v>
      </c>
      <c r="M315" s="130" t="s">
        <v>27</v>
      </c>
      <c r="N315" s="129"/>
      <c r="O315" s="129">
        <v>0.68500000000000005</v>
      </c>
      <c r="P315" s="128"/>
      <c r="Q315" s="128"/>
      <c r="R315" s="127"/>
      <c r="S315" s="127"/>
      <c r="T315" s="126" t="s">
        <v>27</v>
      </c>
      <c r="U315" s="125"/>
      <c r="V315" s="125">
        <v>0.68500000000000005</v>
      </c>
      <c r="W315" s="145">
        <v>0.23056963999999999</v>
      </c>
      <c r="X315" s="141"/>
      <c r="Y315" s="141"/>
      <c r="Z315" s="141"/>
      <c r="AA315" s="141"/>
      <c r="AB315" s="141"/>
      <c r="AC315" s="141"/>
      <c r="AD315" s="141"/>
      <c r="AE315" s="141"/>
      <c r="AF315" s="141"/>
      <c r="AG315" s="141"/>
      <c r="AH315" s="141"/>
      <c r="AI315" s="141"/>
      <c r="AJ315" s="141"/>
      <c r="AK315" s="141"/>
      <c r="AL315" s="141"/>
      <c r="AM315" s="141"/>
      <c r="AN315" s="141"/>
      <c r="AO315" s="141"/>
      <c r="AP315" s="141"/>
      <c r="AQ315" s="141"/>
      <c r="AR315" s="141"/>
      <c r="AS315" s="141"/>
      <c r="AT315" s="141"/>
      <c r="AU315" s="141"/>
      <c r="AV315" s="144"/>
      <c r="AW315" s="143"/>
      <c r="AX315" s="141"/>
      <c r="AY315" s="141"/>
      <c r="AZ315" s="141"/>
      <c r="BA315" s="141"/>
      <c r="BB315" s="141"/>
      <c r="BC315" s="141"/>
      <c r="BD315" s="141"/>
      <c r="BE315" s="141"/>
      <c r="BF315" s="141"/>
      <c r="BG315" s="141"/>
      <c r="BH315" s="141"/>
      <c r="BI315" s="141"/>
      <c r="BJ315" s="141"/>
      <c r="BK315" s="141"/>
      <c r="BL315" s="141"/>
      <c r="BM315" s="141"/>
      <c r="BN315" s="141"/>
      <c r="BO315" s="141"/>
      <c r="BP315" s="141"/>
      <c r="BQ315" s="141"/>
      <c r="BR315" s="141"/>
      <c r="BS315" s="141"/>
      <c r="BT315" s="141"/>
      <c r="BU315" s="56">
        <f>W315+AV315</f>
        <v>0.23056963999999999</v>
      </c>
      <c r="BV315" s="142"/>
      <c r="BW315" s="141"/>
      <c r="BX315" s="141"/>
      <c r="BY315" s="141"/>
      <c r="BZ315" s="141"/>
      <c r="CA315" s="141"/>
      <c r="CB315" s="141"/>
      <c r="CC315" s="141"/>
      <c r="CD315" s="141"/>
      <c r="CE315" s="38"/>
      <c r="CF315" s="141"/>
      <c r="CG315" s="141"/>
      <c r="CH315" s="20"/>
      <c r="CI315" s="141"/>
      <c r="CJ315" s="141"/>
      <c r="CK315" s="141"/>
      <c r="CL315" s="141"/>
      <c r="CM315" s="141"/>
      <c r="CN315" s="141"/>
      <c r="CO315" s="141"/>
      <c r="CP315" s="141"/>
      <c r="CQ315" s="141"/>
      <c r="CR315" s="141"/>
      <c r="CS315" s="140"/>
      <c r="CT315" s="139">
        <v>60.402684000000001</v>
      </c>
      <c r="CU315" s="138">
        <v>0.19539999999999999</v>
      </c>
      <c r="CV315" s="137"/>
      <c r="CW315" s="54">
        <f>CU315+CV315</f>
        <v>0.19539999999999999</v>
      </c>
      <c r="CX315" s="13"/>
      <c r="CY315" s="9"/>
      <c r="CZ315" s="9"/>
      <c r="DA315" s="9"/>
      <c r="DB315" s="9"/>
      <c r="DC315" s="9"/>
      <c r="DD315" s="9"/>
      <c r="DE315" s="9"/>
      <c r="DF315" s="9"/>
    </row>
    <row r="316" spans="1:110" s="153" customFormat="1" ht="31.5" x14ac:dyDescent="0.25">
      <c r="A316" s="53">
        <f>A315+1</f>
        <v>58</v>
      </c>
      <c r="B316" s="152" t="s">
        <v>26</v>
      </c>
      <c r="C316" s="193"/>
      <c r="D316" s="53" t="s">
        <v>22</v>
      </c>
      <c r="E316" s="150" t="s">
        <v>25</v>
      </c>
      <c r="F316" s="150"/>
      <c r="G316" s="195">
        <v>0.75700000000000001</v>
      </c>
      <c r="H316" s="149">
        <v>2013</v>
      </c>
      <c r="I316" s="148">
        <v>2016</v>
      </c>
      <c r="J316" s="147">
        <v>67.653424000000001</v>
      </c>
      <c r="K316" s="147">
        <f>L316+W316</f>
        <v>25.102955999999999</v>
      </c>
      <c r="L316" s="146">
        <v>24.850435999999998</v>
      </c>
      <c r="M316" s="130" t="s">
        <v>25</v>
      </c>
      <c r="N316" s="129"/>
      <c r="O316" s="129">
        <v>0.75700000000000001</v>
      </c>
      <c r="P316" s="128"/>
      <c r="Q316" s="128"/>
      <c r="R316" s="127"/>
      <c r="S316" s="127"/>
      <c r="T316" s="126" t="s">
        <v>25</v>
      </c>
      <c r="U316" s="125"/>
      <c r="V316" s="125">
        <v>0.75700000000000001</v>
      </c>
      <c r="W316" s="182">
        <v>0.25251999999999997</v>
      </c>
      <c r="X316" s="144"/>
      <c r="Y316" s="144"/>
      <c r="Z316" s="144"/>
      <c r="AA316" s="144"/>
      <c r="AB316" s="144"/>
      <c r="AC316" s="144"/>
      <c r="AD316" s="144"/>
      <c r="AE316" s="144"/>
      <c r="AF316" s="144"/>
      <c r="AG316" s="144"/>
      <c r="AH316" s="144"/>
      <c r="AI316" s="144"/>
      <c r="AJ316" s="144"/>
      <c r="AK316" s="144"/>
      <c r="AL316" s="144"/>
      <c r="AM316" s="144"/>
      <c r="AN316" s="144"/>
      <c r="AO316" s="144"/>
      <c r="AP316" s="144"/>
      <c r="AQ316" s="144"/>
      <c r="AR316" s="144"/>
      <c r="AS316" s="144"/>
      <c r="AT316" s="144"/>
      <c r="AU316" s="144"/>
      <c r="AV316" s="144"/>
      <c r="AW316" s="181"/>
      <c r="AX316" s="144"/>
      <c r="AY316" s="144"/>
      <c r="AZ316" s="144"/>
      <c r="BA316" s="144"/>
      <c r="BB316" s="144"/>
      <c r="BC316" s="144"/>
      <c r="BD316" s="144"/>
      <c r="BE316" s="144"/>
      <c r="BF316" s="144"/>
      <c r="BG316" s="144"/>
      <c r="BH316" s="144"/>
      <c r="BI316" s="144"/>
      <c r="BJ316" s="144"/>
      <c r="BK316" s="144"/>
      <c r="BL316" s="144"/>
      <c r="BM316" s="144"/>
      <c r="BN316" s="144"/>
      <c r="BO316" s="144"/>
      <c r="BP316" s="144"/>
      <c r="BQ316" s="144"/>
      <c r="BR316" s="144"/>
      <c r="BS316" s="144"/>
      <c r="BT316" s="144"/>
      <c r="BU316" s="146">
        <f>W316+AV316</f>
        <v>0.25251999999999997</v>
      </c>
      <c r="BV316" s="142"/>
      <c r="BW316" s="144"/>
      <c r="BX316" s="144"/>
      <c r="BY316" s="144"/>
      <c r="BZ316" s="144"/>
      <c r="CA316" s="144"/>
      <c r="CB316" s="144"/>
      <c r="CC316" s="144"/>
      <c r="CD316" s="144"/>
      <c r="CE316" s="180"/>
      <c r="CF316" s="144"/>
      <c r="CG316" s="144"/>
      <c r="CH316" s="147"/>
      <c r="CI316" s="144"/>
      <c r="CJ316" s="144"/>
      <c r="CK316" s="144"/>
      <c r="CL316" s="144"/>
      <c r="CM316" s="144"/>
      <c r="CN316" s="144"/>
      <c r="CO316" s="144"/>
      <c r="CP316" s="144"/>
      <c r="CQ316" s="144"/>
      <c r="CR316" s="144"/>
      <c r="CS316" s="179"/>
      <c r="CT316" s="178">
        <v>28.113628000000002</v>
      </c>
      <c r="CU316" s="138">
        <v>0.214</v>
      </c>
      <c r="CV316" s="137"/>
      <c r="CW316" s="177">
        <f>CU316+CV316</f>
        <v>0.214</v>
      </c>
      <c r="CX316" s="13"/>
      <c r="CY316" s="154"/>
      <c r="CZ316" s="154"/>
      <c r="DA316" s="154"/>
      <c r="DB316" s="154"/>
      <c r="DC316" s="154"/>
      <c r="DD316" s="154"/>
      <c r="DE316" s="154"/>
      <c r="DF316" s="154"/>
    </row>
    <row r="317" spans="1:110" s="153" customFormat="1" ht="15.75" hidden="1" customHeight="1" x14ac:dyDescent="0.25">
      <c r="A317" s="53"/>
      <c r="B317" s="176"/>
      <c r="C317" s="193"/>
      <c r="D317" s="93"/>
      <c r="E317" s="174"/>
      <c r="F317" s="174"/>
      <c r="G317" s="174"/>
      <c r="H317" s="173"/>
      <c r="I317" s="172"/>
      <c r="J317" s="160"/>
      <c r="K317" s="160"/>
      <c r="L317" s="163"/>
      <c r="M317" s="171"/>
      <c r="N317" s="170"/>
      <c r="O317" s="170"/>
      <c r="P317" s="169"/>
      <c r="Q317" s="169"/>
      <c r="R317" s="168"/>
      <c r="S317" s="168"/>
      <c r="T317" s="167"/>
      <c r="U317" s="166"/>
      <c r="V317" s="166"/>
      <c r="W317" s="165"/>
      <c r="X317" s="159"/>
      <c r="Y317" s="159"/>
      <c r="Z317" s="159"/>
      <c r="AA317" s="159"/>
      <c r="AB317" s="159"/>
      <c r="AC317" s="159"/>
      <c r="AD317" s="159"/>
      <c r="AE317" s="159"/>
      <c r="AF317" s="159"/>
      <c r="AG317" s="159"/>
      <c r="AH317" s="159"/>
      <c r="AI317" s="159"/>
      <c r="AJ317" s="159"/>
      <c r="AK317" s="159"/>
      <c r="AL317" s="159"/>
      <c r="AM317" s="159"/>
      <c r="AN317" s="159"/>
      <c r="AO317" s="159"/>
      <c r="AP317" s="159"/>
      <c r="AQ317" s="159"/>
      <c r="AR317" s="159"/>
      <c r="AS317" s="159"/>
      <c r="AT317" s="159"/>
      <c r="AU317" s="159"/>
      <c r="AV317" s="159"/>
      <c r="AW317" s="164"/>
      <c r="AX317" s="159"/>
      <c r="AY317" s="159"/>
      <c r="AZ317" s="159"/>
      <c r="BA317" s="159"/>
      <c r="BB317" s="159"/>
      <c r="BC317" s="159"/>
      <c r="BD317" s="159"/>
      <c r="BE317" s="159"/>
      <c r="BF317" s="159"/>
      <c r="BG317" s="159"/>
      <c r="BH317" s="159"/>
      <c r="BI317" s="159"/>
      <c r="BJ317" s="159"/>
      <c r="BK317" s="159"/>
      <c r="BL317" s="159"/>
      <c r="BM317" s="159"/>
      <c r="BN317" s="159"/>
      <c r="BO317" s="159"/>
      <c r="BP317" s="159"/>
      <c r="BQ317" s="159"/>
      <c r="BR317" s="159"/>
      <c r="BS317" s="159"/>
      <c r="BT317" s="159"/>
      <c r="BU317" s="163"/>
      <c r="BV317" s="162"/>
      <c r="BW317" s="159"/>
      <c r="BX317" s="159"/>
      <c r="BY317" s="159"/>
      <c r="BZ317" s="159"/>
      <c r="CA317" s="159"/>
      <c r="CB317" s="159"/>
      <c r="CC317" s="159"/>
      <c r="CD317" s="159"/>
      <c r="CE317" s="161"/>
      <c r="CF317" s="159"/>
      <c r="CG317" s="159"/>
      <c r="CH317" s="160"/>
      <c r="CI317" s="159"/>
      <c r="CJ317" s="159"/>
      <c r="CK317" s="159"/>
      <c r="CL317" s="159"/>
      <c r="CM317" s="159"/>
      <c r="CN317" s="159"/>
      <c r="CO317" s="159"/>
      <c r="CP317" s="159"/>
      <c r="CQ317" s="159"/>
      <c r="CR317" s="159"/>
      <c r="CS317" s="158"/>
      <c r="CT317" s="157"/>
      <c r="CU317" s="156"/>
      <c r="CV317" s="79"/>
      <c r="CW317" s="155"/>
      <c r="CX317" s="13"/>
      <c r="CY317" s="154"/>
      <c r="CZ317" s="154"/>
      <c r="DA317" s="154"/>
      <c r="DB317" s="154"/>
      <c r="DC317" s="154"/>
      <c r="DD317" s="154"/>
      <c r="DE317" s="154"/>
      <c r="DF317" s="154"/>
    </row>
    <row r="318" spans="1:110" s="153" customFormat="1" ht="15.75" hidden="1" customHeight="1" x14ac:dyDescent="0.25">
      <c r="A318" s="53"/>
      <c r="B318" s="184"/>
      <c r="C318" s="193"/>
      <c r="D318" s="53"/>
      <c r="E318" s="150"/>
      <c r="F318" s="150"/>
      <c r="G318" s="150"/>
      <c r="H318" s="149"/>
      <c r="I318" s="148"/>
      <c r="J318" s="147"/>
      <c r="K318" s="147"/>
      <c r="L318" s="146"/>
      <c r="M318" s="130"/>
      <c r="N318" s="129"/>
      <c r="O318" s="129"/>
      <c r="P318" s="128"/>
      <c r="Q318" s="128"/>
      <c r="R318" s="127"/>
      <c r="S318" s="127"/>
      <c r="T318" s="126"/>
      <c r="U318" s="125"/>
      <c r="V318" s="125"/>
      <c r="W318" s="182"/>
      <c r="X318" s="144"/>
      <c r="Y318" s="144"/>
      <c r="Z318" s="144"/>
      <c r="AA318" s="144"/>
      <c r="AB318" s="144"/>
      <c r="AC318" s="144"/>
      <c r="AD318" s="144"/>
      <c r="AE318" s="144"/>
      <c r="AF318" s="144"/>
      <c r="AG318" s="144"/>
      <c r="AH318" s="144"/>
      <c r="AI318" s="144"/>
      <c r="AJ318" s="144"/>
      <c r="AK318" s="144"/>
      <c r="AL318" s="144"/>
      <c r="AM318" s="144"/>
      <c r="AN318" s="144"/>
      <c r="AO318" s="144"/>
      <c r="AP318" s="144"/>
      <c r="AQ318" s="144"/>
      <c r="AR318" s="144"/>
      <c r="AS318" s="144"/>
      <c r="AT318" s="144"/>
      <c r="AU318" s="144"/>
      <c r="AV318" s="144"/>
      <c r="AW318" s="181"/>
      <c r="AX318" s="144"/>
      <c r="AY318" s="144"/>
      <c r="AZ318" s="144"/>
      <c r="BA318" s="144"/>
      <c r="BB318" s="144"/>
      <c r="BC318" s="144"/>
      <c r="BD318" s="144"/>
      <c r="BE318" s="144"/>
      <c r="BF318" s="144"/>
      <c r="BG318" s="144"/>
      <c r="BH318" s="144"/>
      <c r="BI318" s="144"/>
      <c r="BJ318" s="144"/>
      <c r="BK318" s="144"/>
      <c r="BL318" s="144"/>
      <c r="BM318" s="144"/>
      <c r="BN318" s="144"/>
      <c r="BO318" s="144"/>
      <c r="BP318" s="144"/>
      <c r="BQ318" s="144"/>
      <c r="BR318" s="144"/>
      <c r="BS318" s="144"/>
      <c r="BT318" s="144"/>
      <c r="BU318" s="146"/>
      <c r="BV318" s="142"/>
      <c r="BW318" s="144"/>
      <c r="BX318" s="144"/>
      <c r="BY318" s="144"/>
      <c r="BZ318" s="144"/>
      <c r="CA318" s="144"/>
      <c r="CB318" s="144"/>
      <c r="CC318" s="144"/>
      <c r="CD318" s="144"/>
      <c r="CE318" s="180"/>
      <c r="CF318" s="144"/>
      <c r="CG318" s="144"/>
      <c r="CH318" s="147"/>
      <c r="CI318" s="144"/>
      <c r="CJ318" s="144"/>
      <c r="CK318" s="144"/>
      <c r="CL318" s="144"/>
      <c r="CM318" s="144"/>
      <c r="CN318" s="144"/>
      <c r="CO318" s="144"/>
      <c r="CP318" s="144"/>
      <c r="CQ318" s="144"/>
      <c r="CR318" s="144"/>
      <c r="CS318" s="179"/>
      <c r="CT318" s="194"/>
      <c r="CU318" s="138"/>
      <c r="CV318" s="137"/>
      <c r="CW318" s="177"/>
      <c r="CX318" s="13"/>
      <c r="CY318" s="154"/>
      <c r="CZ318" s="154"/>
      <c r="DA318" s="154"/>
      <c r="DB318" s="154"/>
      <c r="DC318" s="154"/>
      <c r="DD318" s="154"/>
      <c r="DE318" s="154"/>
      <c r="DF318" s="154"/>
    </row>
    <row r="319" spans="1:110" s="153" customFormat="1" ht="31.5" x14ac:dyDescent="0.25">
      <c r="A319" s="53">
        <f>A316+1</f>
        <v>59</v>
      </c>
      <c r="B319" s="152" t="s">
        <v>24</v>
      </c>
      <c r="C319" s="193"/>
      <c r="D319" s="53" t="s">
        <v>22</v>
      </c>
      <c r="E319" s="150"/>
      <c r="F319" s="150"/>
      <c r="G319" s="150"/>
      <c r="H319" s="149">
        <v>2013</v>
      </c>
      <c r="I319" s="148">
        <v>2015</v>
      </c>
      <c r="J319" s="147">
        <v>4.7529779999999997</v>
      </c>
      <c r="K319" s="147">
        <v>4.7578000000000002E-2</v>
      </c>
      <c r="L319" s="146">
        <v>4.7578000000000002E-2</v>
      </c>
      <c r="M319" s="192"/>
      <c r="N319" s="191"/>
      <c r="O319" s="191"/>
      <c r="P319" s="190"/>
      <c r="Q319" s="190"/>
      <c r="R319" s="189"/>
      <c r="S319" s="189"/>
      <c r="T319" s="188"/>
      <c r="U319" s="187"/>
      <c r="V319" s="187"/>
      <c r="W319" s="182"/>
      <c r="X319" s="144"/>
      <c r="Y319" s="144"/>
      <c r="Z319" s="144"/>
      <c r="AA319" s="144"/>
      <c r="AB319" s="144"/>
      <c r="AC319" s="144"/>
      <c r="AD319" s="144"/>
      <c r="AE319" s="144"/>
      <c r="AF319" s="144"/>
      <c r="AG319" s="144"/>
      <c r="AH319" s="144"/>
      <c r="AI319" s="144"/>
      <c r="AJ319" s="144"/>
      <c r="AK319" s="144"/>
      <c r="AL319" s="144"/>
      <c r="AM319" s="144"/>
      <c r="AN319" s="144"/>
      <c r="AO319" s="144"/>
      <c r="AP319" s="144"/>
      <c r="AQ319" s="144"/>
      <c r="AR319" s="144"/>
      <c r="AS319" s="144"/>
      <c r="AT319" s="144"/>
      <c r="AU319" s="144"/>
      <c r="AV319" s="144"/>
      <c r="AW319" s="181"/>
      <c r="AX319" s="144"/>
      <c r="AY319" s="144"/>
      <c r="AZ319" s="144"/>
      <c r="BA319" s="144"/>
      <c r="BB319" s="144"/>
      <c r="BC319" s="144"/>
      <c r="BD319" s="144"/>
      <c r="BE319" s="144"/>
      <c r="BF319" s="144"/>
      <c r="BG319" s="144"/>
      <c r="BH319" s="144"/>
      <c r="BI319" s="144"/>
      <c r="BJ319" s="144"/>
      <c r="BK319" s="144"/>
      <c r="BL319" s="144"/>
      <c r="BM319" s="144"/>
      <c r="BN319" s="144"/>
      <c r="BO319" s="144"/>
      <c r="BP319" s="144"/>
      <c r="BQ319" s="144"/>
      <c r="BR319" s="144"/>
      <c r="BS319" s="144"/>
      <c r="BT319" s="144"/>
      <c r="BU319" s="146">
        <f>W319+AV319</f>
        <v>0</v>
      </c>
      <c r="BV319" s="142"/>
      <c r="BW319" s="144"/>
      <c r="BX319" s="144"/>
      <c r="BY319" s="144"/>
      <c r="BZ319" s="144"/>
      <c r="CA319" s="144"/>
      <c r="CB319" s="144"/>
      <c r="CC319" s="144"/>
      <c r="CD319" s="144"/>
      <c r="CE319" s="180"/>
      <c r="CF319" s="144"/>
      <c r="CG319" s="144"/>
      <c r="CH319" s="147"/>
      <c r="CI319" s="144"/>
      <c r="CJ319" s="144"/>
      <c r="CK319" s="144"/>
      <c r="CL319" s="144"/>
      <c r="CM319" s="144"/>
      <c r="CN319" s="144"/>
      <c r="CO319" s="144"/>
      <c r="CP319" s="144"/>
      <c r="CQ319" s="144"/>
      <c r="CR319" s="144"/>
      <c r="CS319" s="179"/>
      <c r="CT319" s="178">
        <v>0</v>
      </c>
      <c r="CU319" s="138"/>
      <c r="CV319" s="137"/>
      <c r="CW319" s="177">
        <f>CU319+CV319</f>
        <v>0</v>
      </c>
      <c r="CX319" s="13"/>
      <c r="CY319" s="154"/>
      <c r="CZ319" s="154"/>
      <c r="DA319" s="154"/>
      <c r="DB319" s="154"/>
      <c r="DC319" s="154"/>
      <c r="DD319" s="154"/>
      <c r="DE319" s="154"/>
      <c r="DF319" s="154"/>
    </row>
    <row r="320" spans="1:110" s="153" customFormat="1" ht="31.5" x14ac:dyDescent="0.25">
      <c r="A320" s="53">
        <f>A319+1</f>
        <v>60</v>
      </c>
      <c r="B320" s="152" t="s">
        <v>23</v>
      </c>
      <c r="C320" s="135"/>
      <c r="D320" s="53" t="s">
        <v>22</v>
      </c>
      <c r="E320" s="150"/>
      <c r="F320" s="150"/>
      <c r="G320" s="150"/>
      <c r="H320" s="149">
        <v>2013</v>
      </c>
      <c r="I320" s="148">
        <v>2015</v>
      </c>
      <c r="J320" s="147">
        <v>5.9828770000000002</v>
      </c>
      <c r="K320" s="147">
        <v>5.2524999999999995E-2</v>
      </c>
      <c r="L320" s="146">
        <v>5.2524999999999995E-2</v>
      </c>
      <c r="M320" s="192"/>
      <c r="N320" s="191"/>
      <c r="O320" s="191"/>
      <c r="P320" s="190"/>
      <c r="Q320" s="190"/>
      <c r="R320" s="189"/>
      <c r="S320" s="189"/>
      <c r="T320" s="188"/>
      <c r="U320" s="187"/>
      <c r="V320" s="187"/>
      <c r="W320" s="182"/>
      <c r="X320" s="144"/>
      <c r="Y320" s="144"/>
      <c r="Z320" s="144"/>
      <c r="AA320" s="144"/>
      <c r="AB320" s="144"/>
      <c r="AC320" s="144"/>
      <c r="AD320" s="144"/>
      <c r="AE320" s="144"/>
      <c r="AF320" s="144"/>
      <c r="AG320" s="144"/>
      <c r="AH320" s="144"/>
      <c r="AI320" s="144"/>
      <c r="AJ320" s="144"/>
      <c r="AK320" s="144"/>
      <c r="AL320" s="144"/>
      <c r="AM320" s="144"/>
      <c r="AN320" s="144"/>
      <c r="AO320" s="144"/>
      <c r="AP320" s="144"/>
      <c r="AQ320" s="144"/>
      <c r="AR320" s="144"/>
      <c r="AS320" s="144"/>
      <c r="AT320" s="144"/>
      <c r="AU320" s="144"/>
      <c r="AV320" s="144"/>
      <c r="AW320" s="181"/>
      <c r="AX320" s="144"/>
      <c r="AY320" s="144"/>
      <c r="AZ320" s="144"/>
      <c r="BA320" s="144"/>
      <c r="BB320" s="144"/>
      <c r="BC320" s="144"/>
      <c r="BD320" s="144"/>
      <c r="BE320" s="144"/>
      <c r="BF320" s="144"/>
      <c r="BG320" s="144"/>
      <c r="BH320" s="144"/>
      <c r="BI320" s="144"/>
      <c r="BJ320" s="144"/>
      <c r="BK320" s="144"/>
      <c r="BL320" s="144"/>
      <c r="BM320" s="144"/>
      <c r="BN320" s="144"/>
      <c r="BO320" s="144"/>
      <c r="BP320" s="144"/>
      <c r="BQ320" s="144"/>
      <c r="BR320" s="144"/>
      <c r="BS320" s="144"/>
      <c r="BT320" s="144"/>
      <c r="BU320" s="146">
        <f>W320+AV320</f>
        <v>0</v>
      </c>
      <c r="BV320" s="142"/>
      <c r="BW320" s="144"/>
      <c r="BX320" s="144"/>
      <c r="BY320" s="144"/>
      <c r="BZ320" s="144"/>
      <c r="CA320" s="144"/>
      <c r="CB320" s="144"/>
      <c r="CC320" s="144"/>
      <c r="CD320" s="144"/>
      <c r="CE320" s="180"/>
      <c r="CF320" s="144"/>
      <c r="CG320" s="144"/>
      <c r="CH320" s="147"/>
      <c r="CI320" s="144"/>
      <c r="CJ320" s="144"/>
      <c r="CK320" s="144"/>
      <c r="CL320" s="144"/>
      <c r="CM320" s="144"/>
      <c r="CN320" s="144"/>
      <c r="CO320" s="144"/>
      <c r="CP320" s="144"/>
      <c r="CQ320" s="144"/>
      <c r="CR320" s="144"/>
      <c r="CS320" s="179"/>
      <c r="CT320" s="178">
        <v>0</v>
      </c>
      <c r="CU320" s="138"/>
      <c r="CV320" s="137"/>
      <c r="CW320" s="177">
        <f>CU320+CV320</f>
        <v>0</v>
      </c>
      <c r="CX320" s="13"/>
      <c r="CY320" s="154"/>
      <c r="CZ320" s="154"/>
      <c r="DA320" s="154"/>
      <c r="DB320" s="154"/>
      <c r="DC320" s="154"/>
      <c r="DD320" s="154"/>
      <c r="DE320" s="154"/>
      <c r="DF320" s="154"/>
    </row>
    <row r="321" spans="1:110" s="153" customFormat="1" ht="15.75" x14ac:dyDescent="0.25">
      <c r="A321" s="53"/>
      <c r="B321" s="186" t="s">
        <v>21</v>
      </c>
      <c r="C321" s="185"/>
      <c r="D321" s="93"/>
      <c r="E321" s="174"/>
      <c r="F321" s="174"/>
      <c r="G321" s="174"/>
      <c r="H321" s="173"/>
      <c r="I321" s="172"/>
      <c r="J321" s="160">
        <f>J322+J324</f>
        <v>116.11449880000001</v>
      </c>
      <c r="K321" s="160">
        <f>K322+K324</f>
        <v>87.758265999999992</v>
      </c>
      <c r="L321" s="163">
        <f>L322+L324</f>
        <v>87.758265999999992</v>
      </c>
      <c r="M321" s="171">
        <f>M322+M324</f>
        <v>0</v>
      </c>
      <c r="N321" s="170"/>
      <c r="O321" s="170"/>
      <c r="P321" s="169">
        <f>P322+P324</f>
        <v>0</v>
      </c>
      <c r="Q321" s="169">
        <f>Q322+Q324</f>
        <v>0</v>
      </c>
      <c r="R321" s="168"/>
      <c r="S321" s="168"/>
      <c r="T321" s="167"/>
      <c r="U321" s="166"/>
      <c r="V321" s="166"/>
      <c r="W321" s="165">
        <f>W322+W324</f>
        <v>0</v>
      </c>
      <c r="X321" s="159"/>
      <c r="Y321" s="159"/>
      <c r="Z321" s="159"/>
      <c r="AA321" s="159"/>
      <c r="AB321" s="159"/>
      <c r="AC321" s="159"/>
      <c r="AD321" s="159"/>
      <c r="AE321" s="159"/>
      <c r="AF321" s="159"/>
      <c r="AG321" s="159"/>
      <c r="AH321" s="159"/>
      <c r="AI321" s="159"/>
      <c r="AJ321" s="159"/>
      <c r="AK321" s="159"/>
      <c r="AL321" s="159"/>
      <c r="AM321" s="159"/>
      <c r="AN321" s="159"/>
      <c r="AO321" s="159"/>
      <c r="AP321" s="159"/>
      <c r="AQ321" s="159"/>
      <c r="AR321" s="159"/>
      <c r="AS321" s="159"/>
      <c r="AT321" s="159"/>
      <c r="AU321" s="159"/>
      <c r="AV321" s="159">
        <f>AV322+AV324</f>
        <v>0</v>
      </c>
      <c r="AW321" s="164"/>
      <c r="AX321" s="159"/>
      <c r="AY321" s="159"/>
      <c r="AZ321" s="159"/>
      <c r="BA321" s="159"/>
      <c r="BB321" s="159"/>
      <c r="BC321" s="159"/>
      <c r="BD321" s="159"/>
      <c r="BE321" s="159"/>
      <c r="BF321" s="159"/>
      <c r="BG321" s="159"/>
      <c r="BH321" s="159"/>
      <c r="BI321" s="159"/>
      <c r="BJ321" s="159"/>
      <c r="BK321" s="159"/>
      <c r="BL321" s="159"/>
      <c r="BM321" s="159"/>
      <c r="BN321" s="159"/>
      <c r="BO321" s="159"/>
      <c r="BP321" s="159"/>
      <c r="BQ321" s="159"/>
      <c r="BR321" s="159"/>
      <c r="BS321" s="159"/>
      <c r="BT321" s="159"/>
      <c r="BU321" s="163">
        <f>W321+AV321</f>
        <v>0</v>
      </c>
      <c r="BV321" s="162"/>
      <c r="BW321" s="159"/>
      <c r="BX321" s="159"/>
      <c r="BY321" s="159"/>
      <c r="BZ321" s="159"/>
      <c r="CA321" s="159"/>
      <c r="CB321" s="159"/>
      <c r="CC321" s="159"/>
      <c r="CD321" s="159"/>
      <c r="CE321" s="161"/>
      <c r="CF321" s="159"/>
      <c r="CG321" s="159"/>
      <c r="CH321" s="160"/>
      <c r="CI321" s="159"/>
      <c r="CJ321" s="159"/>
      <c r="CK321" s="159"/>
      <c r="CL321" s="159"/>
      <c r="CM321" s="159"/>
      <c r="CN321" s="159"/>
      <c r="CO321" s="159"/>
      <c r="CP321" s="159"/>
      <c r="CQ321" s="159"/>
      <c r="CR321" s="159"/>
      <c r="CS321" s="158"/>
      <c r="CT321" s="157">
        <f>CT322+CT324</f>
        <v>75.793008</v>
      </c>
      <c r="CU321" s="156">
        <f>CU322+CU324</f>
        <v>0</v>
      </c>
      <c r="CV321" s="79">
        <f>CV322+CV324</f>
        <v>0</v>
      </c>
      <c r="CW321" s="155">
        <f>CU321+CV321</f>
        <v>0</v>
      </c>
      <c r="CX321" s="13"/>
      <c r="CY321" s="154"/>
      <c r="CZ321" s="154"/>
      <c r="DA321" s="154"/>
      <c r="DB321" s="154"/>
      <c r="DC321" s="154"/>
      <c r="DD321" s="154"/>
      <c r="DE321" s="154"/>
      <c r="DF321" s="154"/>
    </row>
    <row r="322" spans="1:110" s="153" customFormat="1" ht="15.75" hidden="1" x14ac:dyDescent="0.25">
      <c r="A322" s="53"/>
      <c r="B322" s="176" t="s">
        <v>20</v>
      </c>
      <c r="C322" s="175"/>
      <c r="D322" s="93"/>
      <c r="E322" s="174"/>
      <c r="F322" s="174"/>
      <c r="G322" s="174"/>
      <c r="H322" s="173"/>
      <c r="I322" s="172"/>
      <c r="J322" s="160">
        <f>J323</f>
        <v>0</v>
      </c>
      <c r="K322" s="160">
        <f>K323</f>
        <v>0</v>
      </c>
      <c r="L322" s="163">
        <f>L323</f>
        <v>0</v>
      </c>
      <c r="M322" s="171"/>
      <c r="N322" s="170"/>
      <c r="O322" s="170"/>
      <c r="P322" s="169"/>
      <c r="Q322" s="169"/>
      <c r="R322" s="168"/>
      <c r="S322" s="168"/>
      <c r="T322" s="167"/>
      <c r="U322" s="166"/>
      <c r="V322" s="166"/>
      <c r="W322" s="165">
        <f>W323</f>
        <v>0</v>
      </c>
      <c r="X322" s="159"/>
      <c r="Y322" s="159"/>
      <c r="Z322" s="159"/>
      <c r="AA322" s="159"/>
      <c r="AB322" s="159"/>
      <c r="AC322" s="159"/>
      <c r="AD322" s="159"/>
      <c r="AE322" s="159"/>
      <c r="AF322" s="159"/>
      <c r="AG322" s="159"/>
      <c r="AH322" s="159"/>
      <c r="AI322" s="159"/>
      <c r="AJ322" s="159"/>
      <c r="AK322" s="159"/>
      <c r="AL322" s="159"/>
      <c r="AM322" s="159"/>
      <c r="AN322" s="159"/>
      <c r="AO322" s="159"/>
      <c r="AP322" s="159"/>
      <c r="AQ322" s="159"/>
      <c r="AR322" s="159"/>
      <c r="AS322" s="159"/>
      <c r="AT322" s="159"/>
      <c r="AU322" s="159"/>
      <c r="AV322" s="159">
        <f>AV323</f>
        <v>0</v>
      </c>
      <c r="AW322" s="164"/>
      <c r="AX322" s="159"/>
      <c r="AY322" s="159"/>
      <c r="AZ322" s="159"/>
      <c r="BA322" s="159"/>
      <c r="BB322" s="159"/>
      <c r="BC322" s="159"/>
      <c r="BD322" s="159"/>
      <c r="BE322" s="159"/>
      <c r="BF322" s="159"/>
      <c r="BG322" s="159"/>
      <c r="BH322" s="159"/>
      <c r="BI322" s="159"/>
      <c r="BJ322" s="159"/>
      <c r="BK322" s="159"/>
      <c r="BL322" s="159"/>
      <c r="BM322" s="159"/>
      <c r="BN322" s="159"/>
      <c r="BO322" s="159"/>
      <c r="BP322" s="159"/>
      <c r="BQ322" s="159"/>
      <c r="BR322" s="159"/>
      <c r="BS322" s="159"/>
      <c r="BT322" s="159"/>
      <c r="BU322" s="163">
        <f>W322+AV322</f>
        <v>0</v>
      </c>
      <c r="BV322" s="162"/>
      <c r="BW322" s="159"/>
      <c r="BX322" s="159"/>
      <c r="BY322" s="159"/>
      <c r="BZ322" s="159"/>
      <c r="CA322" s="159"/>
      <c r="CB322" s="159"/>
      <c r="CC322" s="159"/>
      <c r="CD322" s="159"/>
      <c r="CE322" s="161"/>
      <c r="CF322" s="159"/>
      <c r="CG322" s="159"/>
      <c r="CH322" s="160"/>
      <c r="CI322" s="159"/>
      <c r="CJ322" s="159"/>
      <c r="CK322" s="159"/>
      <c r="CL322" s="159"/>
      <c r="CM322" s="159"/>
      <c r="CN322" s="159"/>
      <c r="CO322" s="159"/>
      <c r="CP322" s="159"/>
      <c r="CQ322" s="159"/>
      <c r="CR322" s="159"/>
      <c r="CS322" s="158"/>
      <c r="CT322" s="157">
        <f>CT323</f>
        <v>0</v>
      </c>
      <c r="CU322" s="156">
        <f>CU323</f>
        <v>0</v>
      </c>
      <c r="CV322" s="79">
        <f>CV323</f>
        <v>0</v>
      </c>
      <c r="CW322" s="155">
        <f>CU322+CV322</f>
        <v>0</v>
      </c>
      <c r="CX322" s="13"/>
      <c r="CY322" s="154"/>
      <c r="CZ322" s="154"/>
      <c r="DA322" s="154"/>
      <c r="DB322" s="154"/>
      <c r="DC322" s="154"/>
      <c r="DD322" s="154"/>
      <c r="DE322" s="154"/>
      <c r="DF322" s="154"/>
    </row>
    <row r="323" spans="1:110" s="153" customFormat="1" ht="15.75" hidden="1" x14ac:dyDescent="0.25">
      <c r="A323" s="53"/>
      <c r="B323" s="184"/>
      <c r="C323" s="183"/>
      <c r="D323" s="53"/>
      <c r="E323" s="150"/>
      <c r="F323" s="150"/>
      <c r="G323" s="150"/>
      <c r="H323" s="149"/>
      <c r="I323" s="148"/>
      <c r="J323" s="147"/>
      <c r="K323" s="147"/>
      <c r="L323" s="146"/>
      <c r="M323" s="130"/>
      <c r="N323" s="129"/>
      <c r="O323" s="129"/>
      <c r="P323" s="128"/>
      <c r="Q323" s="128"/>
      <c r="R323" s="127"/>
      <c r="S323" s="127"/>
      <c r="T323" s="126"/>
      <c r="U323" s="125"/>
      <c r="V323" s="125"/>
      <c r="W323" s="182"/>
      <c r="X323" s="144"/>
      <c r="Y323" s="144"/>
      <c r="Z323" s="144"/>
      <c r="AA323" s="144"/>
      <c r="AB323" s="144"/>
      <c r="AC323" s="144"/>
      <c r="AD323" s="144"/>
      <c r="AE323" s="144"/>
      <c r="AF323" s="144"/>
      <c r="AG323" s="144"/>
      <c r="AH323" s="144"/>
      <c r="AI323" s="144"/>
      <c r="AJ323" s="144"/>
      <c r="AK323" s="144"/>
      <c r="AL323" s="144"/>
      <c r="AM323" s="144"/>
      <c r="AN323" s="144"/>
      <c r="AO323" s="144"/>
      <c r="AP323" s="144"/>
      <c r="AQ323" s="144"/>
      <c r="AR323" s="144"/>
      <c r="AS323" s="144"/>
      <c r="AT323" s="144"/>
      <c r="AU323" s="144"/>
      <c r="AV323" s="144"/>
      <c r="AW323" s="181"/>
      <c r="AX323" s="144"/>
      <c r="AY323" s="144"/>
      <c r="AZ323" s="144"/>
      <c r="BA323" s="144"/>
      <c r="BB323" s="144"/>
      <c r="BC323" s="144"/>
      <c r="BD323" s="144"/>
      <c r="BE323" s="144"/>
      <c r="BF323" s="144"/>
      <c r="BG323" s="144"/>
      <c r="BH323" s="144"/>
      <c r="BI323" s="144"/>
      <c r="BJ323" s="144"/>
      <c r="BK323" s="144"/>
      <c r="BL323" s="144"/>
      <c r="BM323" s="144"/>
      <c r="BN323" s="144"/>
      <c r="BO323" s="144"/>
      <c r="BP323" s="144"/>
      <c r="BQ323" s="144"/>
      <c r="BR323" s="144"/>
      <c r="BS323" s="144"/>
      <c r="BT323" s="144"/>
      <c r="BU323" s="146"/>
      <c r="BV323" s="142"/>
      <c r="BW323" s="144"/>
      <c r="BX323" s="144"/>
      <c r="BY323" s="144"/>
      <c r="BZ323" s="144"/>
      <c r="CA323" s="144"/>
      <c r="CB323" s="144"/>
      <c r="CC323" s="144"/>
      <c r="CD323" s="144"/>
      <c r="CE323" s="180"/>
      <c r="CF323" s="144"/>
      <c r="CG323" s="144"/>
      <c r="CH323" s="147"/>
      <c r="CI323" s="144"/>
      <c r="CJ323" s="144"/>
      <c r="CK323" s="144"/>
      <c r="CL323" s="144"/>
      <c r="CM323" s="144"/>
      <c r="CN323" s="144"/>
      <c r="CO323" s="144"/>
      <c r="CP323" s="144"/>
      <c r="CQ323" s="144"/>
      <c r="CR323" s="144"/>
      <c r="CS323" s="179"/>
      <c r="CT323" s="178"/>
      <c r="CU323" s="138"/>
      <c r="CV323" s="137"/>
      <c r="CW323" s="177"/>
      <c r="CX323" s="13"/>
      <c r="CY323" s="154"/>
      <c r="CZ323" s="154"/>
      <c r="DA323" s="154"/>
      <c r="DB323" s="154"/>
      <c r="DC323" s="154"/>
      <c r="DD323" s="154"/>
      <c r="DE323" s="154"/>
      <c r="DF323" s="154"/>
    </row>
    <row r="324" spans="1:110" s="153" customFormat="1" ht="15.75" x14ac:dyDescent="0.25">
      <c r="A324" s="53"/>
      <c r="B324" s="176" t="s">
        <v>19</v>
      </c>
      <c r="C324" s="175"/>
      <c r="D324" s="93"/>
      <c r="E324" s="174"/>
      <c r="F324" s="174"/>
      <c r="G324" s="174"/>
      <c r="H324" s="173"/>
      <c r="I324" s="172"/>
      <c r="J324" s="160">
        <f>J325+J326</f>
        <v>116.11449880000001</v>
      </c>
      <c r="K324" s="160">
        <f>K325+K326</f>
        <v>87.758265999999992</v>
      </c>
      <c r="L324" s="163">
        <f>L325+L326</f>
        <v>87.758265999999992</v>
      </c>
      <c r="M324" s="171">
        <f>M325+M326</f>
        <v>0</v>
      </c>
      <c r="N324" s="170"/>
      <c r="O324" s="170"/>
      <c r="P324" s="169">
        <f>P325+P326</f>
        <v>0</v>
      </c>
      <c r="Q324" s="169">
        <f>Q325+Q326</f>
        <v>0</v>
      </c>
      <c r="R324" s="168"/>
      <c r="S324" s="168"/>
      <c r="T324" s="167"/>
      <c r="U324" s="166"/>
      <c r="V324" s="166"/>
      <c r="W324" s="165">
        <f>W325+W326</f>
        <v>0</v>
      </c>
      <c r="X324" s="159"/>
      <c r="Y324" s="159"/>
      <c r="Z324" s="159"/>
      <c r="AA324" s="159"/>
      <c r="AB324" s="159"/>
      <c r="AC324" s="159"/>
      <c r="AD324" s="159"/>
      <c r="AE324" s="159"/>
      <c r="AF324" s="159"/>
      <c r="AG324" s="159"/>
      <c r="AH324" s="159"/>
      <c r="AI324" s="159"/>
      <c r="AJ324" s="159"/>
      <c r="AK324" s="159"/>
      <c r="AL324" s="159"/>
      <c r="AM324" s="159"/>
      <c r="AN324" s="159"/>
      <c r="AO324" s="159"/>
      <c r="AP324" s="159"/>
      <c r="AQ324" s="159"/>
      <c r="AR324" s="159"/>
      <c r="AS324" s="159"/>
      <c r="AT324" s="159"/>
      <c r="AU324" s="159"/>
      <c r="AV324" s="159">
        <f>AV325+AV326</f>
        <v>0</v>
      </c>
      <c r="AW324" s="164"/>
      <c r="AX324" s="159"/>
      <c r="AY324" s="159"/>
      <c r="AZ324" s="159"/>
      <c r="BA324" s="159"/>
      <c r="BB324" s="159"/>
      <c r="BC324" s="159"/>
      <c r="BD324" s="159"/>
      <c r="BE324" s="159"/>
      <c r="BF324" s="159"/>
      <c r="BG324" s="159"/>
      <c r="BH324" s="159"/>
      <c r="BI324" s="159"/>
      <c r="BJ324" s="159"/>
      <c r="BK324" s="159"/>
      <c r="BL324" s="159"/>
      <c r="BM324" s="159"/>
      <c r="BN324" s="159"/>
      <c r="BO324" s="159"/>
      <c r="BP324" s="159"/>
      <c r="BQ324" s="159"/>
      <c r="BR324" s="159"/>
      <c r="BS324" s="159"/>
      <c r="BT324" s="159"/>
      <c r="BU324" s="163">
        <f>W324+AV324</f>
        <v>0</v>
      </c>
      <c r="BV324" s="162"/>
      <c r="BW324" s="159"/>
      <c r="BX324" s="159"/>
      <c r="BY324" s="159"/>
      <c r="BZ324" s="159"/>
      <c r="CA324" s="159"/>
      <c r="CB324" s="159"/>
      <c r="CC324" s="159"/>
      <c r="CD324" s="159"/>
      <c r="CE324" s="161"/>
      <c r="CF324" s="159"/>
      <c r="CG324" s="159"/>
      <c r="CH324" s="160"/>
      <c r="CI324" s="159"/>
      <c r="CJ324" s="159"/>
      <c r="CK324" s="159"/>
      <c r="CL324" s="159"/>
      <c r="CM324" s="159"/>
      <c r="CN324" s="159"/>
      <c r="CO324" s="159"/>
      <c r="CP324" s="159"/>
      <c r="CQ324" s="159"/>
      <c r="CR324" s="159"/>
      <c r="CS324" s="158"/>
      <c r="CT324" s="157">
        <f>CT325+CT326</f>
        <v>75.793008</v>
      </c>
      <c r="CU324" s="156">
        <f>CU325+CU326</f>
        <v>0</v>
      </c>
      <c r="CV324" s="79">
        <f>CV325+CV326</f>
        <v>0</v>
      </c>
      <c r="CW324" s="155">
        <f>CU324+CV324</f>
        <v>0</v>
      </c>
      <c r="CX324" s="13"/>
      <c r="CY324" s="154"/>
      <c r="CZ324" s="154"/>
      <c r="DA324" s="154"/>
      <c r="DB324" s="154"/>
      <c r="DC324" s="154"/>
      <c r="DD324" s="154"/>
      <c r="DE324" s="154"/>
      <c r="DF324" s="154"/>
    </row>
    <row r="325" spans="1:110" s="8" customFormat="1" ht="31.5" x14ac:dyDescent="0.25">
      <c r="A325" s="53">
        <f>A320+1</f>
        <v>61</v>
      </c>
      <c r="B325" s="152" t="s">
        <v>18</v>
      </c>
      <c r="C325" s="151" t="s">
        <v>17</v>
      </c>
      <c r="D325" s="53" t="s">
        <v>15</v>
      </c>
      <c r="E325" s="150"/>
      <c r="F325" s="150"/>
      <c r="G325" s="150"/>
      <c r="H325" s="149">
        <v>2015</v>
      </c>
      <c r="I325" s="148">
        <v>2015</v>
      </c>
      <c r="J325" s="147">
        <v>54.770989999999998</v>
      </c>
      <c r="K325" s="147">
        <v>54.770989999999998</v>
      </c>
      <c r="L325" s="146">
        <v>54.770989999999998</v>
      </c>
      <c r="M325" s="130"/>
      <c r="N325" s="129"/>
      <c r="O325" s="129"/>
      <c r="P325" s="128"/>
      <c r="Q325" s="128"/>
      <c r="R325" s="127"/>
      <c r="S325" s="127"/>
      <c r="T325" s="126"/>
      <c r="U325" s="125"/>
      <c r="V325" s="125"/>
      <c r="W325" s="145"/>
      <c r="X325" s="141"/>
      <c r="Y325" s="141"/>
      <c r="Z325" s="141"/>
      <c r="AA325" s="141"/>
      <c r="AB325" s="141"/>
      <c r="AC325" s="141"/>
      <c r="AD325" s="141"/>
      <c r="AE325" s="141"/>
      <c r="AF325" s="141"/>
      <c r="AG325" s="141"/>
      <c r="AH325" s="141"/>
      <c r="AI325" s="141"/>
      <c r="AJ325" s="141"/>
      <c r="AK325" s="141"/>
      <c r="AL325" s="141"/>
      <c r="AM325" s="141"/>
      <c r="AN325" s="141"/>
      <c r="AO325" s="141"/>
      <c r="AP325" s="141"/>
      <c r="AQ325" s="141"/>
      <c r="AR325" s="141"/>
      <c r="AS325" s="141"/>
      <c r="AT325" s="141"/>
      <c r="AU325" s="141"/>
      <c r="AV325" s="144"/>
      <c r="AW325" s="143"/>
      <c r="AX325" s="141"/>
      <c r="AY325" s="141"/>
      <c r="AZ325" s="141"/>
      <c r="BA325" s="141"/>
      <c r="BB325" s="141"/>
      <c r="BC325" s="141"/>
      <c r="BD325" s="141"/>
      <c r="BE325" s="141"/>
      <c r="BF325" s="141"/>
      <c r="BG325" s="141"/>
      <c r="BH325" s="141"/>
      <c r="BI325" s="141"/>
      <c r="BJ325" s="141"/>
      <c r="BK325" s="141"/>
      <c r="BL325" s="141"/>
      <c r="BM325" s="141"/>
      <c r="BN325" s="141"/>
      <c r="BO325" s="141"/>
      <c r="BP325" s="141"/>
      <c r="BQ325" s="141"/>
      <c r="BR325" s="141"/>
      <c r="BS325" s="141"/>
      <c r="BT325" s="141"/>
      <c r="BU325" s="56">
        <f>W325+AV325</f>
        <v>0</v>
      </c>
      <c r="BV325" s="142"/>
      <c r="BW325" s="141"/>
      <c r="BX325" s="141"/>
      <c r="BY325" s="141"/>
      <c r="BZ325" s="141"/>
      <c r="CA325" s="141"/>
      <c r="CB325" s="141"/>
      <c r="CC325" s="141"/>
      <c r="CD325" s="141"/>
      <c r="CE325" s="38"/>
      <c r="CF325" s="141"/>
      <c r="CG325" s="141"/>
      <c r="CH325" s="20"/>
      <c r="CI325" s="141"/>
      <c r="CJ325" s="141"/>
      <c r="CK325" s="141"/>
      <c r="CL325" s="141"/>
      <c r="CM325" s="141"/>
      <c r="CN325" s="141"/>
      <c r="CO325" s="141"/>
      <c r="CP325" s="141"/>
      <c r="CQ325" s="141"/>
      <c r="CR325" s="141"/>
      <c r="CS325" s="140"/>
      <c r="CT325" s="139">
        <v>46.997729</v>
      </c>
      <c r="CU325" s="138"/>
      <c r="CV325" s="137"/>
      <c r="CW325" s="54">
        <f>CU325+CV325</f>
        <v>0</v>
      </c>
      <c r="CX325" s="13"/>
      <c r="CY325" s="94"/>
      <c r="CZ325" s="94"/>
      <c r="DA325" s="94"/>
      <c r="DB325" s="94"/>
      <c r="DC325" s="94"/>
      <c r="DD325" s="94"/>
      <c r="DE325" s="94"/>
      <c r="DF325" s="94"/>
    </row>
    <row r="326" spans="1:110" s="112" customFormat="1" ht="31.5" x14ac:dyDescent="0.25">
      <c r="A326" s="53">
        <f>A325+1</f>
        <v>62</v>
      </c>
      <c r="B326" s="136" t="s">
        <v>16</v>
      </c>
      <c r="C326" s="135"/>
      <c r="D326" s="134" t="s">
        <v>15</v>
      </c>
      <c r="E326" s="133"/>
      <c r="F326" s="133"/>
      <c r="G326" s="133"/>
      <c r="H326" s="132">
        <v>2015</v>
      </c>
      <c r="I326" s="131">
        <v>2015</v>
      </c>
      <c r="J326" s="119">
        <v>61.343508800000002</v>
      </c>
      <c r="K326" s="119">
        <f>L326</f>
        <v>32.987276000000001</v>
      </c>
      <c r="L326" s="122">
        <v>32.987276000000001</v>
      </c>
      <c r="M326" s="130"/>
      <c r="N326" s="129"/>
      <c r="O326" s="129"/>
      <c r="P326" s="128"/>
      <c r="Q326" s="128"/>
      <c r="R326" s="127"/>
      <c r="S326" s="127"/>
      <c r="T326" s="126"/>
      <c r="U326" s="125"/>
      <c r="V326" s="125"/>
      <c r="W326" s="124"/>
      <c r="X326" s="118"/>
      <c r="Y326" s="118"/>
      <c r="Z326" s="118"/>
      <c r="AA326" s="118"/>
      <c r="AB326" s="118"/>
      <c r="AC326" s="118"/>
      <c r="AD326" s="118"/>
      <c r="AE326" s="118"/>
      <c r="AF326" s="118"/>
      <c r="AG326" s="118"/>
      <c r="AH326" s="118"/>
      <c r="AI326" s="118"/>
      <c r="AJ326" s="118"/>
      <c r="AK326" s="118"/>
      <c r="AL326" s="118"/>
      <c r="AM326" s="118"/>
      <c r="AN326" s="118"/>
      <c r="AO326" s="118"/>
      <c r="AP326" s="118"/>
      <c r="AQ326" s="118"/>
      <c r="AR326" s="118"/>
      <c r="AS326" s="118"/>
      <c r="AT326" s="118"/>
      <c r="AU326" s="118"/>
      <c r="AV326" s="118"/>
      <c r="AW326" s="123"/>
      <c r="AX326" s="118"/>
      <c r="AY326" s="118"/>
      <c r="AZ326" s="118"/>
      <c r="BA326" s="118"/>
      <c r="BB326" s="118"/>
      <c r="BC326" s="118"/>
      <c r="BD326" s="118"/>
      <c r="BE326" s="118"/>
      <c r="BF326" s="118"/>
      <c r="BG326" s="118"/>
      <c r="BH326" s="118"/>
      <c r="BI326" s="118"/>
      <c r="BJ326" s="118"/>
      <c r="BK326" s="118"/>
      <c r="BL326" s="118"/>
      <c r="BM326" s="118"/>
      <c r="BN326" s="118"/>
      <c r="BO326" s="118"/>
      <c r="BP326" s="118"/>
      <c r="BQ326" s="118"/>
      <c r="BR326" s="118"/>
      <c r="BS326" s="118"/>
      <c r="BT326" s="118"/>
      <c r="BU326" s="122">
        <f>W326+AV326</f>
        <v>0</v>
      </c>
      <c r="BV326" s="121"/>
      <c r="BW326" s="118"/>
      <c r="BX326" s="118"/>
      <c r="BY326" s="118"/>
      <c r="BZ326" s="118"/>
      <c r="CA326" s="118"/>
      <c r="CB326" s="118"/>
      <c r="CC326" s="118"/>
      <c r="CD326" s="118"/>
      <c r="CE326" s="120"/>
      <c r="CF326" s="118"/>
      <c r="CG326" s="118"/>
      <c r="CH326" s="119"/>
      <c r="CI326" s="118"/>
      <c r="CJ326" s="118"/>
      <c r="CK326" s="118"/>
      <c r="CL326" s="118"/>
      <c r="CM326" s="118"/>
      <c r="CN326" s="118"/>
      <c r="CO326" s="118"/>
      <c r="CP326" s="118"/>
      <c r="CQ326" s="118"/>
      <c r="CR326" s="118"/>
      <c r="CS326" s="117"/>
      <c r="CT326" s="116">
        <v>28.795278999999997</v>
      </c>
      <c r="CU326" s="115"/>
      <c r="CV326" s="114"/>
      <c r="CW326" s="113">
        <f>CU326+CV326</f>
        <v>0</v>
      </c>
      <c r="CX326" s="13"/>
      <c r="CY326" s="12"/>
      <c r="CZ326" s="12"/>
      <c r="DA326" s="12"/>
      <c r="DB326" s="12"/>
      <c r="DC326" s="12"/>
      <c r="DD326" s="12"/>
      <c r="DE326" s="12"/>
      <c r="DF326" s="12"/>
    </row>
    <row r="327" spans="1:110" s="10" customFormat="1" ht="15.75" x14ac:dyDescent="0.25">
      <c r="A327" s="93" t="s">
        <v>14</v>
      </c>
      <c r="B327" s="92" t="s">
        <v>13</v>
      </c>
      <c r="C327" s="111"/>
      <c r="D327" s="110"/>
      <c r="E327" s="109"/>
      <c r="F327" s="109"/>
      <c r="G327" s="109"/>
      <c r="H327" s="108"/>
      <c r="I327" s="108"/>
      <c r="J327" s="70"/>
      <c r="K327" s="70"/>
      <c r="L327" s="107"/>
      <c r="M327" s="106"/>
      <c r="N327" s="105"/>
      <c r="O327" s="105"/>
      <c r="P327" s="104"/>
      <c r="Q327" s="104"/>
      <c r="R327" s="103"/>
      <c r="S327" s="103"/>
      <c r="T327" s="102"/>
      <c r="U327" s="101"/>
      <c r="V327" s="101"/>
      <c r="W327" s="100"/>
      <c r="X327" s="79"/>
      <c r="Y327" s="98"/>
      <c r="Z327" s="98"/>
      <c r="AA327" s="98"/>
      <c r="AB327" s="98"/>
      <c r="AC327" s="98"/>
      <c r="AD327" s="98"/>
      <c r="AE327" s="98"/>
      <c r="AF327" s="98"/>
      <c r="AG327" s="98"/>
      <c r="AH327" s="98"/>
      <c r="AI327" s="98"/>
      <c r="AJ327" s="98"/>
      <c r="AK327" s="98"/>
      <c r="AL327" s="98"/>
      <c r="AM327" s="98"/>
      <c r="AN327" s="98"/>
      <c r="AO327" s="98"/>
      <c r="AP327" s="98"/>
      <c r="AQ327" s="98"/>
      <c r="AR327" s="98"/>
      <c r="AS327" s="98"/>
      <c r="AT327" s="98"/>
      <c r="AU327" s="98"/>
      <c r="AV327" s="70"/>
      <c r="AW327" s="98"/>
      <c r="AX327" s="98"/>
      <c r="AY327" s="98"/>
      <c r="AZ327" s="98"/>
      <c r="BA327" s="98"/>
      <c r="BB327" s="98"/>
      <c r="BC327" s="98"/>
      <c r="BD327" s="98"/>
      <c r="BE327" s="98"/>
      <c r="BF327" s="98"/>
      <c r="BG327" s="98"/>
      <c r="BH327" s="98"/>
      <c r="BI327" s="98"/>
      <c r="BJ327" s="98"/>
      <c r="BK327" s="98"/>
      <c r="BL327" s="98"/>
      <c r="BM327" s="98"/>
      <c r="BN327" s="98"/>
      <c r="BO327" s="98"/>
      <c r="BP327" s="98"/>
      <c r="BQ327" s="98"/>
      <c r="BR327" s="98"/>
      <c r="BS327" s="98"/>
      <c r="BT327" s="98"/>
      <c r="BU327" s="69">
        <f>W327+AV327</f>
        <v>0</v>
      </c>
      <c r="BV327" s="99"/>
      <c r="BW327" s="98"/>
      <c r="BX327" s="98"/>
      <c r="BY327" s="98"/>
      <c r="BZ327" s="98"/>
      <c r="CA327" s="98"/>
      <c r="CB327" s="98"/>
      <c r="CC327" s="98"/>
      <c r="CD327" s="98"/>
      <c r="CE327" s="75"/>
      <c r="CF327" s="98"/>
      <c r="CG327" s="98"/>
      <c r="CH327" s="98"/>
      <c r="CI327" s="98"/>
      <c r="CJ327" s="98"/>
      <c r="CK327" s="98"/>
      <c r="CL327" s="98"/>
      <c r="CM327" s="98"/>
      <c r="CN327" s="98"/>
      <c r="CO327" s="98"/>
      <c r="CP327" s="98"/>
      <c r="CQ327" s="98"/>
      <c r="CR327" s="98"/>
      <c r="CS327" s="97"/>
      <c r="CT327" s="96"/>
      <c r="CU327" s="71"/>
      <c r="CV327" s="70"/>
      <c r="CW327" s="69">
        <f>CU327+CV327</f>
        <v>0</v>
      </c>
      <c r="CX327" s="68"/>
      <c r="CY327" s="95"/>
      <c r="CZ327" s="95"/>
      <c r="DA327" s="95"/>
      <c r="DB327" s="95"/>
      <c r="DC327" s="95"/>
      <c r="DD327" s="95"/>
      <c r="DE327" s="94"/>
      <c r="DF327" s="94"/>
    </row>
    <row r="328" spans="1:110" s="10" customFormat="1" ht="15.75" x14ac:dyDescent="0.25">
      <c r="A328" s="93" t="s">
        <v>12</v>
      </c>
      <c r="B328" s="92" t="s">
        <v>11</v>
      </c>
      <c r="C328" s="111"/>
      <c r="D328" s="110"/>
      <c r="E328" s="109"/>
      <c r="F328" s="109"/>
      <c r="G328" s="109"/>
      <c r="H328" s="108"/>
      <c r="I328" s="108"/>
      <c r="J328" s="70"/>
      <c r="K328" s="70"/>
      <c r="L328" s="107"/>
      <c r="M328" s="106"/>
      <c r="N328" s="105"/>
      <c r="O328" s="105"/>
      <c r="P328" s="104"/>
      <c r="Q328" s="104"/>
      <c r="R328" s="103"/>
      <c r="S328" s="103"/>
      <c r="T328" s="102"/>
      <c r="U328" s="101"/>
      <c r="V328" s="101"/>
      <c r="W328" s="100"/>
      <c r="X328" s="79"/>
      <c r="Y328" s="98"/>
      <c r="Z328" s="98"/>
      <c r="AA328" s="98"/>
      <c r="AB328" s="98"/>
      <c r="AC328" s="98"/>
      <c r="AD328" s="98"/>
      <c r="AE328" s="98"/>
      <c r="AF328" s="98"/>
      <c r="AG328" s="98"/>
      <c r="AH328" s="98"/>
      <c r="AI328" s="98"/>
      <c r="AJ328" s="98"/>
      <c r="AK328" s="98"/>
      <c r="AL328" s="98"/>
      <c r="AM328" s="98"/>
      <c r="AN328" s="98"/>
      <c r="AO328" s="98"/>
      <c r="AP328" s="98"/>
      <c r="AQ328" s="98"/>
      <c r="AR328" s="98"/>
      <c r="AS328" s="98"/>
      <c r="AT328" s="98"/>
      <c r="AU328" s="98"/>
      <c r="AV328" s="70"/>
      <c r="AW328" s="98"/>
      <c r="AX328" s="98"/>
      <c r="AY328" s="98"/>
      <c r="AZ328" s="98"/>
      <c r="BA328" s="98"/>
      <c r="BB328" s="98"/>
      <c r="BC328" s="98"/>
      <c r="BD328" s="98"/>
      <c r="BE328" s="98"/>
      <c r="BF328" s="98"/>
      <c r="BG328" s="98"/>
      <c r="BH328" s="98"/>
      <c r="BI328" s="98"/>
      <c r="BJ328" s="98"/>
      <c r="BK328" s="98"/>
      <c r="BL328" s="98"/>
      <c r="BM328" s="98"/>
      <c r="BN328" s="98"/>
      <c r="BO328" s="98"/>
      <c r="BP328" s="98"/>
      <c r="BQ328" s="98"/>
      <c r="BR328" s="98"/>
      <c r="BS328" s="98"/>
      <c r="BT328" s="98"/>
      <c r="BU328" s="69">
        <f>W328+AV328</f>
        <v>0</v>
      </c>
      <c r="BV328" s="99"/>
      <c r="BW328" s="98"/>
      <c r="BX328" s="98"/>
      <c r="BY328" s="98"/>
      <c r="BZ328" s="98"/>
      <c r="CA328" s="98"/>
      <c r="CB328" s="98"/>
      <c r="CC328" s="98"/>
      <c r="CD328" s="98"/>
      <c r="CE328" s="75"/>
      <c r="CF328" s="98"/>
      <c r="CG328" s="98"/>
      <c r="CH328" s="98"/>
      <c r="CI328" s="98"/>
      <c r="CJ328" s="98"/>
      <c r="CK328" s="98"/>
      <c r="CL328" s="98"/>
      <c r="CM328" s="98"/>
      <c r="CN328" s="98"/>
      <c r="CO328" s="98"/>
      <c r="CP328" s="98"/>
      <c r="CQ328" s="98"/>
      <c r="CR328" s="98"/>
      <c r="CS328" s="97"/>
      <c r="CT328" s="96"/>
      <c r="CU328" s="71"/>
      <c r="CV328" s="70"/>
      <c r="CW328" s="69">
        <f>CU328+CV328</f>
        <v>0</v>
      </c>
      <c r="CX328" s="68"/>
      <c r="CY328" s="95"/>
      <c r="CZ328" s="95"/>
      <c r="DA328" s="95"/>
      <c r="DB328" s="95"/>
      <c r="DC328" s="95"/>
      <c r="DD328" s="95"/>
      <c r="DE328" s="94"/>
      <c r="DF328" s="94"/>
    </row>
    <row r="329" spans="1:110" s="10" customFormat="1" ht="15.75" x14ac:dyDescent="0.25">
      <c r="A329" s="93" t="s">
        <v>10</v>
      </c>
      <c r="B329" s="92" t="s">
        <v>9</v>
      </c>
      <c r="C329" s="91"/>
      <c r="D329" s="90"/>
      <c r="E329" s="89"/>
      <c r="F329" s="89"/>
      <c r="G329" s="89"/>
      <c r="H329" s="88"/>
      <c r="I329" s="88"/>
      <c r="J329" s="78">
        <f>SUM(J330:J332)</f>
        <v>33.643788000000001</v>
      </c>
      <c r="K329" s="78">
        <f>SUM(K330:K332)</f>
        <v>0.52008359999999998</v>
      </c>
      <c r="L329" s="87">
        <f>SUM(L330:L332)</f>
        <v>9.0244999999999992E-2</v>
      </c>
      <c r="M329" s="86">
        <f>SUM(M331:M331)</f>
        <v>0</v>
      </c>
      <c r="N329" s="85"/>
      <c r="O329" s="85"/>
      <c r="P329" s="84">
        <f>SUM(P331:P331)</f>
        <v>0</v>
      </c>
      <c r="Q329" s="84">
        <f>SUM(Q331:Q331)</f>
        <v>0</v>
      </c>
      <c r="R329" s="83"/>
      <c r="S329" s="83"/>
      <c r="T329" s="82"/>
      <c r="U329" s="81"/>
      <c r="V329" s="81"/>
      <c r="W329" s="80">
        <f>SUM(W330:W332)</f>
        <v>0.42983859999999996</v>
      </c>
      <c r="X329" s="79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4"/>
      <c r="AK329" s="74"/>
      <c r="AL329" s="74"/>
      <c r="AM329" s="74"/>
      <c r="AN329" s="74"/>
      <c r="AO329" s="74"/>
      <c r="AP329" s="74"/>
      <c r="AQ329" s="74"/>
      <c r="AR329" s="74"/>
      <c r="AS329" s="74"/>
      <c r="AT329" s="74"/>
      <c r="AU329" s="74"/>
      <c r="AV329" s="78">
        <f>SUM(AV330:AV332)</f>
        <v>0</v>
      </c>
      <c r="AW329" s="74"/>
      <c r="AX329" s="74"/>
      <c r="AY329" s="74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74"/>
      <c r="BL329" s="74"/>
      <c r="BM329" s="74"/>
      <c r="BN329" s="74"/>
      <c r="BO329" s="74"/>
      <c r="BP329" s="74"/>
      <c r="BQ329" s="74"/>
      <c r="BR329" s="74"/>
      <c r="BS329" s="74"/>
      <c r="BT329" s="74"/>
      <c r="BU329" s="77">
        <f>W329+AV329</f>
        <v>0.42983859999999996</v>
      </c>
      <c r="BV329" s="76"/>
      <c r="BW329" s="74"/>
      <c r="BX329" s="74"/>
      <c r="BY329" s="74"/>
      <c r="BZ329" s="74"/>
      <c r="CA329" s="74"/>
      <c r="CB329" s="74"/>
      <c r="CC329" s="74"/>
      <c r="CD329" s="74"/>
      <c r="CE329" s="75"/>
      <c r="CF329" s="74"/>
      <c r="CG329" s="74"/>
      <c r="CH329" s="74"/>
      <c r="CI329" s="74"/>
      <c r="CJ329" s="74"/>
      <c r="CK329" s="74"/>
      <c r="CL329" s="74"/>
      <c r="CM329" s="74"/>
      <c r="CN329" s="74"/>
      <c r="CO329" s="74"/>
      <c r="CP329" s="74"/>
      <c r="CQ329" s="74"/>
      <c r="CR329" s="74"/>
      <c r="CS329" s="73"/>
      <c r="CT329" s="72">
        <f>SUM(CT330:CT332)</f>
        <v>9.0122999999999995E-2</v>
      </c>
      <c r="CU329" s="71">
        <f>SUM(CU330:CU332)</f>
        <v>0.36427199999999998</v>
      </c>
      <c r="CV329" s="70">
        <f>SUM(CV330:CV332)</f>
        <v>0</v>
      </c>
      <c r="CW329" s="69">
        <f>CU329+CV329</f>
        <v>0.36427199999999998</v>
      </c>
      <c r="CX329" s="68"/>
      <c r="CY329" s="12"/>
      <c r="CZ329" s="12"/>
      <c r="DA329" s="12"/>
      <c r="DB329" s="12"/>
      <c r="DC329" s="12"/>
      <c r="DD329" s="12"/>
      <c r="DE329" s="11"/>
      <c r="DF329" s="11"/>
    </row>
    <row r="330" spans="1:110" s="8" customFormat="1" ht="22.9" customHeight="1" x14ac:dyDescent="0.25">
      <c r="A330" s="53">
        <f>A326+1</f>
        <v>63</v>
      </c>
      <c r="B330" s="52" t="s">
        <v>8</v>
      </c>
      <c r="C330" s="67" t="s">
        <v>7</v>
      </c>
      <c r="D330" s="50" t="s">
        <v>4</v>
      </c>
      <c r="E330" s="49"/>
      <c r="F330" s="49"/>
      <c r="G330" s="49"/>
      <c r="H330" s="48">
        <v>2009</v>
      </c>
      <c r="I330" s="48">
        <v>2015</v>
      </c>
      <c r="J330" s="37">
        <v>27.726993</v>
      </c>
      <c r="K330" s="37">
        <v>4.4967E-2</v>
      </c>
      <c r="L330" s="47">
        <v>4.4967E-2</v>
      </c>
      <c r="M330" s="43"/>
      <c r="N330" s="66"/>
      <c r="O330" s="66"/>
      <c r="P330" s="65"/>
      <c r="Q330" s="65"/>
      <c r="R330" s="64"/>
      <c r="S330" s="64"/>
      <c r="T330" s="63"/>
      <c r="U330" s="44"/>
      <c r="V330" s="44"/>
      <c r="W330" s="43"/>
      <c r="X330" s="42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6"/>
      <c r="AV330" s="41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  <c r="BN330" s="37"/>
      <c r="BO330" s="37"/>
      <c r="BP330" s="37"/>
      <c r="BQ330" s="37"/>
      <c r="BR330" s="37"/>
      <c r="BS330" s="37"/>
      <c r="BT330" s="37"/>
      <c r="BU330" s="36">
        <f>W330+AV330</f>
        <v>0</v>
      </c>
      <c r="BV330" s="40"/>
      <c r="BW330" s="37"/>
      <c r="BX330" s="37"/>
      <c r="BY330" s="37"/>
      <c r="BZ330" s="37"/>
      <c r="CA330" s="37"/>
      <c r="CB330" s="37"/>
      <c r="CC330" s="37"/>
      <c r="CD330" s="39"/>
      <c r="CE330" s="38"/>
      <c r="CF330" s="37"/>
      <c r="CG330" s="37"/>
      <c r="CH330" s="37"/>
      <c r="CI330" s="37"/>
      <c r="CJ330" s="37"/>
      <c r="CK330" s="37"/>
      <c r="CL330" s="37"/>
      <c r="CM330" s="37"/>
      <c r="CN330" s="37"/>
      <c r="CO330" s="37"/>
      <c r="CP330" s="37"/>
      <c r="CQ330" s="37"/>
      <c r="CR330" s="37"/>
      <c r="CS330" s="36"/>
      <c r="CT330" s="35">
        <v>4.4967E-2</v>
      </c>
      <c r="CU330" s="55"/>
      <c r="CV330" s="33"/>
      <c r="CW330" s="32">
        <f>CU330+CV330</f>
        <v>0</v>
      </c>
      <c r="CX330" s="13"/>
      <c r="CY330" s="31"/>
      <c r="CZ330" s="31"/>
      <c r="DA330" s="31"/>
      <c r="DB330" s="31"/>
      <c r="DC330" s="31"/>
      <c r="DD330" s="31"/>
      <c r="DE330" s="31"/>
      <c r="DF330" s="62"/>
    </row>
    <row r="331" spans="1:110" s="8" customFormat="1" ht="23.45" customHeight="1" x14ac:dyDescent="0.25">
      <c r="A331" s="53">
        <f>A330+1</f>
        <v>64</v>
      </c>
      <c r="B331" s="52" t="s">
        <v>6</v>
      </c>
      <c r="C331" s="61"/>
      <c r="D331" s="50" t="s">
        <v>4</v>
      </c>
      <c r="E331" s="49"/>
      <c r="F331" s="49"/>
      <c r="G331" s="49"/>
      <c r="H331" s="48">
        <v>2010</v>
      </c>
      <c r="I331" s="48">
        <v>2019</v>
      </c>
      <c r="J331" s="37">
        <v>2.0562519999999997</v>
      </c>
      <c r="K331" s="37">
        <f>L331+W331+AV331</f>
        <v>0.47269259999999996</v>
      </c>
      <c r="L331" s="47">
        <v>4.2853999999999996E-2</v>
      </c>
      <c r="M331" s="60"/>
      <c r="N331" s="59"/>
      <c r="O331" s="59"/>
      <c r="P331" s="59"/>
      <c r="Q331" s="59"/>
      <c r="R331" s="59"/>
      <c r="S331" s="59"/>
      <c r="T331" s="58"/>
      <c r="U331" s="57"/>
      <c r="V331" s="57"/>
      <c r="W331" s="43">
        <v>0.42983859999999996</v>
      </c>
      <c r="X331" s="42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6"/>
      <c r="AV331" s="41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  <c r="BJ331" s="37"/>
      <c r="BK331" s="37"/>
      <c r="BL331" s="37"/>
      <c r="BM331" s="37"/>
      <c r="BN331" s="37"/>
      <c r="BO331" s="37"/>
      <c r="BP331" s="37"/>
      <c r="BQ331" s="37"/>
      <c r="BR331" s="37"/>
      <c r="BS331" s="37"/>
      <c r="BT331" s="37"/>
      <c r="BU331" s="56">
        <f>W331+AV331</f>
        <v>0.42983859999999996</v>
      </c>
      <c r="BV331" s="40"/>
      <c r="BW331" s="37"/>
      <c r="BX331" s="37"/>
      <c r="BY331" s="37"/>
      <c r="BZ331" s="37"/>
      <c r="CA331" s="37"/>
      <c r="CB331" s="37"/>
      <c r="CC331" s="37"/>
      <c r="CD331" s="39"/>
      <c r="CE331" s="38"/>
      <c r="CF331" s="37"/>
      <c r="CG331" s="37"/>
      <c r="CH331" s="37"/>
      <c r="CI331" s="37"/>
      <c r="CJ331" s="37"/>
      <c r="CK331" s="37"/>
      <c r="CL331" s="37"/>
      <c r="CM331" s="37"/>
      <c r="CN331" s="37"/>
      <c r="CO331" s="37"/>
      <c r="CP331" s="37"/>
      <c r="CQ331" s="37"/>
      <c r="CR331" s="37"/>
      <c r="CS331" s="36"/>
      <c r="CT331" s="35">
        <v>4.2731999999999999E-2</v>
      </c>
      <c r="CU331" s="55">
        <v>0.36427199999999998</v>
      </c>
      <c r="CV331" s="33"/>
      <c r="CW331" s="54">
        <f>CU331+CV331</f>
        <v>0.36427199999999998</v>
      </c>
      <c r="CX331" s="13"/>
      <c r="CY331" s="12"/>
      <c r="CZ331" s="12"/>
      <c r="DA331" s="12"/>
      <c r="DB331" s="12"/>
      <c r="DC331" s="12"/>
      <c r="DD331" s="12"/>
      <c r="DE331" s="11"/>
      <c r="DF331" s="11"/>
    </row>
    <row r="332" spans="1:110" s="8" customFormat="1" ht="30" customHeight="1" x14ac:dyDescent="0.25">
      <c r="A332" s="53">
        <f>A331+1</f>
        <v>65</v>
      </c>
      <c r="B332" s="52" t="s">
        <v>5</v>
      </c>
      <c r="C332" s="51"/>
      <c r="D332" s="50" t="s">
        <v>4</v>
      </c>
      <c r="E332" s="49"/>
      <c r="F332" s="49"/>
      <c r="G332" s="49"/>
      <c r="H332" s="48">
        <v>2009</v>
      </c>
      <c r="I332" s="48">
        <v>2015</v>
      </c>
      <c r="J332" s="37">
        <v>3.8605430000000003</v>
      </c>
      <c r="K332" s="37">
        <v>2.4239999999999999E-3</v>
      </c>
      <c r="L332" s="47">
        <v>2.4239999999999999E-3</v>
      </c>
      <c r="M332" s="34"/>
      <c r="N332" s="46"/>
      <c r="O332" s="46"/>
      <c r="P332" s="46"/>
      <c r="Q332" s="46"/>
      <c r="R332" s="46"/>
      <c r="S332" s="46"/>
      <c r="T332" s="45"/>
      <c r="U332" s="44"/>
      <c r="V332" s="44"/>
      <c r="W332" s="43"/>
      <c r="X332" s="42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6"/>
      <c r="AV332" s="41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  <c r="BL332" s="37"/>
      <c r="BM332" s="37"/>
      <c r="BN332" s="37"/>
      <c r="BO332" s="37"/>
      <c r="BP332" s="37"/>
      <c r="BQ332" s="37"/>
      <c r="BR332" s="37"/>
      <c r="BS332" s="37"/>
      <c r="BT332" s="37"/>
      <c r="BU332" s="36">
        <f>W332+AV332</f>
        <v>0</v>
      </c>
      <c r="BV332" s="40"/>
      <c r="BW332" s="37"/>
      <c r="BX332" s="37"/>
      <c r="BY332" s="37"/>
      <c r="BZ332" s="37"/>
      <c r="CA332" s="37"/>
      <c r="CB332" s="37"/>
      <c r="CC332" s="37"/>
      <c r="CD332" s="39"/>
      <c r="CE332" s="38"/>
      <c r="CF332" s="37"/>
      <c r="CG332" s="37"/>
      <c r="CH332" s="37"/>
      <c r="CI332" s="37"/>
      <c r="CJ332" s="37"/>
      <c r="CK332" s="37"/>
      <c r="CL332" s="37"/>
      <c r="CM332" s="37"/>
      <c r="CN332" s="37"/>
      <c r="CO332" s="37"/>
      <c r="CP332" s="37"/>
      <c r="CQ332" s="37"/>
      <c r="CR332" s="37"/>
      <c r="CS332" s="36"/>
      <c r="CT332" s="35">
        <v>2.4239999999999999E-3</v>
      </c>
      <c r="CU332" s="34"/>
      <c r="CV332" s="33"/>
      <c r="CW332" s="32">
        <f>CU332+CV332</f>
        <v>0</v>
      </c>
      <c r="CX332" s="13"/>
      <c r="CY332" s="31"/>
      <c r="CZ332" s="31"/>
      <c r="DA332" s="31"/>
      <c r="DB332" s="30"/>
      <c r="DC332" s="31"/>
      <c r="DD332" s="30"/>
      <c r="DE332" s="31"/>
      <c r="DF332" s="30"/>
    </row>
    <row r="333" spans="1:110" s="10" customFormat="1" ht="15.75" x14ac:dyDescent="0.25">
      <c r="A333" s="29" t="s">
        <v>3</v>
      </c>
      <c r="B333" s="28" t="s">
        <v>2</v>
      </c>
      <c r="C333" s="27"/>
      <c r="D333" s="26"/>
      <c r="E333" s="25"/>
      <c r="F333" s="25"/>
      <c r="G333" s="25"/>
      <c r="H333" s="24"/>
      <c r="I333" s="24"/>
      <c r="J333" s="19"/>
      <c r="K333" s="19"/>
      <c r="L333" s="23"/>
      <c r="M333" s="16"/>
      <c r="N333" s="15"/>
      <c r="O333" s="15"/>
      <c r="P333" s="15"/>
      <c r="Q333" s="15"/>
      <c r="R333" s="15"/>
      <c r="S333" s="15"/>
      <c r="T333" s="15"/>
      <c r="U333" s="21"/>
      <c r="V333" s="21"/>
      <c r="W333" s="22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8"/>
      <c r="AV333" s="15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21"/>
      <c r="BW333" s="19"/>
      <c r="BX333" s="19"/>
      <c r="BY333" s="19"/>
      <c r="BZ333" s="19"/>
      <c r="CA333" s="19"/>
      <c r="CB333" s="19"/>
      <c r="CC333" s="19"/>
      <c r="CD333" s="20"/>
      <c r="CE333" s="15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8"/>
      <c r="CT333" s="17"/>
      <c r="CU333" s="16"/>
      <c r="CV333" s="15"/>
      <c r="CW333" s="14"/>
      <c r="CX333" s="13"/>
      <c r="CY333" s="12"/>
      <c r="CZ333" s="12"/>
      <c r="DA333" s="12"/>
      <c r="DB333" s="12"/>
      <c r="DC333" s="12"/>
      <c r="DD333" s="12"/>
      <c r="DE333" s="11"/>
      <c r="DF333" s="11"/>
    </row>
    <row r="334" spans="1:110" s="8" customFormat="1" ht="15.75" x14ac:dyDescent="0.25">
      <c r="A334"/>
      <c r="B334"/>
      <c r="C334"/>
      <c r="D334"/>
      <c r="E334"/>
      <c r="F334"/>
      <c r="G334"/>
      <c r="H334"/>
      <c r="I334"/>
      <c r="J334" s="2"/>
      <c r="K334" s="2"/>
      <c r="L334" s="2"/>
      <c r="M334" s="5"/>
      <c r="N334" s="4"/>
      <c r="O334" s="4"/>
      <c r="P334" s="4"/>
      <c r="Q334" s="4"/>
      <c r="R334" s="4"/>
      <c r="S334" s="4"/>
      <c r="T334" s="4"/>
      <c r="U334" s="4"/>
      <c r="V334" s="4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3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3"/>
      <c r="CW334" s="2"/>
      <c r="CX334" s="9"/>
      <c r="CY334" s="9"/>
      <c r="CZ334" s="9"/>
      <c r="DA334" s="9"/>
      <c r="DB334" s="9"/>
      <c r="DC334" s="9"/>
      <c r="DD334" s="9"/>
      <c r="DE334" s="9"/>
      <c r="DF334" s="9"/>
    </row>
    <row r="336" spans="1:110" hidden="1" x14ac:dyDescent="0.25">
      <c r="AV336" s="3">
        <f>AV19-AV296</f>
        <v>724.36925999999994</v>
      </c>
      <c r="CT336" s="2">
        <v>5.085</v>
      </c>
      <c r="CU336" s="2">
        <f>CU19-CU296</f>
        <v>539.41484305609254</v>
      </c>
      <c r="CV336" s="3">
        <f>CV19-CV296</f>
        <v>635.41805099999999</v>
      </c>
    </row>
    <row r="337" spans="1:125" hidden="1" x14ac:dyDescent="0.25">
      <c r="AV337" s="3">
        <f>AV336*1.18</f>
        <v>854.75572679999993</v>
      </c>
      <c r="CT337" s="2">
        <v>696.30799999999999</v>
      </c>
      <c r="CV337" s="3">
        <f>CV336*1.18+AV296</f>
        <v>820.49530017999996</v>
      </c>
    </row>
    <row r="338" spans="1:125" hidden="1" x14ac:dyDescent="0.25">
      <c r="AV338" s="3">
        <f>AV337-AV19</f>
        <v>59.684466799999996</v>
      </c>
      <c r="CT338" s="2">
        <f>CT337-CT336</f>
        <v>691.22299999999996</v>
      </c>
      <c r="CV338" s="3">
        <v>5.88960450400032</v>
      </c>
    </row>
    <row r="339" spans="1:125" s="2" customFormat="1" hidden="1" x14ac:dyDescent="0.25">
      <c r="A339"/>
      <c r="B339"/>
      <c r="C339"/>
      <c r="D339" s="6"/>
      <c r="E339"/>
      <c r="F339"/>
      <c r="G339"/>
      <c r="H339" s="6"/>
      <c r="I339" s="6"/>
      <c r="M339" s="5"/>
      <c r="N339" s="4"/>
      <c r="O339" s="4"/>
      <c r="P339" s="4"/>
      <c r="Q339" s="4"/>
      <c r="R339" s="4"/>
      <c r="S339" s="4"/>
      <c r="T339" s="4"/>
      <c r="U339" s="4"/>
      <c r="V339" s="4"/>
      <c r="AV339" s="3"/>
      <c r="CT339" s="2">
        <v>16.085000000000001</v>
      </c>
      <c r="CV339" s="3"/>
      <c r="CX339" s="1"/>
      <c r="CY339" s="1"/>
      <c r="CZ339" s="1"/>
      <c r="DA339" s="1"/>
      <c r="DB339" s="1"/>
      <c r="DC339" s="1"/>
      <c r="DD339" s="1"/>
      <c r="DE339" s="1"/>
      <c r="DF339" s="1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</row>
    <row r="340" spans="1:125" s="2" customFormat="1" hidden="1" x14ac:dyDescent="0.25">
      <c r="A340"/>
      <c r="B340"/>
      <c r="C340"/>
      <c r="D340" s="6"/>
      <c r="E340"/>
      <c r="F340"/>
      <c r="G340"/>
      <c r="H340" s="6"/>
      <c r="I340" s="6"/>
      <c r="M340" s="5"/>
      <c r="N340" s="4"/>
      <c r="O340" s="4"/>
      <c r="P340" s="4"/>
      <c r="Q340" s="4"/>
      <c r="R340" s="4"/>
      <c r="S340" s="4"/>
      <c r="T340" s="4"/>
      <c r="U340" s="4"/>
      <c r="V340" s="4"/>
      <c r="AV340" s="3"/>
      <c r="CT340" s="2">
        <f>CT338+CT339</f>
        <v>707.30799999999999</v>
      </c>
      <c r="CV340" s="3"/>
      <c r="CX340" s="1"/>
      <c r="CY340" s="1"/>
      <c r="CZ340" s="1"/>
      <c r="DA340" s="1"/>
      <c r="DB340" s="1"/>
      <c r="DC340" s="1"/>
      <c r="DD340" s="1"/>
      <c r="DE340" s="1"/>
      <c r="DF340" s="1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</row>
    <row r="341" spans="1:125" s="2" customFormat="1" hidden="1" x14ac:dyDescent="0.25">
      <c r="A341"/>
      <c r="B341"/>
      <c r="C341"/>
      <c r="D341" s="6"/>
      <c r="E341"/>
      <c r="F341"/>
      <c r="G341"/>
      <c r="H341" s="6"/>
      <c r="I341" s="6"/>
      <c r="M341" s="5"/>
      <c r="N341" s="4"/>
      <c r="O341" s="4"/>
      <c r="P341" s="4"/>
      <c r="Q341" s="4"/>
      <c r="R341" s="4"/>
      <c r="S341" s="4"/>
      <c r="T341" s="4"/>
      <c r="U341" s="4"/>
      <c r="V341" s="4"/>
      <c r="AV341" s="3"/>
      <c r="CT341" s="2">
        <v>6.1497168135591664</v>
      </c>
      <c r="CV341" s="3"/>
      <c r="CX341" s="1"/>
      <c r="CY341" s="1"/>
      <c r="CZ341" s="1"/>
      <c r="DA341" s="1"/>
      <c r="DB341" s="1"/>
      <c r="DC341" s="1"/>
      <c r="DD341" s="1"/>
      <c r="DE341" s="1"/>
      <c r="DF341" s="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</row>
    <row r="342" spans="1:125" s="2" customFormat="1" hidden="1" x14ac:dyDescent="0.25">
      <c r="A342"/>
      <c r="B342"/>
      <c r="C342"/>
      <c r="D342" s="6"/>
      <c r="E342"/>
      <c r="F342"/>
      <c r="G342"/>
      <c r="H342" s="6"/>
      <c r="I342" s="6"/>
      <c r="M342" s="5"/>
      <c r="N342" s="4"/>
      <c r="O342" s="4"/>
      <c r="P342" s="4"/>
      <c r="Q342" s="4"/>
      <c r="R342" s="4"/>
      <c r="S342" s="4"/>
      <c r="T342" s="4"/>
      <c r="U342" s="4"/>
      <c r="V342" s="4"/>
      <c r="AV342" s="3">
        <f>CV19*1.18+AV296</f>
        <v>891.19730000000004</v>
      </c>
      <c r="CV342" s="3">
        <f>705.76-CV296</f>
        <v>645.84305099999995</v>
      </c>
      <c r="CX342" s="1"/>
      <c r="CY342" s="1"/>
      <c r="CZ342" s="1"/>
      <c r="DA342" s="1"/>
      <c r="DB342" s="1"/>
      <c r="DC342" s="1"/>
      <c r="DD342" s="1"/>
      <c r="DE342" s="1"/>
      <c r="DF342" s="1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</row>
    <row r="343" spans="1:125" s="2" customFormat="1" hidden="1" x14ac:dyDescent="0.25">
      <c r="A343"/>
      <c r="B343"/>
      <c r="C343"/>
      <c r="D343" s="6"/>
      <c r="E343"/>
      <c r="F343"/>
      <c r="G343"/>
      <c r="H343" s="6"/>
      <c r="I343" s="6"/>
      <c r="M343" s="5"/>
      <c r="N343" s="4"/>
      <c r="O343" s="4"/>
      <c r="P343" s="4"/>
      <c r="Q343" s="4"/>
      <c r="R343" s="4"/>
      <c r="S343" s="4"/>
      <c r="T343" s="4"/>
      <c r="U343" s="4"/>
      <c r="V343" s="4"/>
      <c r="AV343" s="3"/>
      <c r="CV343" s="3"/>
      <c r="CX343" s="1"/>
      <c r="CY343" s="1"/>
      <c r="CZ343" s="1"/>
      <c r="DA343" s="1"/>
      <c r="DB343" s="1"/>
      <c r="DC343" s="1"/>
      <c r="DD343" s="1"/>
      <c r="DE343" s="1"/>
      <c r="DF343" s="1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</row>
    <row r="344" spans="1:125" s="2" customFormat="1" hidden="1" x14ac:dyDescent="0.25">
      <c r="A344"/>
      <c r="B344"/>
      <c r="C344"/>
      <c r="D344" s="6"/>
      <c r="E344"/>
      <c r="F344"/>
      <c r="G344"/>
      <c r="H344" s="6"/>
      <c r="I344" s="6"/>
      <c r="M344" s="5"/>
      <c r="N344" s="4"/>
      <c r="O344" s="4"/>
      <c r="P344" s="4"/>
      <c r="Q344" s="4"/>
      <c r="R344" s="4"/>
      <c r="S344" s="4"/>
      <c r="T344" s="4"/>
      <c r="U344" s="4"/>
      <c r="V344" s="4"/>
      <c r="AV344" s="3">
        <f>AV19-AV296</f>
        <v>724.36925999999994</v>
      </c>
      <c r="CV344" s="3">
        <f>CV19-CV296</f>
        <v>635.41805099999999</v>
      </c>
      <c r="CX344" s="1"/>
      <c r="CY344" s="1"/>
      <c r="CZ344" s="1"/>
      <c r="DA344" s="1"/>
      <c r="DB344" s="1"/>
      <c r="DC344" s="1"/>
      <c r="DD344" s="1"/>
      <c r="DE344" s="1"/>
      <c r="DF344" s="1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</row>
    <row r="345" spans="1:125" s="2" customFormat="1" hidden="1" x14ac:dyDescent="0.25">
      <c r="A345"/>
      <c r="B345"/>
      <c r="C345"/>
      <c r="D345" s="6"/>
      <c r="E345"/>
      <c r="F345"/>
      <c r="G345"/>
      <c r="H345" s="6"/>
      <c r="I345" s="6"/>
      <c r="M345" s="5"/>
      <c r="N345" s="4"/>
      <c r="O345" s="4"/>
      <c r="P345" s="4"/>
      <c r="Q345" s="4"/>
      <c r="R345" s="4"/>
      <c r="S345" s="4"/>
      <c r="T345" s="4"/>
      <c r="U345" s="4"/>
      <c r="V345" s="4"/>
      <c r="AV345" s="3">
        <v>751.9</v>
      </c>
      <c r="CV345" s="3">
        <v>22.313069823498267</v>
      </c>
      <c r="CX345" s="1"/>
      <c r="CY345" s="1"/>
      <c r="CZ345" s="1"/>
      <c r="DA345" s="1"/>
      <c r="DB345" s="1"/>
      <c r="DC345" s="1"/>
      <c r="DD345" s="1"/>
      <c r="DE345" s="1"/>
      <c r="DF345" s="1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</row>
    <row r="346" spans="1:125" s="2" customFormat="1" hidden="1" x14ac:dyDescent="0.25">
      <c r="A346"/>
      <c r="B346"/>
      <c r="C346"/>
      <c r="D346" s="6"/>
      <c r="E346"/>
      <c r="F346"/>
      <c r="G346"/>
      <c r="H346" s="6"/>
      <c r="I346" s="6"/>
      <c r="M346" s="5"/>
      <c r="N346" s="4"/>
      <c r="O346" s="4"/>
      <c r="P346" s="4"/>
      <c r="Q346" s="4"/>
      <c r="R346" s="4"/>
      <c r="S346" s="4"/>
      <c r="T346" s="4"/>
      <c r="U346" s="4"/>
      <c r="V346" s="4"/>
      <c r="W346" s="2" t="s">
        <v>1</v>
      </c>
      <c r="AV346" s="3">
        <f>AV344-AV345</f>
        <v>-27.530740000000037</v>
      </c>
      <c r="CU346" s="2" t="e">
        <f>CU347-#REF!</f>
        <v>#REF!</v>
      </c>
      <c r="CV346" s="3">
        <v>-13.672788742142643</v>
      </c>
      <c r="CX346" s="1"/>
      <c r="CY346" s="1"/>
      <c r="CZ346" s="1"/>
      <c r="DA346" s="1"/>
      <c r="DB346" s="1"/>
      <c r="DC346" s="1"/>
      <c r="DD346" s="1"/>
      <c r="DE346" s="1"/>
      <c r="DF346" s="1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</row>
    <row r="347" spans="1:125" s="2" customFormat="1" hidden="1" x14ac:dyDescent="0.25">
      <c r="A347"/>
      <c r="B347"/>
      <c r="C347"/>
      <c r="D347" s="6"/>
      <c r="E347"/>
      <c r="F347"/>
      <c r="G347"/>
      <c r="H347" s="6"/>
      <c r="I347" s="6"/>
      <c r="M347" s="5"/>
      <c r="N347" s="4"/>
      <c r="O347" s="4"/>
      <c r="P347" s="4"/>
      <c r="Q347" s="4"/>
      <c r="R347" s="4"/>
      <c r="S347" s="4"/>
      <c r="T347" s="4"/>
      <c r="U347" s="4"/>
      <c r="V347" s="4"/>
      <c r="AV347" s="3"/>
      <c r="CU347" s="2">
        <f>CU19-CU296</f>
        <v>539.41484305609254</v>
      </c>
      <c r="CV347" s="3">
        <f>CV19-CV296</f>
        <v>635.41805099999999</v>
      </c>
      <c r="CX347" s="1"/>
      <c r="CY347" s="1"/>
      <c r="CZ347" s="1"/>
      <c r="DA347" s="1"/>
      <c r="DB347" s="1"/>
      <c r="DC347" s="1"/>
      <c r="DD347" s="1"/>
      <c r="DE347" s="1"/>
      <c r="DF347" s="1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</row>
    <row r="348" spans="1:125" s="2" customFormat="1" hidden="1" x14ac:dyDescent="0.25">
      <c r="A348"/>
      <c r="B348"/>
      <c r="C348"/>
      <c r="D348" s="6"/>
      <c r="E348"/>
      <c r="F348"/>
      <c r="G348"/>
      <c r="H348" s="6"/>
      <c r="I348" s="6"/>
      <c r="M348" s="5"/>
      <c r="N348" s="4"/>
      <c r="O348" s="4"/>
      <c r="P348" s="4"/>
      <c r="Q348" s="4"/>
      <c r="R348" s="4"/>
      <c r="S348" s="4"/>
      <c r="T348" s="4"/>
      <c r="U348" s="4"/>
      <c r="V348" s="4"/>
      <c r="W348" s="7">
        <v>799.07003999999995</v>
      </c>
      <c r="AV348" s="7">
        <v>832.79674</v>
      </c>
      <c r="CU348" s="7">
        <f>W348/1.18</f>
        <v>677.178</v>
      </c>
      <c r="CV348" s="7">
        <f>AV348/1.18</f>
        <v>705.75994915254239</v>
      </c>
      <c r="CX348" s="1"/>
      <c r="CY348" s="1"/>
      <c r="CZ348" s="1"/>
      <c r="DA348" s="1"/>
      <c r="DB348" s="1"/>
      <c r="DC348" s="1"/>
      <c r="DD348" s="1"/>
      <c r="DE348" s="1"/>
      <c r="DF348" s="1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</row>
    <row r="349" spans="1:125" s="2" customFormat="1" hidden="1" x14ac:dyDescent="0.25">
      <c r="A349"/>
      <c r="B349"/>
      <c r="C349"/>
      <c r="D349" s="6"/>
      <c r="E349"/>
      <c r="F349"/>
      <c r="G349"/>
      <c r="H349" s="6"/>
      <c r="I349" s="6"/>
      <c r="M349" s="5"/>
      <c r="N349" s="4"/>
      <c r="O349" s="4"/>
      <c r="P349" s="4"/>
      <c r="Q349" s="4"/>
      <c r="R349" s="4"/>
      <c r="S349" s="4"/>
      <c r="T349" s="4"/>
      <c r="U349" s="4"/>
      <c r="V349" s="4"/>
      <c r="W349" s="2">
        <v>10.812503084732599</v>
      </c>
      <c r="AV349" s="3">
        <v>-10.195471495999755</v>
      </c>
      <c r="CV349" s="3"/>
      <c r="CX349" s="1"/>
      <c r="CY349" s="1"/>
      <c r="CZ349" s="1"/>
      <c r="DA349" s="1"/>
      <c r="DB349" s="1"/>
      <c r="DC349" s="1"/>
      <c r="DD349" s="1"/>
      <c r="DE349" s="1"/>
      <c r="DF349" s="1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</row>
    <row r="350" spans="1:125" s="2" customFormat="1" hidden="1" x14ac:dyDescent="0.25">
      <c r="A350"/>
      <c r="B350"/>
      <c r="C350"/>
      <c r="D350" s="6"/>
      <c r="E350"/>
      <c r="F350"/>
      <c r="G350"/>
      <c r="H350" s="6"/>
      <c r="I350" s="6"/>
      <c r="M350" s="5"/>
      <c r="N350" s="4"/>
      <c r="O350" s="4"/>
      <c r="P350" s="4"/>
      <c r="Q350" s="4"/>
      <c r="R350" s="4"/>
      <c r="S350" s="4"/>
      <c r="T350" s="4"/>
      <c r="U350" s="4"/>
      <c r="V350" s="4"/>
      <c r="AV350" s="3"/>
      <c r="CU350" s="2">
        <f>72.373+87.288+112.712+21.186+33.898+35.593+16.695+127.119</f>
        <v>506.86400000000003</v>
      </c>
      <c r="CV350" s="3">
        <f>108.814+48.644+188.22+90.254+458.475+413.559+127.61+232.203</f>
        <v>1667.779</v>
      </c>
      <c r="CX350" s="1"/>
      <c r="CY350" s="1"/>
      <c r="CZ350" s="1"/>
      <c r="DA350" s="1"/>
      <c r="DB350" s="1"/>
      <c r="DC350" s="1"/>
      <c r="DD350" s="1"/>
      <c r="DE350" s="1"/>
      <c r="DF350" s="1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</row>
    <row r="351" spans="1:125" s="2" customFormat="1" hidden="1" x14ac:dyDescent="0.25">
      <c r="A351"/>
      <c r="B351"/>
      <c r="C351"/>
      <c r="D351" s="6"/>
      <c r="E351"/>
      <c r="F351"/>
      <c r="G351"/>
      <c r="H351" s="6"/>
      <c r="I351" s="6"/>
      <c r="M351" s="5"/>
      <c r="N351" s="4"/>
      <c r="O351" s="4"/>
      <c r="P351" s="4"/>
      <c r="Q351" s="4"/>
      <c r="R351" s="4"/>
      <c r="S351" s="4"/>
      <c r="T351" s="4"/>
      <c r="U351" s="4"/>
      <c r="V351" s="4"/>
      <c r="W351" s="2">
        <f>595.796</f>
        <v>595.79600000000005</v>
      </c>
      <c r="AV351" s="3"/>
      <c r="CU351" s="2">
        <v>1078.962</v>
      </c>
      <c r="CV351" s="3">
        <v>2258.7620000000002</v>
      </c>
      <c r="CX351" s="1"/>
      <c r="CY351" s="1"/>
      <c r="CZ351" s="1"/>
      <c r="DA351" s="1"/>
      <c r="DB351" s="1"/>
      <c r="DC351" s="1"/>
      <c r="DD351" s="1"/>
      <c r="DE351" s="1"/>
      <c r="DF351" s="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</row>
    <row r="352" spans="1:125" s="2" customFormat="1" hidden="1" x14ac:dyDescent="0.25">
      <c r="A352"/>
      <c r="B352"/>
      <c r="C352"/>
      <c r="D352" s="6"/>
      <c r="E352"/>
      <c r="F352"/>
      <c r="G352"/>
      <c r="H352" s="6"/>
      <c r="I352" s="6"/>
      <c r="M352" s="5"/>
      <c r="N352" s="4"/>
      <c r="O352" s="4"/>
      <c r="P352" s="4"/>
      <c r="Q352" s="4"/>
      <c r="R352" s="4"/>
      <c r="S352" s="4"/>
      <c r="T352" s="4"/>
      <c r="U352" s="4"/>
      <c r="V352" s="4"/>
      <c r="AV352" s="3"/>
      <c r="CU352" s="2">
        <f>CU351-CU350</f>
        <v>572.09799999999996</v>
      </c>
      <c r="CV352" s="3">
        <f>CV351-CV350</f>
        <v>590.98300000000017</v>
      </c>
      <c r="CX352" s="1"/>
      <c r="CY352" s="1"/>
      <c r="CZ352" s="1"/>
      <c r="DA352" s="1"/>
      <c r="DB352" s="1"/>
      <c r="DC352" s="1"/>
      <c r="DD352" s="1"/>
      <c r="DE352" s="1"/>
      <c r="DF352" s="1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</row>
    <row r="353" spans="1:125" s="2" customFormat="1" hidden="1" x14ac:dyDescent="0.25">
      <c r="A353"/>
      <c r="B353"/>
      <c r="C353"/>
      <c r="D353" s="6"/>
      <c r="E353"/>
      <c r="F353"/>
      <c r="G353"/>
      <c r="H353" s="6"/>
      <c r="I353" s="6"/>
      <c r="M353" s="5"/>
      <c r="N353" s="4"/>
      <c r="O353" s="4"/>
      <c r="P353" s="4"/>
      <c r="Q353" s="4"/>
      <c r="R353" s="4"/>
      <c r="S353" s="4"/>
      <c r="T353" s="4"/>
      <c r="U353" s="4"/>
      <c r="V353" s="4"/>
      <c r="AV353" s="3"/>
      <c r="CU353" s="2">
        <v>16.405000000000001</v>
      </c>
      <c r="CV353" s="3"/>
      <c r="CX353" s="1"/>
      <c r="CY353" s="1"/>
      <c r="CZ353" s="1"/>
      <c r="DA353" s="1"/>
      <c r="DB353" s="1"/>
      <c r="DC353" s="1"/>
      <c r="DD353" s="1"/>
      <c r="DE353" s="1"/>
      <c r="DF353" s="1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</row>
    <row r="354" spans="1:125" s="2" customFormat="1" hidden="1" x14ac:dyDescent="0.25">
      <c r="A354"/>
      <c r="B354"/>
      <c r="C354"/>
      <c r="D354" s="6"/>
      <c r="E354"/>
      <c r="F354"/>
      <c r="G354"/>
      <c r="H354" s="6"/>
      <c r="I354" s="6"/>
      <c r="M354" s="5"/>
      <c r="N354" s="4"/>
      <c r="O354" s="4"/>
      <c r="P354" s="4"/>
      <c r="Q354" s="4"/>
      <c r="R354" s="4"/>
      <c r="S354" s="4"/>
      <c r="T354" s="4"/>
      <c r="U354" s="4"/>
      <c r="V354" s="4"/>
      <c r="AV354" s="3"/>
      <c r="CU354" s="2">
        <v>0.49</v>
      </c>
      <c r="CV354" s="3"/>
      <c r="CX354" s="1"/>
      <c r="CY354" s="1"/>
      <c r="CZ354" s="1"/>
      <c r="DA354" s="1"/>
      <c r="DB354" s="1"/>
      <c r="DC354" s="1"/>
      <c r="DD354" s="1"/>
      <c r="DE354" s="1"/>
      <c r="DF354" s="1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</row>
    <row r="398" spans="2:2" x14ac:dyDescent="0.25">
      <c r="B398" t="s">
        <v>0</v>
      </c>
    </row>
  </sheetData>
  <mergeCells count="29">
    <mergeCell ref="I15:I17"/>
    <mergeCell ref="J15:J16"/>
    <mergeCell ref="CT15:CW15"/>
    <mergeCell ref="C27:C29"/>
    <mergeCell ref="A4:CW4"/>
    <mergeCell ref="A5:T5"/>
    <mergeCell ref="A15:A17"/>
    <mergeCell ref="B15:B17"/>
    <mergeCell ref="C15:C17"/>
    <mergeCell ref="D15:D16"/>
    <mergeCell ref="E15:E16"/>
    <mergeCell ref="H15:H17"/>
    <mergeCell ref="C170:C174"/>
    <mergeCell ref="K15:K16"/>
    <mergeCell ref="L15:L16"/>
    <mergeCell ref="M15:T15"/>
    <mergeCell ref="W15:BU15"/>
    <mergeCell ref="C34:C42"/>
    <mergeCell ref="C44:C45"/>
    <mergeCell ref="C50:C52"/>
    <mergeCell ref="C54:C55"/>
    <mergeCell ref="C57:C59"/>
    <mergeCell ref="C330:C332"/>
    <mergeCell ref="C176:C214"/>
    <mergeCell ref="C287:C288"/>
    <mergeCell ref="C303:C304"/>
    <mergeCell ref="C305:C310"/>
    <mergeCell ref="C313:C320"/>
    <mergeCell ref="C325:C326"/>
  </mergeCells>
  <pageMargins left="0" right="0" top="0" bottom="0" header="0" footer="0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1.1.</vt:lpstr>
      <vt:lpstr>'1.1.'!Заголовки_для_печати</vt:lpstr>
      <vt:lpstr>'1.1.'!Область_печати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Дроздова Марина Викторовна</dc:creator>
  <cp:lastModifiedBy>Дроздова Марина Викторовна</cp:lastModifiedBy>
  <dcterms:created xsi:type="dcterms:W3CDTF">2016-02-05T07:25:09Z</dcterms:created>
  <dcterms:modified xsi:type="dcterms:W3CDTF">2016-02-05T07:25:32Z</dcterms:modified>
</cp:coreProperties>
</file>