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3.1" sheetId="1" r:id="rId1"/>
    <sheet name="3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localSheetId="0" hidden="1">[4]XLR_NoRangeSheet!$E$6</definedName>
    <definedName name="XLRPARAMS_DK2" hidden="1">[5]XLR_NoRangeSheet!$E$6</definedName>
    <definedName name="XLRPARAMS_DT2" localSheetId="0" hidden="1">[4]XLR_NoRangeSheet!$G$6</definedName>
    <definedName name="XLRPARAMS_DT2" hidden="1">[5]XLR_NoRangeSheet!$G$6</definedName>
    <definedName name="XLRPARAMS_DT2X1" localSheetId="0" hidden="1">[6]XLR_NoRangeSheet!$H$6</definedName>
    <definedName name="XLRPARAMS_DT2X1" hidden="1">[7]XLR_NoRangeSheet!$H$6</definedName>
    <definedName name="XLRPARAMS_DT2X2" localSheetId="0" hidden="1">[6]XLR_NoRangeSheet!$I$6</definedName>
    <definedName name="XLRPARAMS_DT2X2" hidden="1">[7]XLR_NoRangeSheet!$I$6</definedName>
    <definedName name="XLRPARAMS_DT2X3" localSheetId="0" hidden="1">[4]XLR_NoRangeSheet!$J$6</definedName>
    <definedName name="XLRPARAMS_DT2X3" hidden="1">[5]XLR_NoRangeSheet!$J$6</definedName>
    <definedName name="XLRPARAMS_MYNAME" localSheetId="0" hidden="1">[6]XLR_NoRangeSheet!$C$6</definedName>
    <definedName name="XLRPARAMS_MYNAME" hidden="1">[7]XLR_NoRangeSheet!$C$6</definedName>
    <definedName name="XLRPARAMS_XDATE" localSheetId="0" hidden="1">[4]XLR_NoRangeSheet!$B$6</definedName>
    <definedName name="XLRPARAMS_XDATE" hidden="1">[5]XLR_NoRangeSheet!$B$6</definedName>
    <definedName name="апрапр" hidden="1">[8]XLR_NoRangeSheet!$H$6</definedName>
    <definedName name="АЭС">#REF!</definedName>
    <definedName name="доли1">'[9]эл ст'!$A$368:$IV$368</definedName>
    <definedName name="ё">#REF!</definedName>
    <definedName name="ж" hidden="1">[11]XLR_NoRangeSheet!$B$6</definedName>
    <definedName name="_xlnm.Print_Titles" localSheetId="0">'3.1'!$9:$11</definedName>
    <definedName name="_xlnm.Print_Titles" localSheetId="1">'3.2'!$A:$B</definedName>
    <definedName name="курс" localSheetId="0">[12]Исходные!$I$8</definedName>
    <definedName name="курс">[13]Исходные!$I$8</definedName>
    <definedName name="ната" hidden="1">[14]XLR_NoRangeSheet!$G$6</definedName>
    <definedName name="нголеноек">[15]Исходные!$I$7</definedName>
    <definedName name="НДС">#REF!</definedName>
    <definedName name="НП" localSheetId="0">[16]Исходные!$I$7</definedName>
    <definedName name="НП">[17]Исходные!$I$7</definedName>
    <definedName name="_xlnm.Print_Area" localSheetId="0">'3.1'!$A$1:$AD$164</definedName>
    <definedName name="_xlnm.Print_Area" localSheetId="1">'3.2'!$A$1:$BJ$18</definedName>
    <definedName name="Пирл">[18]Проект!#REF!</definedName>
    <definedName name="прил31" hidden="1">[4]XLR_NoRangeSheet!$J$6</definedName>
    <definedName name="Собст">'[9]эл ст'!$A$360:$IV$360</definedName>
    <definedName name="Собств">'[9]эл ст'!$A$369:$IV$369</definedName>
    <definedName name="СуммTable_10">[1]Сумм!$A$685:$AP$723</definedName>
    <definedName name="Т">[19]Проект!$D$20</definedName>
    <definedName name="э" hidden="1">[11]XLR_NoRangeSheet!$E$6</definedName>
    <definedName name="я" hidden="1">[4]XLR_NoRangeSheet!$G$6</definedName>
  </definedNames>
  <calcPr calcId="145621" fullCalcOnLoad="1"/>
</workbook>
</file>

<file path=xl/calcChain.xml><?xml version="1.0" encoding="utf-8"?>
<calcChain xmlns="http://schemas.openxmlformats.org/spreadsheetml/2006/main">
  <c r="AU22" i="2" l="1"/>
  <c r="AW23" i="2"/>
  <c r="AW22" i="2" s="1"/>
  <c r="AW21" i="2" s="1"/>
  <c r="BE23" i="2"/>
  <c r="BE22" i="2" s="1"/>
  <c r="BE21" i="2" s="1"/>
  <c r="AI24" i="2"/>
  <c r="AI23" i="2" s="1"/>
  <c r="AI22" i="2" s="1"/>
  <c r="AJ24" i="2"/>
  <c r="AJ23" i="2" s="1"/>
  <c r="AM24" i="2"/>
  <c r="AM23" i="2" s="1"/>
  <c r="AN24" i="2"/>
  <c r="AN23" i="2" s="1"/>
  <c r="AR24" i="2"/>
  <c r="AR23" i="2" s="1"/>
  <c r="AU24" i="2"/>
  <c r="AU23" i="2" s="1"/>
  <c r="AY24" i="2"/>
  <c r="AY23" i="2" s="1"/>
  <c r="AZ24" i="2"/>
  <c r="AZ23" i="2" s="1"/>
  <c r="AZ22" i="2" s="1"/>
  <c r="BC24" i="2"/>
  <c r="BC23" i="2" s="1"/>
  <c r="BD24" i="2"/>
  <c r="BD23" i="2" s="1"/>
  <c r="AG25" i="2"/>
  <c r="AH25" i="2"/>
  <c r="AI25" i="2"/>
  <c r="AJ25" i="2"/>
  <c r="AK25" i="2"/>
  <c r="AL25" i="2"/>
  <c r="AM25" i="2"/>
  <c r="AN25" i="2"/>
  <c r="AO25" i="2"/>
  <c r="AP25" i="2"/>
  <c r="AR25" i="2"/>
  <c r="AS25" i="2"/>
  <c r="AS24" i="2" s="1"/>
  <c r="AS23" i="2" s="1"/>
  <c r="AS22" i="2" s="1"/>
  <c r="AT25" i="2"/>
  <c r="AU25" i="2"/>
  <c r="AW25" i="2"/>
  <c r="AW24" i="2" s="1"/>
  <c r="AX25" i="2"/>
  <c r="AX24" i="2" s="1"/>
  <c r="AX23" i="2" s="1"/>
  <c r="AX22" i="2" s="1"/>
  <c r="AY25" i="2"/>
  <c r="AZ25" i="2"/>
  <c r="BA25" i="2"/>
  <c r="BB25" i="2"/>
  <c r="BB24" i="2" s="1"/>
  <c r="BB23" i="2" s="1"/>
  <c r="BB22" i="2" s="1"/>
  <c r="BC25" i="2"/>
  <c r="BD25" i="2"/>
  <c r="BE25" i="2"/>
  <c r="BE24" i="2" s="1"/>
  <c r="BI25" i="2"/>
  <c r="BJ25" i="2"/>
  <c r="AG26" i="2"/>
  <c r="AL26" i="2"/>
  <c r="AQ26" i="2"/>
  <c r="AQ25" i="2" s="1"/>
  <c r="AV26" i="2"/>
  <c r="AV25" i="2" s="1"/>
  <c r="BA26" i="2"/>
  <c r="BG26" i="2"/>
  <c r="BH26" i="2"/>
  <c r="BH25" i="2" s="1"/>
  <c r="BI26" i="2"/>
  <c r="BJ26" i="2"/>
  <c r="AG28" i="2"/>
  <c r="AH28" i="2"/>
  <c r="AI28" i="2"/>
  <c r="AJ28" i="2"/>
  <c r="AK28" i="2"/>
  <c r="AL28" i="2"/>
  <c r="AM28" i="2"/>
  <c r="AN28" i="2"/>
  <c r="AO28" i="2"/>
  <c r="AP28" i="2"/>
  <c r="AR28" i="2"/>
  <c r="AS28" i="2"/>
  <c r="AT28" i="2"/>
  <c r="AU28" i="2"/>
  <c r="AW28" i="2"/>
  <c r="AX28" i="2"/>
  <c r="AY28" i="2"/>
  <c r="AZ28" i="2"/>
  <c r="BA28" i="2"/>
  <c r="BB28" i="2"/>
  <c r="BC28" i="2"/>
  <c r="BD28" i="2"/>
  <c r="BE28" i="2"/>
  <c r="BI28" i="2"/>
  <c r="BJ28" i="2"/>
  <c r="AG29" i="2"/>
  <c r="AL29" i="2"/>
  <c r="AQ29" i="2"/>
  <c r="AQ28" i="2" s="1"/>
  <c r="AQ24" i="2" s="1"/>
  <c r="AQ23" i="2" s="1"/>
  <c r="AQ22" i="2" s="1"/>
  <c r="AV29" i="2"/>
  <c r="AV28" i="2" s="1"/>
  <c r="BA29" i="2"/>
  <c r="BG29" i="2"/>
  <c r="BH29" i="2"/>
  <c r="BH28" i="2" s="1"/>
  <c r="BH24" i="2" s="1"/>
  <c r="BH23" i="2" s="1"/>
  <c r="BI29" i="2"/>
  <c r="BJ29" i="2"/>
  <c r="AH30" i="2"/>
  <c r="AI30" i="2"/>
  <c r="AJ30" i="2"/>
  <c r="AK30" i="2"/>
  <c r="AL30" i="2"/>
  <c r="AM30" i="2"/>
  <c r="AN30" i="2"/>
  <c r="AO30" i="2"/>
  <c r="AP30" i="2"/>
  <c r="AR30" i="2"/>
  <c r="AS30" i="2"/>
  <c r="AT30" i="2"/>
  <c r="AU30" i="2"/>
  <c r="AW30" i="2"/>
  <c r="AX30" i="2"/>
  <c r="AY30" i="2"/>
  <c r="AZ30" i="2"/>
  <c r="BB30" i="2"/>
  <c r="BC30" i="2"/>
  <c r="BD30" i="2"/>
  <c r="BE30" i="2"/>
  <c r="BJ30" i="2"/>
  <c r="AG31" i="2"/>
  <c r="AL31" i="2"/>
  <c r="AQ31" i="2"/>
  <c r="AQ30" i="2" s="1"/>
  <c r="AV31" i="2"/>
  <c r="AV30" i="2" s="1"/>
  <c r="BA31" i="2"/>
  <c r="BG31" i="2"/>
  <c r="BH31" i="2"/>
  <c r="BH30" i="2" s="1"/>
  <c r="BI31" i="2"/>
  <c r="BJ31" i="2"/>
  <c r="AG32" i="2"/>
  <c r="AL32" i="2"/>
  <c r="AQ32" i="2"/>
  <c r="AV32" i="2"/>
  <c r="BA32" i="2"/>
  <c r="BG32" i="2"/>
  <c r="BH32" i="2"/>
  <c r="BI32" i="2"/>
  <c r="BJ32" i="2"/>
  <c r="BF32" i="2" s="1"/>
  <c r="AG33" i="2"/>
  <c r="AL33" i="2"/>
  <c r="AQ33" i="2"/>
  <c r="AV33" i="2"/>
  <c r="BA33" i="2"/>
  <c r="BG33" i="2"/>
  <c r="BF33" i="2" s="1"/>
  <c r="BH33" i="2"/>
  <c r="BI33" i="2"/>
  <c r="BJ33" i="2"/>
  <c r="AG34" i="2"/>
  <c r="AL34" i="2"/>
  <c r="AQ34" i="2"/>
  <c r="AV34" i="2"/>
  <c r="BA34" i="2"/>
  <c r="BG34" i="2"/>
  <c r="BH34" i="2"/>
  <c r="BI34" i="2"/>
  <c r="BF34" i="2" s="1"/>
  <c r="BJ34" i="2"/>
  <c r="AG35" i="2"/>
  <c r="AL35" i="2"/>
  <c r="AQ35" i="2"/>
  <c r="AV35" i="2"/>
  <c r="BA35" i="2"/>
  <c r="BG35" i="2"/>
  <c r="BF35" i="2" s="1"/>
  <c r="BH35" i="2"/>
  <c r="BI35" i="2"/>
  <c r="BJ35" i="2"/>
  <c r="AG36" i="2"/>
  <c r="AG30" i="2" s="1"/>
  <c r="AL36" i="2"/>
  <c r="AQ36" i="2"/>
  <c r="AV36" i="2"/>
  <c r="BA36" i="2"/>
  <c r="BG36" i="2"/>
  <c r="BH36" i="2"/>
  <c r="BI36" i="2"/>
  <c r="BJ36" i="2"/>
  <c r="AJ42" i="2"/>
  <c r="AR42" i="2"/>
  <c r="AZ42" i="2"/>
  <c r="AH43" i="2"/>
  <c r="AH42" i="2" s="1"/>
  <c r="AI43" i="2"/>
  <c r="AJ43" i="2"/>
  <c r="AK43" i="2"/>
  <c r="AK42" i="2" s="1"/>
  <c r="AM43" i="2"/>
  <c r="AN43" i="2"/>
  <c r="AO43" i="2"/>
  <c r="AO42" i="2" s="1"/>
  <c r="AP43" i="2"/>
  <c r="AP42" i="2" s="1"/>
  <c r="AR43" i="2"/>
  <c r="AS43" i="2"/>
  <c r="AS42" i="2" s="1"/>
  <c r="AT43" i="2"/>
  <c r="AT42" i="2" s="1"/>
  <c r="AU43" i="2"/>
  <c r="AW43" i="2"/>
  <c r="AW42" i="2" s="1"/>
  <c r="AX43" i="2"/>
  <c r="AX42" i="2" s="1"/>
  <c r="AY43" i="2"/>
  <c r="AZ43" i="2"/>
  <c r="BB43" i="2"/>
  <c r="BB42" i="2" s="1"/>
  <c r="BC43" i="2"/>
  <c r="BD43" i="2"/>
  <c r="BE43" i="2"/>
  <c r="BE42" i="2" s="1"/>
  <c r="AG44" i="2"/>
  <c r="AL44" i="2"/>
  <c r="AQ44" i="2"/>
  <c r="AQ43" i="2" s="1"/>
  <c r="AQ42" i="2" s="1"/>
  <c r="AV44" i="2"/>
  <c r="BA44" i="2"/>
  <c r="BG44" i="2"/>
  <c r="BH44" i="2"/>
  <c r="BH43" i="2" s="1"/>
  <c r="BH42" i="2" s="1"/>
  <c r="BI44" i="2"/>
  <c r="BJ44" i="2"/>
  <c r="AG45" i="2"/>
  <c r="AG43" i="2" s="1"/>
  <c r="AL45" i="2"/>
  <c r="AL43" i="2" s="1"/>
  <c r="AQ45" i="2"/>
  <c r="AV45" i="2"/>
  <c r="BA45" i="2"/>
  <c r="BA43" i="2" s="1"/>
  <c r="BG45" i="2"/>
  <c r="BH45" i="2"/>
  <c r="BI45" i="2"/>
  <c r="BI43" i="2" s="1"/>
  <c r="BJ45" i="2"/>
  <c r="BJ43" i="2" s="1"/>
  <c r="AG46" i="2"/>
  <c r="AL46" i="2"/>
  <c r="AQ46" i="2"/>
  <c r="AV46" i="2"/>
  <c r="BA46" i="2"/>
  <c r="BG46" i="2"/>
  <c r="BH46" i="2"/>
  <c r="BI46" i="2"/>
  <c r="BJ46" i="2"/>
  <c r="AG47" i="2"/>
  <c r="AL47" i="2"/>
  <c r="AQ47" i="2"/>
  <c r="AV47" i="2"/>
  <c r="BA47" i="2"/>
  <c r="BG47" i="2"/>
  <c r="BH47" i="2"/>
  <c r="BI47" i="2"/>
  <c r="BJ47" i="2"/>
  <c r="BF47" i="2" s="1"/>
  <c r="AH48" i="2"/>
  <c r="AI48" i="2"/>
  <c r="AI42" i="2" s="1"/>
  <c r="AJ48" i="2"/>
  <c r="AK48" i="2"/>
  <c r="AM48" i="2"/>
  <c r="AM42" i="2" s="1"/>
  <c r="AM22" i="2" s="1"/>
  <c r="AM21" i="2" s="1"/>
  <c r="AN48" i="2"/>
  <c r="AN42" i="2" s="1"/>
  <c r="AN22" i="2" s="1"/>
  <c r="AO48" i="2"/>
  <c r="AP48" i="2"/>
  <c r="AQ48" i="2"/>
  <c r="AR48" i="2"/>
  <c r="AS48" i="2"/>
  <c r="AT48" i="2"/>
  <c r="AU48" i="2"/>
  <c r="AU42" i="2" s="1"/>
  <c r="AW48" i="2"/>
  <c r="AX48" i="2"/>
  <c r="AY48" i="2"/>
  <c r="AY42" i="2" s="1"/>
  <c r="AZ48" i="2"/>
  <c r="BB48" i="2"/>
  <c r="BC48" i="2"/>
  <c r="BC42" i="2" s="1"/>
  <c r="BC22" i="2" s="1"/>
  <c r="BC21" i="2" s="1"/>
  <c r="BD48" i="2"/>
  <c r="BD42" i="2" s="1"/>
  <c r="BD22" i="2" s="1"/>
  <c r="BE48" i="2"/>
  <c r="AG49" i="2"/>
  <c r="AG48" i="2" s="1"/>
  <c r="AL49" i="2"/>
  <c r="AQ49" i="2"/>
  <c r="AV49" i="2"/>
  <c r="BA49" i="2"/>
  <c r="BA48" i="2" s="1"/>
  <c r="BG49" i="2"/>
  <c r="BH49" i="2"/>
  <c r="BI49" i="2"/>
  <c r="BJ49" i="2"/>
  <c r="AG50" i="2"/>
  <c r="AL50" i="2"/>
  <c r="AQ50" i="2"/>
  <c r="AV50" i="2"/>
  <c r="AV48" i="2" s="1"/>
  <c r="BA50" i="2"/>
  <c r="BG50" i="2"/>
  <c r="BH50" i="2"/>
  <c r="BH48" i="2" s="1"/>
  <c r="BI50" i="2"/>
  <c r="BJ50" i="2"/>
  <c r="AG51" i="2"/>
  <c r="AL51" i="2"/>
  <c r="AQ51" i="2"/>
  <c r="AV51" i="2"/>
  <c r="BA51" i="2"/>
  <c r="BG51" i="2"/>
  <c r="BH51" i="2"/>
  <c r="BI51" i="2"/>
  <c r="BF51" i="2" s="1"/>
  <c r="BJ51" i="2"/>
  <c r="AG52" i="2"/>
  <c r="AL52" i="2"/>
  <c r="AQ52" i="2"/>
  <c r="AV52" i="2"/>
  <c r="BA52" i="2"/>
  <c r="BG52" i="2"/>
  <c r="BH52" i="2"/>
  <c r="BI52" i="2"/>
  <c r="BJ52" i="2"/>
  <c r="AG54" i="2"/>
  <c r="AH54" i="2"/>
  <c r="AI54" i="2"/>
  <c r="AJ54" i="2"/>
  <c r="AK54" i="2"/>
  <c r="AL54" i="2"/>
  <c r="AM54" i="2"/>
  <c r="AN54" i="2"/>
  <c r="AO54" i="2"/>
  <c r="AP54" i="2"/>
  <c r="AR54" i="2"/>
  <c r="AS54" i="2"/>
  <c r="AT54" i="2"/>
  <c r="AU54" i="2"/>
  <c r="AW54" i="2"/>
  <c r="AX54" i="2"/>
  <c r="AY54" i="2"/>
  <c r="AZ54" i="2"/>
  <c r="BA54" i="2"/>
  <c r="BB54" i="2"/>
  <c r="BC54" i="2"/>
  <c r="BD54" i="2"/>
  <c r="BE54" i="2"/>
  <c r="BI54" i="2"/>
  <c r="BJ54" i="2"/>
  <c r="AG55" i="2"/>
  <c r="AL55" i="2"/>
  <c r="AQ55" i="2"/>
  <c r="AQ54" i="2" s="1"/>
  <c r="AV55" i="2"/>
  <c r="AV54" i="2" s="1"/>
  <c r="BA55" i="2"/>
  <c r="BG55" i="2"/>
  <c r="BH55" i="2"/>
  <c r="BH54" i="2" s="1"/>
  <c r="BI55" i="2"/>
  <c r="BJ55" i="2"/>
  <c r="AH56" i="2"/>
  <c r="AI56" i="2"/>
  <c r="AJ56" i="2"/>
  <c r="AK56" i="2"/>
  <c r="AM56" i="2"/>
  <c r="AN56" i="2"/>
  <c r="AO56" i="2"/>
  <c r="AP56" i="2"/>
  <c r="AR56" i="2"/>
  <c r="AS56" i="2"/>
  <c r="AT56" i="2"/>
  <c r="AU56" i="2"/>
  <c r="AW56" i="2"/>
  <c r="AX56" i="2"/>
  <c r="AY56" i="2"/>
  <c r="AZ56" i="2"/>
  <c r="BB56" i="2"/>
  <c r="BC56" i="2"/>
  <c r="BD56" i="2"/>
  <c r="BE56" i="2"/>
  <c r="AG57" i="2"/>
  <c r="AL57" i="2"/>
  <c r="AQ57" i="2"/>
  <c r="AV57" i="2"/>
  <c r="AV56" i="2" s="1"/>
  <c r="BA57" i="2"/>
  <c r="BG57" i="2"/>
  <c r="BH57" i="2"/>
  <c r="BI57" i="2"/>
  <c r="BJ57" i="2"/>
  <c r="AG58" i="2"/>
  <c r="AL58" i="2"/>
  <c r="AQ58" i="2"/>
  <c r="AV58" i="2"/>
  <c r="BA58" i="2"/>
  <c r="BA56" i="2" s="1"/>
  <c r="BG58" i="2"/>
  <c r="BH58" i="2"/>
  <c r="BI58" i="2"/>
  <c r="BJ58" i="2"/>
  <c r="AG59" i="2"/>
  <c r="AL59" i="2"/>
  <c r="AQ59" i="2"/>
  <c r="AV59" i="2"/>
  <c r="BA59" i="2"/>
  <c r="BG59" i="2"/>
  <c r="BH59" i="2"/>
  <c r="BI59" i="2"/>
  <c r="BJ59" i="2"/>
  <c r="AG60" i="2"/>
  <c r="AL60" i="2"/>
  <c r="AQ60" i="2"/>
  <c r="AV60" i="2"/>
  <c r="BA60" i="2"/>
  <c r="BG60" i="2"/>
  <c r="BH60" i="2"/>
  <c r="BI60" i="2"/>
  <c r="BJ60" i="2"/>
  <c r="BJ56" i="2" s="1"/>
  <c r="AH61" i="2"/>
  <c r="AI61" i="2"/>
  <c r="AJ61" i="2"/>
  <c r="AK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B61" i="2"/>
  <c r="BC61" i="2"/>
  <c r="BD61" i="2"/>
  <c r="BE61" i="2"/>
  <c r="BG61" i="2"/>
  <c r="BH61" i="2"/>
  <c r="AG62" i="2"/>
  <c r="AG61" i="2" s="1"/>
  <c r="AL62" i="2"/>
  <c r="AL61" i="2" s="1"/>
  <c r="AQ62" i="2"/>
  <c r="AV62" i="2"/>
  <c r="BA62" i="2"/>
  <c r="BA61" i="2" s="1"/>
  <c r="BG62" i="2"/>
  <c r="BH62" i="2"/>
  <c r="BI62" i="2"/>
  <c r="BI61" i="2" s="1"/>
  <c r="BJ62" i="2"/>
  <c r="BJ61" i="2" s="1"/>
  <c r="AH63" i="2"/>
  <c r="AI63" i="2"/>
  <c r="AJ63" i="2"/>
  <c r="AK63" i="2"/>
  <c r="AM63" i="2"/>
  <c r="AN63" i="2"/>
  <c r="AO63" i="2"/>
  <c r="AP63" i="2"/>
  <c r="AR63" i="2"/>
  <c r="AS63" i="2"/>
  <c r="AT63" i="2"/>
  <c r="AU63" i="2"/>
  <c r="AW63" i="2"/>
  <c r="AX63" i="2"/>
  <c r="AY63" i="2"/>
  <c r="AZ63" i="2"/>
  <c r="BB63" i="2"/>
  <c r="BC63" i="2"/>
  <c r="BD63" i="2"/>
  <c r="BE63" i="2"/>
  <c r="BH63" i="2"/>
  <c r="AG64" i="2"/>
  <c r="AL64" i="2"/>
  <c r="AL63" i="2" s="1"/>
  <c r="AQ64" i="2"/>
  <c r="AV64" i="2"/>
  <c r="BA64" i="2"/>
  <c r="BG64" i="2"/>
  <c r="BH64" i="2"/>
  <c r="BI64" i="2"/>
  <c r="BJ64" i="2"/>
  <c r="BJ63" i="2" s="1"/>
  <c r="AG65" i="2"/>
  <c r="AL65" i="2"/>
  <c r="AQ65" i="2"/>
  <c r="AV65" i="2"/>
  <c r="AV63" i="2" s="1"/>
  <c r="BA65" i="2"/>
  <c r="BG65" i="2"/>
  <c r="BH65" i="2"/>
  <c r="BI65" i="2"/>
  <c r="BJ65" i="2"/>
  <c r="AG66" i="2"/>
  <c r="AL66" i="2"/>
  <c r="AQ66" i="2"/>
  <c r="AV66" i="2"/>
  <c r="BA66" i="2"/>
  <c r="BG66" i="2"/>
  <c r="BH66" i="2"/>
  <c r="BI66" i="2"/>
  <c r="BF66" i="2" s="1"/>
  <c r="BJ66" i="2"/>
  <c r="AG67" i="2"/>
  <c r="AL67" i="2"/>
  <c r="AQ67" i="2"/>
  <c r="AV67" i="2"/>
  <c r="BA67" i="2"/>
  <c r="BG67" i="2"/>
  <c r="BH67" i="2"/>
  <c r="BI67" i="2"/>
  <c r="BJ67" i="2"/>
  <c r="AG68" i="2"/>
  <c r="AL68" i="2"/>
  <c r="AQ68" i="2"/>
  <c r="AV68" i="2"/>
  <c r="BA68" i="2"/>
  <c r="BG68" i="2"/>
  <c r="BH68" i="2"/>
  <c r="BI68" i="2"/>
  <c r="BJ68" i="2"/>
  <c r="BF68" i="2" s="1"/>
  <c r="AJ73" i="2"/>
  <c r="AM73" i="2"/>
  <c r="AN73" i="2"/>
  <c r="AR73" i="2"/>
  <c r="AU73" i="2"/>
  <c r="AZ73" i="2"/>
  <c r="BC73" i="2"/>
  <c r="BD73" i="2"/>
  <c r="AG74" i="2"/>
  <c r="AG73" i="2" s="1"/>
  <c r="AH74" i="2"/>
  <c r="AH73" i="2" s="1"/>
  <c r="AK74" i="2"/>
  <c r="AL74" i="2"/>
  <c r="AO74" i="2"/>
  <c r="AO73" i="2" s="1"/>
  <c r="AP74" i="2"/>
  <c r="AP73" i="2" s="1"/>
  <c r="AS74" i="2"/>
  <c r="AT74" i="2"/>
  <c r="AW74" i="2"/>
  <c r="AW73" i="2" s="1"/>
  <c r="AX74" i="2"/>
  <c r="AX73" i="2" s="1"/>
  <c r="BA74" i="2"/>
  <c r="BB74" i="2"/>
  <c r="BE74" i="2"/>
  <c r="BE73" i="2" s="1"/>
  <c r="BF74" i="2"/>
  <c r="BF73" i="2" s="1"/>
  <c r="BI74" i="2"/>
  <c r="BJ74" i="2"/>
  <c r="AG75" i="2"/>
  <c r="AH75" i="2"/>
  <c r="AI75" i="2"/>
  <c r="AI74" i="2" s="1"/>
  <c r="AI73" i="2" s="1"/>
  <c r="AJ75" i="2"/>
  <c r="AJ74" i="2" s="1"/>
  <c r="AK75" i="2"/>
  <c r="AL75" i="2"/>
  <c r="AM75" i="2"/>
  <c r="AM74" i="2" s="1"/>
  <c r="AN75" i="2"/>
  <c r="AN74" i="2" s="1"/>
  <c r="AO75" i="2"/>
  <c r="AP75" i="2"/>
  <c r="AQ75" i="2"/>
  <c r="AQ74" i="2" s="1"/>
  <c r="AQ73" i="2" s="1"/>
  <c r="AR75" i="2"/>
  <c r="AR74" i="2" s="1"/>
  <c r="AS75" i="2"/>
  <c r="AT75" i="2"/>
  <c r="AU75" i="2"/>
  <c r="AU74" i="2" s="1"/>
  <c r="AV75" i="2"/>
  <c r="AV74" i="2" s="1"/>
  <c r="AV73" i="2" s="1"/>
  <c r="AW75" i="2"/>
  <c r="AX75" i="2"/>
  <c r="AY75" i="2"/>
  <c r="AY74" i="2" s="1"/>
  <c r="AY73" i="2" s="1"/>
  <c r="AZ75" i="2"/>
  <c r="AZ74" i="2" s="1"/>
  <c r="BA75" i="2"/>
  <c r="BB75" i="2"/>
  <c r="BC75" i="2"/>
  <c r="BC74" i="2" s="1"/>
  <c r="BD75" i="2"/>
  <c r="BD74" i="2" s="1"/>
  <c r="BE75" i="2"/>
  <c r="BF75" i="2"/>
  <c r="BG75" i="2"/>
  <c r="BG74" i="2" s="1"/>
  <c r="BG73" i="2" s="1"/>
  <c r="BH75" i="2"/>
  <c r="BH74" i="2" s="1"/>
  <c r="BH73" i="2" s="1"/>
  <c r="BI75" i="2"/>
  <c r="BJ7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AH89" i="2"/>
  <c r="AI89" i="2"/>
  <c r="AJ89" i="2"/>
  <c r="AK89" i="2"/>
  <c r="AM89" i="2"/>
  <c r="AN89" i="2"/>
  <c r="AO89" i="2"/>
  <c r="AP89" i="2"/>
  <c r="AR89" i="2"/>
  <c r="AS89" i="2"/>
  <c r="AT89" i="2"/>
  <c r="AU89" i="2"/>
  <c r="AV89" i="2"/>
  <c r="AW89" i="2"/>
  <c r="AX89" i="2"/>
  <c r="AY89" i="2"/>
  <c r="AZ89" i="2"/>
  <c r="BB89" i="2"/>
  <c r="BC89" i="2"/>
  <c r="BD89" i="2"/>
  <c r="BE89" i="2"/>
  <c r="BH89" i="2"/>
  <c r="AG90" i="2"/>
  <c r="AL90" i="2"/>
  <c r="AL89" i="2" s="1"/>
  <c r="AQ90" i="2"/>
  <c r="AV90" i="2"/>
  <c r="BA90" i="2"/>
  <c r="BG90" i="2"/>
  <c r="BH90" i="2"/>
  <c r="BI90" i="2"/>
  <c r="BJ90" i="2"/>
  <c r="BJ89" i="2" s="1"/>
  <c r="AG91" i="2"/>
  <c r="AL91" i="2"/>
  <c r="AQ91" i="2"/>
  <c r="AQ89" i="2" s="1"/>
  <c r="AV91" i="2"/>
  <c r="BA91" i="2"/>
  <c r="BG91" i="2"/>
  <c r="BH91" i="2"/>
  <c r="BI91" i="2"/>
  <c r="BJ91" i="2"/>
  <c r="AG92" i="2"/>
  <c r="AL92" i="2"/>
  <c r="AQ92" i="2"/>
  <c r="AV92" i="2"/>
  <c r="BA92" i="2"/>
  <c r="BG92" i="2"/>
  <c r="BH92" i="2"/>
  <c r="BI92" i="2"/>
  <c r="BF92" i="2" s="1"/>
  <c r="BJ92" i="2"/>
  <c r="AH93" i="2"/>
  <c r="AI93" i="2"/>
  <c r="AJ93" i="2"/>
  <c r="AK93" i="2"/>
  <c r="AM93" i="2"/>
  <c r="AN93" i="2"/>
  <c r="AO93" i="2"/>
  <c r="AP93" i="2"/>
  <c r="AQ93" i="2"/>
  <c r="AR93" i="2"/>
  <c r="AS93" i="2"/>
  <c r="AT93" i="2"/>
  <c r="AU93" i="2"/>
  <c r="AW93" i="2"/>
  <c r="AX93" i="2"/>
  <c r="AY93" i="2"/>
  <c r="AZ93" i="2"/>
  <c r="BB93" i="2"/>
  <c r="BC93" i="2"/>
  <c r="BD93" i="2"/>
  <c r="BE93" i="2"/>
  <c r="BG93" i="2"/>
  <c r="AG94" i="2"/>
  <c r="AG93" i="2" s="1"/>
  <c r="AL94" i="2"/>
  <c r="AQ94" i="2"/>
  <c r="AV94" i="2"/>
  <c r="BA94" i="2"/>
  <c r="BA93" i="2" s="1"/>
  <c r="BG94" i="2"/>
  <c r="BH94" i="2"/>
  <c r="BI94" i="2"/>
  <c r="BJ94" i="2"/>
  <c r="AG95" i="2"/>
  <c r="AL95" i="2"/>
  <c r="AQ95" i="2"/>
  <c r="AV95" i="2"/>
  <c r="AV93" i="2" s="1"/>
  <c r="BA95" i="2"/>
  <c r="BG95" i="2"/>
  <c r="BH95" i="2"/>
  <c r="BH93" i="2" s="1"/>
  <c r="BI95" i="2"/>
  <c r="BJ95" i="2"/>
  <c r="AG96" i="2"/>
  <c r="AL96" i="2"/>
  <c r="AQ96" i="2"/>
  <c r="AV96" i="2"/>
  <c r="BA96" i="2"/>
  <c r="BG96" i="2"/>
  <c r="BH96" i="2"/>
  <c r="BI96" i="2"/>
  <c r="BJ96" i="2"/>
  <c r="BF96" i="2" s="1"/>
  <c r="AH97" i="2"/>
  <c r="AI97" i="2"/>
  <c r="AJ97" i="2"/>
  <c r="AK97" i="2"/>
  <c r="AM97" i="2"/>
  <c r="AN97" i="2"/>
  <c r="AO97" i="2"/>
  <c r="AP97" i="2"/>
  <c r="AR97" i="2"/>
  <c r="AS97" i="2"/>
  <c r="AT97" i="2"/>
  <c r="AU97" i="2"/>
  <c r="AV97" i="2"/>
  <c r="AW97" i="2"/>
  <c r="AX97" i="2"/>
  <c r="AY97" i="2"/>
  <c r="AZ97" i="2"/>
  <c r="BB97" i="2"/>
  <c r="BC97" i="2"/>
  <c r="BD97" i="2"/>
  <c r="BE97" i="2"/>
  <c r="AG98" i="2"/>
  <c r="AL98" i="2"/>
  <c r="AL97" i="2" s="1"/>
  <c r="AQ98" i="2"/>
  <c r="AV98" i="2"/>
  <c r="BA98" i="2"/>
  <c r="BG98" i="2"/>
  <c r="BH98" i="2"/>
  <c r="BI98" i="2"/>
  <c r="BJ98" i="2"/>
  <c r="BJ97" i="2" s="1"/>
  <c r="AG99" i="2"/>
  <c r="AL99" i="2"/>
  <c r="AQ99" i="2"/>
  <c r="AQ97" i="2" s="1"/>
  <c r="AV99" i="2"/>
  <c r="BA99" i="2"/>
  <c r="BG99" i="2"/>
  <c r="BH99" i="2"/>
  <c r="BI99" i="2"/>
  <c r="BJ99" i="2"/>
  <c r="AG100" i="2"/>
  <c r="AL100" i="2"/>
  <c r="AQ100" i="2"/>
  <c r="AV100" i="2"/>
  <c r="BA100" i="2"/>
  <c r="BG100" i="2"/>
  <c r="BH100" i="2"/>
  <c r="BI100" i="2"/>
  <c r="BF100" i="2" s="1"/>
  <c r="BJ100" i="2"/>
  <c r="AG101" i="2"/>
  <c r="AL101" i="2"/>
  <c r="AQ101" i="2"/>
  <c r="AV101" i="2"/>
  <c r="BA101" i="2"/>
  <c r="BG101" i="2"/>
  <c r="BH101" i="2"/>
  <c r="BH97" i="2" s="1"/>
  <c r="BI101" i="2"/>
  <c r="BJ101" i="2"/>
  <c r="AZ103" i="2"/>
  <c r="AK104" i="2"/>
  <c r="AK103" i="2" s="1"/>
  <c r="AO104" i="2"/>
  <c r="AU104" i="2"/>
  <c r="BB104" i="2"/>
  <c r="BJ104" i="2"/>
  <c r="BJ103" i="2" s="1"/>
  <c r="AI105" i="2"/>
  <c r="AI104" i="2" s="1"/>
  <c r="AI103" i="2" s="1"/>
  <c r="AJ105" i="2"/>
  <c r="AJ104" i="2" s="1"/>
  <c r="AK105" i="2"/>
  <c r="AN105" i="2"/>
  <c r="AN104" i="2" s="1"/>
  <c r="AN103" i="2" s="1"/>
  <c r="AN102" i="2" s="1"/>
  <c r="AR105" i="2"/>
  <c r="AR104" i="2" s="1"/>
  <c r="AR103" i="2" s="1"/>
  <c r="AS105" i="2"/>
  <c r="AS104" i="2" s="1"/>
  <c r="AV105" i="2"/>
  <c r="AV104" i="2" s="1"/>
  <c r="AV103" i="2" s="1"/>
  <c r="AZ105" i="2"/>
  <c r="AZ104" i="2" s="1"/>
  <c r="BD105" i="2"/>
  <c r="BD104" i="2" s="1"/>
  <c r="BD103" i="2" s="1"/>
  <c r="BD102" i="2" s="1"/>
  <c r="BH105" i="2"/>
  <c r="BH104" i="2" s="1"/>
  <c r="AH108" i="2"/>
  <c r="AH105" i="2" s="1"/>
  <c r="AH104" i="2" s="1"/>
  <c r="AI108" i="2"/>
  <c r="AJ108" i="2"/>
  <c r="AK108" i="2"/>
  <c r="AL108" i="2"/>
  <c r="AL105" i="2" s="1"/>
  <c r="AL104" i="2" s="1"/>
  <c r="AL103" i="2" s="1"/>
  <c r="AM108" i="2"/>
  <c r="AM105" i="2" s="1"/>
  <c r="AM104" i="2" s="1"/>
  <c r="AM103" i="2" s="1"/>
  <c r="AN108" i="2"/>
  <c r="AO108" i="2"/>
  <c r="AO105" i="2" s="1"/>
  <c r="AP108" i="2"/>
  <c r="AP105" i="2" s="1"/>
  <c r="AP104" i="2" s="1"/>
  <c r="AP103" i="2" s="1"/>
  <c r="AR108" i="2"/>
  <c r="AS108" i="2"/>
  <c r="AT108" i="2"/>
  <c r="AT105" i="2" s="1"/>
  <c r="AT104" i="2" s="1"/>
  <c r="AT103" i="2" s="1"/>
  <c r="AU108" i="2"/>
  <c r="AU105" i="2" s="1"/>
  <c r="AW108" i="2"/>
  <c r="AW105" i="2" s="1"/>
  <c r="AW104" i="2" s="1"/>
  <c r="AW103" i="2" s="1"/>
  <c r="AX108" i="2"/>
  <c r="AX105" i="2" s="1"/>
  <c r="AX104" i="2" s="1"/>
  <c r="AY108" i="2"/>
  <c r="AY105" i="2" s="1"/>
  <c r="AY104" i="2" s="1"/>
  <c r="AZ108" i="2"/>
  <c r="BA108" i="2"/>
  <c r="BA105" i="2" s="1"/>
  <c r="BA104" i="2" s="1"/>
  <c r="BA103" i="2" s="1"/>
  <c r="BB108" i="2"/>
  <c r="BB105" i="2" s="1"/>
  <c r="BC108" i="2"/>
  <c r="BC105" i="2" s="1"/>
  <c r="BC104" i="2" s="1"/>
  <c r="BD108" i="2"/>
  <c r="BE108" i="2"/>
  <c r="BE105" i="2" s="1"/>
  <c r="BE104" i="2" s="1"/>
  <c r="BE103" i="2" s="1"/>
  <c r="BI108" i="2"/>
  <c r="BI105" i="2" s="1"/>
  <c r="BI104" i="2" s="1"/>
  <c r="BJ108" i="2"/>
  <c r="BJ105" i="2" s="1"/>
  <c r="AG109" i="2"/>
  <c r="AG108" i="2" s="1"/>
  <c r="AG105" i="2" s="1"/>
  <c r="AG104" i="2" s="1"/>
  <c r="AL109" i="2"/>
  <c r="AQ109" i="2"/>
  <c r="AQ108" i="2" s="1"/>
  <c r="AQ105" i="2" s="1"/>
  <c r="AQ104" i="2" s="1"/>
  <c r="AV109" i="2"/>
  <c r="AV108" i="2" s="1"/>
  <c r="BA109" i="2"/>
  <c r="BG109" i="2"/>
  <c r="BH109" i="2"/>
  <c r="BH108" i="2" s="1"/>
  <c r="BI109" i="2"/>
  <c r="BJ109" i="2"/>
  <c r="AH116" i="2"/>
  <c r="AI116" i="2"/>
  <c r="AL116" i="2"/>
  <c r="AP116" i="2"/>
  <c r="AT116" i="2"/>
  <c r="AX116" i="2"/>
  <c r="BB116" i="2"/>
  <c r="BE116" i="2"/>
  <c r="BJ116" i="2"/>
  <c r="AH118" i="2"/>
  <c r="AI118" i="2"/>
  <c r="AJ118" i="2"/>
  <c r="AJ116" i="2" s="1"/>
  <c r="AJ103" i="2" s="1"/>
  <c r="AK118" i="2"/>
  <c r="AK116" i="2" s="1"/>
  <c r="AM118" i="2"/>
  <c r="AM116" i="2" s="1"/>
  <c r="AN118" i="2"/>
  <c r="AN116" i="2" s="1"/>
  <c r="AO118" i="2"/>
  <c r="AO116" i="2" s="1"/>
  <c r="AP118" i="2"/>
  <c r="AR118" i="2"/>
  <c r="AR116" i="2" s="1"/>
  <c r="AS118" i="2"/>
  <c r="AS116" i="2" s="1"/>
  <c r="AT118" i="2"/>
  <c r="AU118" i="2"/>
  <c r="AU116" i="2" s="1"/>
  <c r="AV118" i="2"/>
  <c r="AV116" i="2" s="1"/>
  <c r="AW118" i="2"/>
  <c r="AW116" i="2" s="1"/>
  <c r="AX118" i="2"/>
  <c r="AY118" i="2"/>
  <c r="AY116" i="2" s="1"/>
  <c r="AZ118" i="2"/>
  <c r="AZ116" i="2" s="1"/>
  <c r="BB118" i="2"/>
  <c r="BC118" i="2"/>
  <c r="BC116" i="2" s="1"/>
  <c r="BD118" i="2"/>
  <c r="BD116" i="2" s="1"/>
  <c r="BE118" i="2"/>
  <c r="AG119" i="2"/>
  <c r="AL119" i="2"/>
  <c r="AL118" i="2" s="1"/>
  <c r="AQ119" i="2"/>
  <c r="AV119" i="2"/>
  <c r="BA119" i="2"/>
  <c r="BG119" i="2"/>
  <c r="BH119" i="2"/>
  <c r="BI119" i="2"/>
  <c r="BI118" i="2" s="1"/>
  <c r="BI116" i="2" s="1"/>
  <c r="BJ119" i="2"/>
  <c r="BJ118" i="2" s="1"/>
  <c r="AG120" i="2"/>
  <c r="AL120" i="2"/>
  <c r="AQ120" i="2"/>
  <c r="AQ118" i="2" s="1"/>
  <c r="AQ116" i="2" s="1"/>
  <c r="AV120" i="2"/>
  <c r="BA120" i="2"/>
  <c r="BA118" i="2" s="1"/>
  <c r="BA116" i="2" s="1"/>
  <c r="BG120" i="2"/>
  <c r="BH120" i="2"/>
  <c r="BH118" i="2" s="1"/>
  <c r="BH116" i="2" s="1"/>
  <c r="BI120" i="2"/>
  <c r="BJ120" i="2"/>
  <c r="AH123" i="2"/>
  <c r="AI123" i="2"/>
  <c r="AJ123" i="2"/>
  <c r="AK123" i="2"/>
  <c r="AL123" i="2"/>
  <c r="AM123" i="2"/>
  <c r="AN123" i="2"/>
  <c r="AO123" i="2"/>
  <c r="AP123" i="2"/>
  <c r="AR123" i="2"/>
  <c r="AS123" i="2"/>
  <c r="AT123" i="2"/>
  <c r="AU123" i="2"/>
  <c r="AW123" i="2"/>
  <c r="AX123" i="2"/>
  <c r="AY123" i="2"/>
  <c r="AZ123" i="2"/>
  <c r="BB123" i="2"/>
  <c r="BC123" i="2"/>
  <c r="BD123" i="2"/>
  <c r="BE123" i="2"/>
  <c r="BJ123" i="2"/>
  <c r="AG124" i="2"/>
  <c r="AL124" i="2"/>
  <c r="AQ124" i="2"/>
  <c r="AV124" i="2"/>
  <c r="AV123" i="2" s="1"/>
  <c r="BA124" i="2"/>
  <c r="BA123" i="2" s="1"/>
  <c r="BG124" i="2"/>
  <c r="BH124" i="2"/>
  <c r="BH123" i="2" s="1"/>
  <c r="BI124" i="2"/>
  <c r="BI123" i="2" s="1"/>
  <c r="BJ124" i="2"/>
  <c r="AG125" i="2"/>
  <c r="AG123" i="2" s="1"/>
  <c r="AL125" i="2"/>
  <c r="AQ125" i="2"/>
  <c r="AV125" i="2"/>
  <c r="BA125" i="2"/>
  <c r="BG125" i="2"/>
  <c r="BF125" i="2" s="1"/>
  <c r="BH125" i="2"/>
  <c r="BI125" i="2"/>
  <c r="BJ125" i="2"/>
  <c r="AZ126" i="2"/>
  <c r="BD126" i="2"/>
  <c r="BB127" i="2"/>
  <c r="BB126" i="2" s="1"/>
  <c r="BJ127" i="2"/>
  <c r="BJ126" i="2" s="1"/>
  <c r="AI128" i="2"/>
  <c r="AI127" i="2" s="1"/>
  <c r="AI126" i="2" s="1"/>
  <c r="AJ128" i="2"/>
  <c r="AJ127" i="2" s="1"/>
  <c r="AJ126" i="2" s="1"/>
  <c r="AK128" i="2"/>
  <c r="AK127" i="2" s="1"/>
  <c r="AK126" i="2" s="1"/>
  <c r="AN128" i="2"/>
  <c r="AN127" i="2" s="1"/>
  <c r="AN126" i="2" s="1"/>
  <c r="AR128" i="2"/>
  <c r="AR127" i="2" s="1"/>
  <c r="AR126" i="2" s="1"/>
  <c r="AS128" i="2"/>
  <c r="AS127" i="2" s="1"/>
  <c r="AS126" i="2" s="1"/>
  <c r="AU128" i="2"/>
  <c r="AU127" i="2" s="1"/>
  <c r="AU126" i="2" s="1"/>
  <c r="AV128" i="2"/>
  <c r="AV127" i="2" s="1"/>
  <c r="AV126" i="2" s="1"/>
  <c r="AZ128" i="2"/>
  <c r="AZ127" i="2" s="1"/>
  <c r="BA128" i="2"/>
  <c r="BA127" i="2" s="1"/>
  <c r="BA126" i="2" s="1"/>
  <c r="BD128" i="2"/>
  <c r="BD127" i="2" s="1"/>
  <c r="AH131" i="2"/>
  <c r="AH128" i="2" s="1"/>
  <c r="AH127" i="2" s="1"/>
  <c r="AH126" i="2" s="1"/>
  <c r="AI131" i="2"/>
  <c r="AJ131" i="2"/>
  <c r="AK131" i="2"/>
  <c r="AL131" i="2"/>
  <c r="AL128" i="2" s="1"/>
  <c r="AL127" i="2" s="1"/>
  <c r="AL126" i="2" s="1"/>
  <c r="AM131" i="2"/>
  <c r="AM128" i="2" s="1"/>
  <c r="AM127" i="2" s="1"/>
  <c r="AM126" i="2" s="1"/>
  <c r="AN131" i="2"/>
  <c r="AO131" i="2"/>
  <c r="AO128" i="2" s="1"/>
  <c r="AO127" i="2" s="1"/>
  <c r="AO126" i="2" s="1"/>
  <c r="AP131" i="2"/>
  <c r="AP128" i="2" s="1"/>
  <c r="AP127" i="2" s="1"/>
  <c r="AP126" i="2" s="1"/>
  <c r="AR131" i="2"/>
  <c r="AS131" i="2"/>
  <c r="AT131" i="2"/>
  <c r="AT128" i="2" s="1"/>
  <c r="AT127" i="2" s="1"/>
  <c r="AT126" i="2" s="1"/>
  <c r="AU131" i="2"/>
  <c r="AW131" i="2"/>
  <c r="AW128" i="2" s="1"/>
  <c r="AW127" i="2" s="1"/>
  <c r="AW126" i="2" s="1"/>
  <c r="AX131" i="2"/>
  <c r="AX128" i="2" s="1"/>
  <c r="AX127" i="2" s="1"/>
  <c r="AX126" i="2" s="1"/>
  <c r="AY131" i="2"/>
  <c r="AY128" i="2" s="1"/>
  <c r="AY127" i="2" s="1"/>
  <c r="AY126" i="2" s="1"/>
  <c r="AZ131" i="2"/>
  <c r="BA131" i="2"/>
  <c r="BB131" i="2"/>
  <c r="BB128" i="2" s="1"/>
  <c r="BC131" i="2"/>
  <c r="BC128" i="2" s="1"/>
  <c r="BC127" i="2" s="1"/>
  <c r="BC126" i="2" s="1"/>
  <c r="BD131" i="2"/>
  <c r="BE131" i="2"/>
  <c r="BE128" i="2" s="1"/>
  <c r="BE127" i="2" s="1"/>
  <c r="BE126" i="2" s="1"/>
  <c r="BJ131" i="2"/>
  <c r="BJ128" i="2" s="1"/>
  <c r="AG132" i="2"/>
  <c r="AG131" i="2" s="1"/>
  <c r="AG128" i="2" s="1"/>
  <c r="AG127" i="2" s="1"/>
  <c r="AG126" i="2" s="1"/>
  <c r="AL132" i="2"/>
  <c r="AQ132" i="2"/>
  <c r="AQ131" i="2" s="1"/>
  <c r="AQ128" i="2" s="1"/>
  <c r="AQ127" i="2" s="1"/>
  <c r="AQ126" i="2" s="1"/>
  <c r="AV132" i="2"/>
  <c r="AV131" i="2" s="1"/>
  <c r="BA132" i="2"/>
  <c r="BG132" i="2"/>
  <c r="BF132" i="2" s="1"/>
  <c r="BF131" i="2" s="1"/>
  <c r="BF128" i="2" s="1"/>
  <c r="BF127" i="2" s="1"/>
  <c r="BF126" i="2" s="1"/>
  <c r="BH132" i="2"/>
  <c r="BH131" i="2" s="1"/>
  <c r="BH128" i="2" s="1"/>
  <c r="BH127" i="2" s="1"/>
  <c r="BH126" i="2" s="1"/>
  <c r="BI132" i="2"/>
  <c r="BI131" i="2" s="1"/>
  <c r="BI128" i="2" s="1"/>
  <c r="BI127" i="2" s="1"/>
  <c r="BI126" i="2" s="1"/>
  <c r="BJ132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AG143" i="2"/>
  <c r="AH143" i="2"/>
  <c r="AI143" i="2"/>
  <c r="AJ143" i="2"/>
  <c r="AK143" i="2"/>
  <c r="AM143" i="2"/>
  <c r="AN143" i="2"/>
  <c r="AO143" i="2"/>
  <c r="AP143" i="2"/>
  <c r="AR143" i="2"/>
  <c r="AS143" i="2"/>
  <c r="AT143" i="2"/>
  <c r="AU143" i="2"/>
  <c r="AV143" i="2"/>
  <c r="AW143" i="2"/>
  <c r="AX143" i="2"/>
  <c r="AY143" i="2"/>
  <c r="AZ143" i="2"/>
  <c r="BB143" i="2"/>
  <c r="BC143" i="2"/>
  <c r="BD143" i="2"/>
  <c r="BE143" i="2"/>
  <c r="BG143" i="2"/>
  <c r="BH143" i="2"/>
  <c r="BI143" i="2"/>
  <c r="AG144" i="2"/>
  <c r="AL144" i="2"/>
  <c r="AL143" i="2" s="1"/>
  <c r="AQ144" i="2"/>
  <c r="AQ143" i="2" s="1"/>
  <c r="AV144" i="2"/>
  <c r="BA144" i="2"/>
  <c r="BA143" i="2" s="1"/>
  <c r="BG144" i="2"/>
  <c r="BH144" i="2"/>
  <c r="BI144" i="2"/>
  <c r="BJ144" i="2"/>
  <c r="BJ143" i="2" s="1"/>
  <c r="AH146" i="2"/>
  <c r="AI146" i="2"/>
  <c r="AJ146" i="2"/>
  <c r="AK146" i="2"/>
  <c r="AM146" i="2"/>
  <c r="AN146" i="2"/>
  <c r="AO146" i="2"/>
  <c r="AP146" i="2"/>
  <c r="AR146" i="2"/>
  <c r="AS146" i="2"/>
  <c r="AT146" i="2"/>
  <c r="AU146" i="2"/>
  <c r="AW146" i="2"/>
  <c r="AX146" i="2"/>
  <c r="AY146" i="2"/>
  <c r="AZ146" i="2"/>
  <c r="BB146" i="2"/>
  <c r="BC146" i="2"/>
  <c r="BD146" i="2"/>
  <c r="BE146" i="2"/>
  <c r="BH146" i="2"/>
  <c r="AG147" i="2"/>
  <c r="AG146" i="2" s="1"/>
  <c r="AL147" i="2"/>
  <c r="AQ147" i="2"/>
  <c r="AQ146" i="2" s="1"/>
  <c r="AV147" i="2"/>
  <c r="BA147" i="2"/>
  <c r="BA146" i="2" s="1"/>
  <c r="BG147" i="2"/>
  <c r="BG146" i="2" s="1"/>
  <c r="BH147" i="2"/>
  <c r="BI147" i="2"/>
  <c r="BI146" i="2" s="1"/>
  <c r="BJ147" i="2"/>
  <c r="AG148" i="2"/>
  <c r="AL148" i="2"/>
  <c r="AQ148" i="2"/>
  <c r="AV148" i="2"/>
  <c r="AV146" i="2" s="1"/>
  <c r="BA148" i="2"/>
  <c r="BG148" i="2"/>
  <c r="BH148" i="2"/>
  <c r="BI148" i="2"/>
  <c r="BJ148" i="2"/>
  <c r="AG149" i="2"/>
  <c r="AL149" i="2"/>
  <c r="AQ149" i="2"/>
  <c r="AV149" i="2"/>
  <c r="BA149" i="2"/>
  <c r="BG149" i="2"/>
  <c r="BH149" i="2"/>
  <c r="BI149" i="2"/>
  <c r="BJ149" i="2"/>
  <c r="BF149" i="2" s="1"/>
  <c r="AG150" i="2"/>
  <c r="AL150" i="2"/>
  <c r="AQ150" i="2"/>
  <c r="AV150" i="2"/>
  <c r="BA150" i="2"/>
  <c r="BG150" i="2"/>
  <c r="BF150" i="2" s="1"/>
  <c r="BH150" i="2"/>
  <c r="BI150" i="2"/>
  <c r="BJ150" i="2"/>
  <c r="AH151" i="2"/>
  <c r="AI151" i="2"/>
  <c r="AJ151" i="2"/>
  <c r="AK151" i="2"/>
  <c r="AM151" i="2"/>
  <c r="AN151" i="2"/>
  <c r="AO151" i="2"/>
  <c r="AP151" i="2"/>
  <c r="AR151" i="2"/>
  <c r="AS151" i="2"/>
  <c r="AT151" i="2"/>
  <c r="AU151" i="2"/>
  <c r="AW151" i="2"/>
  <c r="AX151" i="2"/>
  <c r="AY151" i="2"/>
  <c r="AZ151" i="2"/>
  <c r="BB151" i="2"/>
  <c r="BC151" i="2"/>
  <c r="BD151" i="2"/>
  <c r="BE151" i="2"/>
  <c r="BI151" i="2"/>
  <c r="AG152" i="2"/>
  <c r="AG151" i="2" s="1"/>
  <c r="AL152" i="2"/>
  <c r="AQ152" i="2"/>
  <c r="AQ151" i="2" s="1"/>
  <c r="AV152" i="2"/>
  <c r="AV151" i="2" s="1"/>
  <c r="BA152" i="2"/>
  <c r="BA151" i="2" s="1"/>
  <c r="BG152" i="2"/>
  <c r="BH152" i="2"/>
  <c r="BH151" i="2" s="1"/>
  <c r="BI152" i="2"/>
  <c r="BJ152" i="2"/>
  <c r="AG153" i="2"/>
  <c r="AL153" i="2"/>
  <c r="AL151" i="2" s="1"/>
  <c r="AQ153" i="2"/>
  <c r="AV153" i="2"/>
  <c r="BA153" i="2"/>
  <c r="BG153" i="2"/>
  <c r="BH153" i="2"/>
  <c r="BI153" i="2"/>
  <c r="BJ153" i="2"/>
  <c r="BJ151" i="2" s="1"/>
  <c r="K18" i="1"/>
  <c r="K17" i="1" s="1"/>
  <c r="AC18" i="1"/>
  <c r="AC17" i="1" s="1"/>
  <c r="I19" i="1"/>
  <c r="J19" i="1"/>
  <c r="K19" i="1"/>
  <c r="L19" i="1"/>
  <c r="M19" i="1"/>
  <c r="N19" i="1"/>
  <c r="O19" i="1"/>
  <c r="Q19" i="1"/>
  <c r="Q18" i="1" s="1"/>
  <c r="Q17" i="1" s="1"/>
  <c r="Q16" i="1" s="1"/>
  <c r="T19" i="1"/>
  <c r="T18" i="1" s="1"/>
  <c r="T17" i="1" s="1"/>
  <c r="U19" i="1"/>
  <c r="U18" i="1" s="1"/>
  <c r="U17" i="1" s="1"/>
  <c r="V19" i="1"/>
  <c r="X19" i="1"/>
  <c r="Y19" i="1"/>
  <c r="Y18" i="1" s="1"/>
  <c r="Y17" i="1" s="1"/>
  <c r="AA19" i="1"/>
  <c r="AB19" i="1"/>
  <c r="AC19" i="1"/>
  <c r="P20" i="1"/>
  <c r="P19" i="1" s="1"/>
  <c r="R20" i="1"/>
  <c r="R19" i="1" s="1"/>
  <c r="S20" i="1"/>
  <c r="S19" i="1" s="1"/>
  <c r="W20" i="1"/>
  <c r="Y20" i="1"/>
  <c r="AD20" i="1" s="1"/>
  <c r="AD19" i="1" s="1"/>
  <c r="Z20" i="1"/>
  <c r="Z19" i="1" s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X18" i="1" s="1"/>
  <c r="X17" i="1" s="1"/>
  <c r="Y21" i="1"/>
  <c r="Z21" i="1"/>
  <c r="AA21" i="1"/>
  <c r="AB21" i="1"/>
  <c r="AB18" i="1" s="1"/>
  <c r="AB17" i="1" s="1"/>
  <c r="AB16" i="1" s="1"/>
  <c r="AC21" i="1"/>
  <c r="G22" i="1"/>
  <c r="G21" i="1" s="1"/>
  <c r="H22" i="1"/>
  <c r="P22" i="1"/>
  <c r="W22" i="1"/>
  <c r="AD22" i="1"/>
  <c r="AD21" i="1" s="1"/>
  <c r="I23" i="1"/>
  <c r="J23" i="1"/>
  <c r="J18" i="1" s="1"/>
  <c r="J17" i="1" s="1"/>
  <c r="K23" i="1"/>
  <c r="L23" i="1"/>
  <c r="M23" i="1"/>
  <c r="N23" i="1"/>
  <c r="O23" i="1"/>
  <c r="O18" i="1" s="1"/>
  <c r="O17" i="1" s="1"/>
  <c r="P23" i="1"/>
  <c r="Q23" i="1"/>
  <c r="R23" i="1"/>
  <c r="S23" i="1"/>
  <c r="T23" i="1"/>
  <c r="U23" i="1"/>
  <c r="V23" i="1"/>
  <c r="X23" i="1"/>
  <c r="Y23" i="1"/>
  <c r="Z23" i="1"/>
  <c r="AA23" i="1"/>
  <c r="AB23" i="1"/>
  <c r="AC23" i="1"/>
  <c r="AD23" i="1"/>
  <c r="P24" i="1"/>
  <c r="W24" i="1"/>
  <c r="AD24" i="1"/>
  <c r="I25" i="1"/>
  <c r="J25" i="1"/>
  <c r="K25" i="1"/>
  <c r="L25" i="1"/>
  <c r="M25" i="1"/>
  <c r="O25" i="1"/>
  <c r="Q25" i="1"/>
  <c r="R25" i="1"/>
  <c r="T25" i="1"/>
  <c r="U25" i="1"/>
  <c r="X25" i="1"/>
  <c r="Y25" i="1"/>
  <c r="AB25" i="1"/>
  <c r="G26" i="1"/>
  <c r="H26" i="1"/>
  <c r="W26" i="1"/>
  <c r="AD26" i="1"/>
  <c r="G27" i="1"/>
  <c r="H27" i="1"/>
  <c r="P27" i="1"/>
  <c r="W27" i="1"/>
  <c r="AD27" i="1"/>
  <c r="P28" i="1"/>
  <c r="W28" i="1"/>
  <c r="AD28" i="1"/>
  <c r="P29" i="1"/>
  <c r="S29" i="1"/>
  <c r="S25" i="1" s="1"/>
  <c r="T29" i="1"/>
  <c r="U29" i="1"/>
  <c r="V29" i="1"/>
  <c r="V25" i="1" s="1"/>
  <c r="W29" i="1"/>
  <c r="Z29" i="1"/>
  <c r="AA29" i="1"/>
  <c r="AB29" i="1"/>
  <c r="AC29" i="1"/>
  <c r="AC25" i="1" s="1"/>
  <c r="H30" i="1"/>
  <c r="S30" i="1"/>
  <c r="W30" i="1" s="1"/>
  <c r="G30" i="1" s="1"/>
  <c r="T30" i="1"/>
  <c r="Z30" i="1"/>
  <c r="AA30" i="1"/>
  <c r="AA25" i="1" s="1"/>
  <c r="H31" i="1"/>
  <c r="S31" i="1"/>
  <c r="W31" i="1" s="1"/>
  <c r="G31" i="1" s="1"/>
  <c r="T31" i="1"/>
  <c r="Z31" i="1"/>
  <c r="AD31" i="1" s="1"/>
  <c r="AA31" i="1"/>
  <c r="S37" i="1"/>
  <c r="AA37" i="1"/>
  <c r="AB37" i="1"/>
  <c r="I38" i="1"/>
  <c r="K38" i="1"/>
  <c r="L38" i="1"/>
  <c r="M38" i="1"/>
  <c r="N38" i="1"/>
  <c r="O38" i="1"/>
  <c r="R38" i="1"/>
  <c r="R37" i="1" s="1"/>
  <c r="S38" i="1"/>
  <c r="U38" i="1"/>
  <c r="V38" i="1"/>
  <c r="V37" i="1" s="1"/>
  <c r="Y38" i="1"/>
  <c r="Z38" i="1"/>
  <c r="Z37" i="1" s="1"/>
  <c r="AC38" i="1"/>
  <c r="Q39" i="1"/>
  <c r="W39" i="1"/>
  <c r="X39" i="1"/>
  <c r="Q40" i="1"/>
  <c r="Q38" i="1" s="1"/>
  <c r="Q37" i="1" s="1"/>
  <c r="W40" i="1"/>
  <c r="H40" i="1" s="1"/>
  <c r="X40" i="1"/>
  <c r="AD40" i="1" s="1"/>
  <c r="G41" i="1"/>
  <c r="H41" i="1"/>
  <c r="P41" i="1"/>
  <c r="W41" i="1"/>
  <c r="AD41" i="1"/>
  <c r="H42" i="1"/>
  <c r="P42" i="1"/>
  <c r="S42" i="1"/>
  <c r="T42" i="1"/>
  <c r="U42" i="1"/>
  <c r="V42" i="1"/>
  <c r="Z42" i="1"/>
  <c r="AA42" i="1"/>
  <c r="AA38" i="1" s="1"/>
  <c r="AB42" i="1"/>
  <c r="AB38" i="1" s="1"/>
  <c r="AC42" i="1"/>
  <c r="AD42" i="1"/>
  <c r="AG42" i="1"/>
  <c r="AH42" i="1"/>
  <c r="AI42" i="1"/>
  <c r="G43" i="1"/>
  <c r="H43" i="1"/>
  <c r="P43" i="1"/>
  <c r="W43" i="1"/>
  <c r="AD43" i="1"/>
  <c r="P44" i="1"/>
  <c r="W44" i="1"/>
  <c r="AD44" i="1"/>
  <c r="AH44" i="1"/>
  <c r="H45" i="1"/>
  <c r="P45" i="1"/>
  <c r="W45" i="1"/>
  <c r="G45" i="1" s="1"/>
  <c r="AD45" i="1"/>
  <c r="G46" i="1"/>
  <c r="H46" i="1"/>
  <c r="P46" i="1"/>
  <c r="W46" i="1"/>
  <c r="AD46" i="1"/>
  <c r="AH46" i="1"/>
  <c r="W47" i="1"/>
  <c r="AD47" i="1"/>
  <c r="G48" i="1"/>
  <c r="I48" i="1"/>
  <c r="I37" i="1" s="1"/>
  <c r="J48" i="1"/>
  <c r="K48" i="1"/>
  <c r="N48" i="1"/>
  <c r="O48" i="1"/>
  <c r="Q48" i="1"/>
  <c r="R48" i="1"/>
  <c r="S48" i="1"/>
  <c r="T48" i="1"/>
  <c r="U48" i="1"/>
  <c r="V48" i="1"/>
  <c r="X48" i="1"/>
  <c r="Y48" i="1"/>
  <c r="Z48" i="1"/>
  <c r="AA48" i="1"/>
  <c r="AB48" i="1"/>
  <c r="AC48" i="1"/>
  <c r="AH48" i="1"/>
  <c r="H49" i="1"/>
  <c r="P49" i="1"/>
  <c r="W49" i="1"/>
  <c r="AD49" i="1"/>
  <c r="H50" i="1"/>
  <c r="W50" i="1"/>
  <c r="AD50" i="1"/>
  <c r="W51" i="1"/>
  <c r="H51" i="1" s="1"/>
  <c r="AD51" i="1"/>
  <c r="P52" i="1"/>
  <c r="W52" i="1"/>
  <c r="H52" i="1" s="1"/>
  <c r="AD52" i="1"/>
  <c r="H53" i="1"/>
  <c r="W53" i="1"/>
  <c r="AD53" i="1"/>
  <c r="G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H56" i="1"/>
  <c r="H55" i="1" s="1"/>
  <c r="W56" i="1"/>
  <c r="AD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G58" i="1"/>
  <c r="G57" i="1" s="1"/>
  <c r="H58" i="1"/>
  <c r="W58" i="1"/>
  <c r="AD58" i="1"/>
  <c r="AD57" i="1" s="1"/>
  <c r="G59" i="1"/>
  <c r="H59" i="1"/>
  <c r="W59" i="1"/>
  <c r="AD59" i="1"/>
  <c r="G60" i="1"/>
  <c r="H60" i="1"/>
  <c r="W60" i="1"/>
  <c r="AD60" i="1"/>
  <c r="G61" i="1"/>
  <c r="H61" i="1"/>
  <c r="W61" i="1"/>
  <c r="AD61" i="1"/>
  <c r="G62" i="1"/>
  <c r="H62" i="1"/>
  <c r="W62" i="1"/>
  <c r="AD62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G64" i="1"/>
  <c r="G63" i="1" s="1"/>
  <c r="H64" i="1"/>
  <c r="H63" i="1" s="1"/>
  <c r="W64" i="1"/>
  <c r="AD64" i="1"/>
  <c r="AD63" i="1" s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G66" i="1"/>
  <c r="G65" i="1" s="1"/>
  <c r="H66" i="1"/>
  <c r="W66" i="1"/>
  <c r="AD66" i="1"/>
  <c r="AD65" i="1" s="1"/>
  <c r="G67" i="1"/>
  <c r="H67" i="1"/>
  <c r="W67" i="1"/>
  <c r="AD67" i="1"/>
  <c r="G68" i="1"/>
  <c r="H68" i="1"/>
  <c r="W68" i="1"/>
  <c r="AD68" i="1"/>
  <c r="G69" i="1"/>
  <c r="H69" i="1"/>
  <c r="W69" i="1"/>
  <c r="AD69" i="1"/>
  <c r="G70" i="1"/>
  <c r="H70" i="1"/>
  <c r="W70" i="1"/>
  <c r="AD70" i="1"/>
  <c r="G71" i="1"/>
  <c r="G72" i="1"/>
  <c r="V76" i="1"/>
  <c r="V75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M75" i="1" s="1"/>
  <c r="N77" i="1"/>
  <c r="N76" i="1" s="1"/>
  <c r="N75" i="1" s="1"/>
  <c r="O77" i="1"/>
  <c r="O76" i="1" s="1"/>
  <c r="P77" i="1"/>
  <c r="P76" i="1" s="1"/>
  <c r="Q77" i="1"/>
  <c r="Q76" i="1" s="1"/>
  <c r="R77" i="1"/>
  <c r="R76" i="1" s="1"/>
  <c r="S77" i="1"/>
  <c r="S76" i="1" s="1"/>
  <c r="T77" i="1"/>
  <c r="T76" i="1" s="1"/>
  <c r="U77" i="1"/>
  <c r="U76" i="1" s="1"/>
  <c r="U75" i="1" s="1"/>
  <c r="V77" i="1"/>
  <c r="W77" i="1"/>
  <c r="W76" i="1" s="1"/>
  <c r="X77" i="1"/>
  <c r="X76" i="1" s="1"/>
  <c r="Y77" i="1"/>
  <c r="Y76" i="1" s="1"/>
  <c r="Z77" i="1"/>
  <c r="Z76" i="1" s="1"/>
  <c r="AA77" i="1"/>
  <c r="AA76" i="1" s="1"/>
  <c r="AB77" i="1"/>
  <c r="AB76" i="1" s="1"/>
  <c r="AC77" i="1"/>
  <c r="AC76" i="1" s="1"/>
  <c r="AC75" i="1" s="1"/>
  <c r="AD77" i="1"/>
  <c r="AD76" i="1" s="1"/>
  <c r="AD75" i="1" s="1"/>
  <c r="M87" i="1"/>
  <c r="N87" i="1"/>
  <c r="U87" i="1"/>
  <c r="V87" i="1"/>
  <c r="AC87" i="1"/>
  <c r="AD87" i="1"/>
  <c r="I89" i="1"/>
  <c r="I87" i="1" s="1"/>
  <c r="J89" i="1"/>
  <c r="J87" i="1" s="1"/>
  <c r="K89" i="1"/>
  <c r="K87" i="1" s="1"/>
  <c r="L89" i="1"/>
  <c r="L87" i="1" s="1"/>
  <c r="M89" i="1"/>
  <c r="N89" i="1"/>
  <c r="O89" i="1"/>
  <c r="O87" i="1" s="1"/>
  <c r="P89" i="1"/>
  <c r="P87" i="1" s="1"/>
  <c r="Q89" i="1"/>
  <c r="Q87" i="1" s="1"/>
  <c r="R89" i="1"/>
  <c r="R87" i="1" s="1"/>
  <c r="S89" i="1"/>
  <c r="S87" i="1" s="1"/>
  <c r="T89" i="1"/>
  <c r="T87" i="1" s="1"/>
  <c r="U89" i="1"/>
  <c r="V89" i="1"/>
  <c r="W89" i="1"/>
  <c r="W87" i="1" s="1"/>
  <c r="X89" i="1"/>
  <c r="X87" i="1" s="1"/>
  <c r="Y89" i="1"/>
  <c r="Y87" i="1" s="1"/>
  <c r="Z89" i="1"/>
  <c r="Z87" i="1" s="1"/>
  <c r="AA89" i="1"/>
  <c r="AA87" i="1" s="1"/>
  <c r="AB89" i="1"/>
  <c r="AB87" i="1" s="1"/>
  <c r="AC89" i="1"/>
  <c r="G90" i="1"/>
  <c r="G89" i="1" s="1"/>
  <c r="G87" i="1" s="1"/>
  <c r="H90" i="1"/>
  <c r="H89" i="1" s="1"/>
  <c r="H87" i="1" s="1"/>
  <c r="P90" i="1"/>
  <c r="W90" i="1"/>
  <c r="AD90" i="1"/>
  <c r="AD89" i="1" s="1"/>
  <c r="I92" i="1"/>
  <c r="Q92" i="1"/>
  <c r="R92" i="1"/>
  <c r="S92" i="1"/>
  <c r="T92" i="1"/>
  <c r="U92" i="1"/>
  <c r="V92" i="1"/>
  <c r="X92" i="1"/>
  <c r="Y92" i="1"/>
  <c r="Z92" i="1"/>
  <c r="AA92" i="1"/>
  <c r="AB92" i="1"/>
  <c r="AC92" i="1"/>
  <c r="W93" i="1"/>
  <c r="AD93" i="1"/>
  <c r="W94" i="1"/>
  <c r="AD94" i="1"/>
  <c r="AD92" i="1" s="1"/>
  <c r="W95" i="1"/>
  <c r="AD95" i="1"/>
  <c r="I96" i="1"/>
  <c r="Q96" i="1"/>
  <c r="R96" i="1"/>
  <c r="S96" i="1"/>
  <c r="T96" i="1"/>
  <c r="U96" i="1"/>
  <c r="V96" i="1"/>
  <c r="X96" i="1"/>
  <c r="Y96" i="1"/>
  <c r="Z96" i="1"/>
  <c r="AA96" i="1"/>
  <c r="AB96" i="1"/>
  <c r="AC96" i="1"/>
  <c r="H97" i="1"/>
  <c r="W97" i="1"/>
  <c r="AD97" i="1"/>
  <c r="AD96" i="1" s="1"/>
  <c r="W98" i="1"/>
  <c r="G98" i="1" s="1"/>
  <c r="AD98" i="1"/>
  <c r="W99" i="1"/>
  <c r="G99" i="1" s="1"/>
  <c r="AD99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X100" i="1"/>
  <c r="Y100" i="1"/>
  <c r="Z100" i="1"/>
  <c r="AA100" i="1"/>
  <c r="AB100" i="1"/>
  <c r="AC100" i="1"/>
  <c r="W101" i="1"/>
  <c r="H101" i="1" s="1"/>
  <c r="AD101" i="1"/>
  <c r="AD100" i="1" s="1"/>
  <c r="H102" i="1"/>
  <c r="W102" i="1"/>
  <c r="G102" i="1" s="1"/>
  <c r="AD102" i="1"/>
  <c r="H103" i="1"/>
  <c r="W103" i="1"/>
  <c r="G103" i="1" s="1"/>
  <c r="AD103" i="1"/>
  <c r="W104" i="1"/>
  <c r="G104" i="1" s="1"/>
  <c r="AD104" i="1"/>
  <c r="W105" i="1"/>
  <c r="G105" i="1" s="1"/>
  <c r="AD105" i="1"/>
  <c r="S107" i="1"/>
  <c r="AA107" i="1"/>
  <c r="R108" i="1"/>
  <c r="V108" i="1"/>
  <c r="Y108" i="1"/>
  <c r="Z108" i="1"/>
  <c r="Z107" i="1" s="1"/>
  <c r="R109" i="1"/>
  <c r="U109" i="1"/>
  <c r="U108" i="1" s="1"/>
  <c r="U107" i="1" s="1"/>
  <c r="U106" i="1" s="1"/>
  <c r="V109" i="1"/>
  <c r="X109" i="1"/>
  <c r="X108" i="1" s="1"/>
  <c r="X107" i="1" s="1"/>
  <c r="Y109" i="1"/>
  <c r="Z109" i="1"/>
  <c r="AB109" i="1"/>
  <c r="AB108" i="1" s="1"/>
  <c r="AB107" i="1" s="1"/>
  <c r="AC109" i="1"/>
  <c r="AC108" i="1" s="1"/>
  <c r="AC107" i="1" s="1"/>
  <c r="I112" i="1"/>
  <c r="I109" i="1" s="1"/>
  <c r="I108" i="1" s="1"/>
  <c r="I107" i="1" s="1"/>
  <c r="I106" i="1" s="1"/>
  <c r="L112" i="1"/>
  <c r="M112" i="1"/>
  <c r="N112" i="1"/>
  <c r="O112" i="1"/>
  <c r="R112" i="1"/>
  <c r="S112" i="1"/>
  <c r="S109" i="1" s="1"/>
  <c r="S108" i="1" s="1"/>
  <c r="T112" i="1"/>
  <c r="T109" i="1" s="1"/>
  <c r="T108" i="1" s="1"/>
  <c r="T107" i="1" s="1"/>
  <c r="U112" i="1"/>
  <c r="V112" i="1"/>
  <c r="X112" i="1"/>
  <c r="Y112" i="1"/>
  <c r="Z112" i="1"/>
  <c r="AA112" i="1"/>
  <c r="AA109" i="1" s="1"/>
  <c r="AA108" i="1" s="1"/>
  <c r="AB112" i="1"/>
  <c r="AC112" i="1"/>
  <c r="Q113" i="1"/>
  <c r="AD113" i="1"/>
  <c r="AD112" i="1" s="1"/>
  <c r="AD109" i="1" s="1"/>
  <c r="AD108" i="1" s="1"/>
  <c r="G114" i="1"/>
  <c r="G112" i="1" s="1"/>
  <c r="G109" i="1" s="1"/>
  <c r="G108" i="1" s="1"/>
  <c r="H114" i="1"/>
  <c r="W114" i="1"/>
  <c r="AD114" i="1"/>
  <c r="I121" i="1"/>
  <c r="S121" i="1"/>
  <c r="T121" i="1"/>
  <c r="V121" i="1"/>
  <c r="V107" i="1" s="1"/>
  <c r="X121" i="1"/>
  <c r="Z121" i="1"/>
  <c r="AA121" i="1"/>
  <c r="AB121" i="1"/>
  <c r="G123" i="1"/>
  <c r="G121" i="1" s="1"/>
  <c r="I123" i="1"/>
  <c r="J123" i="1"/>
  <c r="K123" i="1"/>
  <c r="M123" i="1"/>
  <c r="O123" i="1"/>
  <c r="Q123" i="1"/>
  <c r="Q121" i="1" s="1"/>
  <c r="R123" i="1"/>
  <c r="R121" i="1" s="1"/>
  <c r="T123" i="1"/>
  <c r="U123" i="1"/>
  <c r="U121" i="1" s="1"/>
  <c r="V123" i="1"/>
  <c r="X123" i="1"/>
  <c r="Y123" i="1"/>
  <c r="Y121" i="1" s="1"/>
  <c r="Z123" i="1"/>
  <c r="AA123" i="1"/>
  <c r="AB123" i="1"/>
  <c r="AC123" i="1"/>
  <c r="AC121" i="1" s="1"/>
  <c r="S124" i="1"/>
  <c r="W124" i="1"/>
  <c r="AD124" i="1"/>
  <c r="AD123" i="1" s="1"/>
  <c r="AD121" i="1" s="1"/>
  <c r="R125" i="1"/>
  <c r="S125" i="1"/>
  <c r="S123" i="1" s="1"/>
  <c r="W125" i="1"/>
  <c r="H125" i="1" s="1"/>
  <c r="Y125" i="1"/>
  <c r="Z125" i="1"/>
  <c r="AD125" i="1"/>
  <c r="G128" i="1"/>
  <c r="I128" i="1"/>
  <c r="Q128" i="1"/>
  <c r="R128" i="1"/>
  <c r="S128" i="1"/>
  <c r="T128" i="1"/>
  <c r="U128" i="1"/>
  <c r="V128" i="1"/>
  <c r="Y128" i="1"/>
  <c r="Z128" i="1"/>
  <c r="AA128" i="1"/>
  <c r="AB128" i="1"/>
  <c r="AC128" i="1"/>
  <c r="Q129" i="1"/>
  <c r="W129" i="1"/>
  <c r="X129" i="1"/>
  <c r="H130" i="1"/>
  <c r="P130" i="1"/>
  <c r="W130" i="1"/>
  <c r="AD130" i="1"/>
  <c r="N131" i="1"/>
  <c r="K132" i="1"/>
  <c r="K131" i="1" s="1"/>
  <c r="L132" i="1"/>
  <c r="L131" i="1" s="1"/>
  <c r="M132" i="1"/>
  <c r="M131" i="1" s="1"/>
  <c r="N132" i="1"/>
  <c r="O132" i="1"/>
  <c r="O131" i="1" s="1"/>
  <c r="I133" i="1"/>
  <c r="I132" i="1" s="1"/>
  <c r="I131" i="1" s="1"/>
  <c r="U133" i="1"/>
  <c r="U132" i="1" s="1"/>
  <c r="U131" i="1" s="1"/>
  <c r="G134" i="1"/>
  <c r="H134" i="1"/>
  <c r="I134" i="1"/>
  <c r="K134" i="1"/>
  <c r="L134" i="1"/>
  <c r="M134" i="1"/>
  <c r="N134" i="1"/>
  <c r="O134" i="1"/>
  <c r="Q134" i="1"/>
  <c r="Q133" i="1" s="1"/>
  <c r="Q132" i="1" s="1"/>
  <c r="Q131" i="1" s="1"/>
  <c r="R134" i="1"/>
  <c r="S134" i="1"/>
  <c r="T134" i="1"/>
  <c r="U134" i="1"/>
  <c r="V134" i="1"/>
  <c r="W134" i="1"/>
  <c r="X134" i="1"/>
  <c r="Y134" i="1"/>
  <c r="Y133" i="1" s="1"/>
  <c r="Y132" i="1" s="1"/>
  <c r="Y131" i="1" s="1"/>
  <c r="Z134" i="1"/>
  <c r="AA134" i="1"/>
  <c r="AB134" i="1"/>
  <c r="AC134" i="1"/>
  <c r="AD134" i="1"/>
  <c r="H135" i="1"/>
  <c r="W135" i="1"/>
  <c r="AD135" i="1"/>
  <c r="I137" i="1"/>
  <c r="J137" i="1"/>
  <c r="K137" i="1"/>
  <c r="L137" i="1"/>
  <c r="M137" i="1"/>
  <c r="N137" i="1"/>
  <c r="O137" i="1"/>
  <c r="P137" i="1"/>
  <c r="T137" i="1"/>
  <c r="T133" i="1" s="1"/>
  <c r="T132" i="1" s="1"/>
  <c r="T131" i="1" s="1"/>
  <c r="X137" i="1"/>
  <c r="X133" i="1" s="1"/>
  <c r="X132" i="1" s="1"/>
  <c r="X131" i="1" s="1"/>
  <c r="Z137" i="1"/>
  <c r="Z133" i="1" s="1"/>
  <c r="Z132" i="1" s="1"/>
  <c r="Z131" i="1" s="1"/>
  <c r="G138" i="1"/>
  <c r="H138" i="1"/>
  <c r="H137" i="1" s="1"/>
  <c r="H133" i="1" s="1"/>
  <c r="H132" i="1" s="1"/>
  <c r="H131" i="1" s="1"/>
  <c r="W138" i="1"/>
  <c r="AD138" i="1"/>
  <c r="Q139" i="1"/>
  <c r="Q137" i="1" s="1"/>
  <c r="R139" i="1"/>
  <c r="R137" i="1" s="1"/>
  <c r="R133" i="1" s="1"/>
  <c r="R132" i="1" s="1"/>
  <c r="R131" i="1" s="1"/>
  <c r="S139" i="1"/>
  <c r="S137" i="1" s="1"/>
  <c r="S133" i="1" s="1"/>
  <c r="S132" i="1" s="1"/>
  <c r="S131" i="1" s="1"/>
  <c r="T139" i="1"/>
  <c r="U139" i="1"/>
  <c r="U137" i="1" s="1"/>
  <c r="V139" i="1"/>
  <c r="V137" i="1" s="1"/>
  <c r="V133" i="1" s="1"/>
  <c r="V132" i="1" s="1"/>
  <c r="V131" i="1" s="1"/>
  <c r="W139" i="1"/>
  <c r="H139" i="1" s="1"/>
  <c r="X139" i="1"/>
  <c r="Y139" i="1"/>
  <c r="Y137" i="1" s="1"/>
  <c r="Z139" i="1"/>
  <c r="AA139" i="1"/>
  <c r="AA137" i="1" s="1"/>
  <c r="AA133" i="1" s="1"/>
  <c r="AA132" i="1" s="1"/>
  <c r="AA131" i="1" s="1"/>
  <c r="AB139" i="1"/>
  <c r="AB137" i="1" s="1"/>
  <c r="AB133" i="1" s="1"/>
  <c r="AB132" i="1" s="1"/>
  <c r="AB131" i="1" s="1"/>
  <c r="AC139" i="1"/>
  <c r="AC137" i="1" s="1"/>
  <c r="AC133" i="1" s="1"/>
  <c r="AC132" i="1" s="1"/>
  <c r="AC131" i="1" s="1"/>
  <c r="G146" i="1"/>
  <c r="H146" i="1"/>
  <c r="I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I150" i="1"/>
  <c r="Q150" i="1"/>
  <c r="R150" i="1"/>
  <c r="S150" i="1"/>
  <c r="T150" i="1"/>
  <c r="U150" i="1"/>
  <c r="V150" i="1"/>
  <c r="X150" i="1"/>
  <c r="Y150" i="1"/>
  <c r="Z150" i="1"/>
  <c r="AA150" i="1"/>
  <c r="AB150" i="1"/>
  <c r="AC150" i="1"/>
  <c r="H151" i="1"/>
  <c r="H150" i="1" s="1"/>
  <c r="W151" i="1"/>
  <c r="AD151" i="1"/>
  <c r="W152" i="1"/>
  <c r="H152" i="1" s="1"/>
  <c r="AD152" i="1"/>
  <c r="AD150" i="1" s="1"/>
  <c r="G154" i="1"/>
  <c r="I154" i="1"/>
  <c r="Q154" i="1"/>
  <c r="R154" i="1"/>
  <c r="S154" i="1"/>
  <c r="T154" i="1"/>
  <c r="U154" i="1"/>
  <c r="V154" i="1"/>
  <c r="X154" i="1"/>
  <c r="Y154" i="1"/>
  <c r="Z154" i="1"/>
  <c r="AA154" i="1"/>
  <c r="AB154" i="1"/>
  <c r="AC154" i="1"/>
  <c r="W155" i="1"/>
  <c r="AD155" i="1"/>
  <c r="H156" i="1"/>
  <c r="W156" i="1"/>
  <c r="AD156" i="1"/>
  <c r="AD154" i="1" s="1"/>
  <c r="H157" i="1"/>
  <c r="W157" i="1"/>
  <c r="AD157" i="1"/>
  <c r="H158" i="1"/>
  <c r="W158" i="1"/>
  <c r="AD158" i="1"/>
  <c r="W159" i="1"/>
  <c r="H159" i="1" s="1"/>
  <c r="AD159" i="1"/>
  <c r="G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X160" i="1"/>
  <c r="Y160" i="1"/>
  <c r="Z160" i="1"/>
  <c r="AA160" i="1"/>
  <c r="AB160" i="1"/>
  <c r="AC160" i="1"/>
  <c r="H161" i="1"/>
  <c r="W161" i="1"/>
  <c r="AD161" i="1"/>
  <c r="W162" i="1"/>
  <c r="H162" i="1" s="1"/>
  <c r="AD162" i="1"/>
  <c r="W163" i="1"/>
  <c r="H163" i="1" s="1"/>
  <c r="AD163" i="1"/>
  <c r="AD160" i="1" s="1"/>
  <c r="W164" i="1"/>
  <c r="H164" i="1" s="1"/>
  <c r="AD164" i="1"/>
  <c r="W166" i="1"/>
  <c r="BE102" i="2" l="1"/>
  <c r="AW102" i="2"/>
  <c r="AQ103" i="2"/>
  <c r="BI103" i="2"/>
  <c r="BI102" i="2" s="1"/>
  <c r="AR102" i="2"/>
  <c r="AI102" i="2"/>
  <c r="AJ102" i="2"/>
  <c r="AP102" i="2"/>
  <c r="AV102" i="2"/>
  <c r="BA102" i="2"/>
  <c r="AM102" i="2"/>
  <c r="AM20" i="2" s="1"/>
  <c r="AM19" i="2" s="1"/>
  <c r="AM18" i="2" s="1"/>
  <c r="BH22" i="2"/>
  <c r="BC103" i="2"/>
  <c r="BC102" i="2" s="1"/>
  <c r="BC20" i="2" s="1"/>
  <c r="BC19" i="2" s="1"/>
  <c r="BC18" i="2" s="1"/>
  <c r="AY103" i="2"/>
  <c r="AY102" i="2" s="1"/>
  <c r="AT102" i="2"/>
  <c r="BH103" i="2"/>
  <c r="BH102" i="2" s="1"/>
  <c r="BF153" i="2"/>
  <c r="BF144" i="2"/>
  <c r="BF143" i="2" s="1"/>
  <c r="BF124" i="2"/>
  <c r="BF123" i="2" s="1"/>
  <c r="BG118" i="2"/>
  <c r="BG116" i="2" s="1"/>
  <c r="BF119" i="2"/>
  <c r="AH103" i="2"/>
  <c r="AH102" i="2" s="1"/>
  <c r="BB103" i="2"/>
  <c r="BB102" i="2" s="1"/>
  <c r="AU103" i="2"/>
  <c r="AU102" i="2" s="1"/>
  <c r="AO103" i="2"/>
  <c r="AO102" i="2" s="1"/>
  <c r="BF64" i="2"/>
  <c r="BF62" i="2"/>
  <c r="BF61" i="2" s="1"/>
  <c r="BF50" i="2"/>
  <c r="BG48" i="2"/>
  <c r="BD21" i="2"/>
  <c r="BD20" i="2" s="1"/>
  <c r="BD19" i="2" s="1"/>
  <c r="BD18" i="2" s="1"/>
  <c r="AW20" i="2"/>
  <c r="AW19" i="2" s="1"/>
  <c r="AW18" i="2" s="1"/>
  <c r="AU21" i="2"/>
  <c r="AU20" i="2" s="1"/>
  <c r="AU19" i="2" s="1"/>
  <c r="AU18" i="2" s="1"/>
  <c r="BF152" i="2"/>
  <c r="BF151" i="2" s="1"/>
  <c r="BG151" i="2"/>
  <c r="BF148" i="2"/>
  <c r="AG118" i="2"/>
  <c r="AG116" i="2" s="1"/>
  <c r="AG103" i="2" s="1"/>
  <c r="AG102" i="2" s="1"/>
  <c r="BF109" i="2"/>
  <c r="BF108" i="2" s="1"/>
  <c r="BF105" i="2" s="1"/>
  <c r="BF104" i="2" s="1"/>
  <c r="BG108" i="2"/>
  <c r="BG105" i="2" s="1"/>
  <c r="BG104" i="2" s="1"/>
  <c r="BG103" i="2" s="1"/>
  <c r="AX103" i="2"/>
  <c r="AX102" i="2" s="1"/>
  <c r="BF101" i="2"/>
  <c r="BF98" i="2"/>
  <c r="BF97" i="2" s="1"/>
  <c r="BI93" i="2"/>
  <c r="BF94" i="2"/>
  <c r="BF90" i="2"/>
  <c r="BJ73" i="2"/>
  <c r="BB73" i="2"/>
  <c r="AT73" i="2"/>
  <c r="AL73" i="2"/>
  <c r="AQ63" i="2"/>
  <c r="AQ21" i="2" s="1"/>
  <c r="BG56" i="2"/>
  <c r="BF57" i="2"/>
  <c r="AL56" i="2"/>
  <c r="AV24" i="2"/>
  <c r="AV23" i="2" s="1"/>
  <c r="BG131" i="2"/>
  <c r="BG128" i="2" s="1"/>
  <c r="BG127" i="2" s="1"/>
  <c r="BG126" i="2" s="1"/>
  <c r="AK102" i="2"/>
  <c r="AZ102" i="2"/>
  <c r="BF65" i="2"/>
  <c r="BG63" i="2"/>
  <c r="BF60" i="2"/>
  <c r="BI56" i="2"/>
  <c r="BF58" i="2"/>
  <c r="AN21" i="2"/>
  <c r="AN20" i="2" s="1"/>
  <c r="AN19" i="2" s="1"/>
  <c r="AN18" i="2" s="1"/>
  <c r="BF45" i="2"/>
  <c r="AL42" i="2"/>
  <c r="AZ21" i="2"/>
  <c r="AZ20" i="2" s="1"/>
  <c r="AZ19" i="2" s="1"/>
  <c r="AZ18" i="2" s="1"/>
  <c r="AI21" i="2"/>
  <c r="BJ146" i="2"/>
  <c r="BJ102" i="2" s="1"/>
  <c r="BF147" i="2"/>
  <c r="BF146" i="2" s="1"/>
  <c r="AL146" i="2"/>
  <c r="AL102" i="2" s="1"/>
  <c r="AQ123" i="2"/>
  <c r="BG123" i="2"/>
  <c r="BF120" i="2"/>
  <c r="AS103" i="2"/>
  <c r="AS102" i="2" s="1"/>
  <c r="BF99" i="2"/>
  <c r="BG97" i="2"/>
  <c r="BF91" i="2"/>
  <c r="BG89" i="2"/>
  <c r="AG42" i="2"/>
  <c r="BF36" i="2"/>
  <c r="BI30" i="2"/>
  <c r="BG25" i="2"/>
  <c r="BF26" i="2"/>
  <c r="BF25" i="2" s="1"/>
  <c r="BB21" i="2"/>
  <c r="BB20" i="2" s="1"/>
  <c r="BB19" i="2" s="1"/>
  <c r="BB18" i="2" s="1"/>
  <c r="AX21" i="2"/>
  <c r="AX20" i="2" s="1"/>
  <c r="AX19" i="2" s="1"/>
  <c r="AX18" i="2" s="1"/>
  <c r="BE20" i="2"/>
  <c r="BE19" i="2" s="1"/>
  <c r="BE18" i="2" s="1"/>
  <c r="BI97" i="2"/>
  <c r="BA97" i="2"/>
  <c r="AG97" i="2"/>
  <c r="BJ93" i="2"/>
  <c r="AL93" i="2"/>
  <c r="BI73" i="2"/>
  <c r="BA73" i="2"/>
  <c r="AS73" i="2"/>
  <c r="AS21" i="2" s="1"/>
  <c r="AS20" i="2" s="1"/>
  <c r="AS19" i="2" s="1"/>
  <c r="AS18" i="2" s="1"/>
  <c r="AK73" i="2"/>
  <c r="BI63" i="2"/>
  <c r="BA63" i="2"/>
  <c r="AG63" i="2"/>
  <c r="BF59" i="2"/>
  <c r="AG56" i="2"/>
  <c r="BI48" i="2"/>
  <c r="BI42" i="2" s="1"/>
  <c r="BF49" i="2"/>
  <c r="BA30" i="2"/>
  <c r="BG28" i="2"/>
  <c r="BF29" i="2"/>
  <c r="BF28" i="2" s="1"/>
  <c r="BA24" i="2"/>
  <c r="BA23" i="2" s="1"/>
  <c r="BA22" i="2" s="1"/>
  <c r="AY22" i="2"/>
  <c r="AY21" i="2" s="1"/>
  <c r="BF95" i="2"/>
  <c r="BI89" i="2"/>
  <c r="BA89" i="2"/>
  <c r="AG89" i="2"/>
  <c r="BF67" i="2"/>
  <c r="BH56" i="2"/>
  <c r="AQ56" i="2"/>
  <c r="BA42" i="2"/>
  <c r="BG43" i="2"/>
  <c r="BG42" i="2" s="1"/>
  <c r="BF44" i="2"/>
  <c r="AR22" i="2"/>
  <c r="AR21" i="2" s="1"/>
  <c r="AR20" i="2" s="1"/>
  <c r="AR19" i="2" s="1"/>
  <c r="AR18" i="2" s="1"/>
  <c r="AJ22" i="2"/>
  <c r="AJ21" i="2" s="1"/>
  <c r="AJ20" i="2" s="1"/>
  <c r="AJ19" i="2" s="1"/>
  <c r="AJ18" i="2" s="1"/>
  <c r="BF52" i="2"/>
  <c r="BF46" i="2"/>
  <c r="BG30" i="2"/>
  <c r="BF31" i="2"/>
  <c r="BJ24" i="2"/>
  <c r="BJ23" i="2" s="1"/>
  <c r="AP24" i="2"/>
  <c r="AP23" i="2" s="1"/>
  <c r="AP22" i="2" s="1"/>
  <c r="AP21" i="2" s="1"/>
  <c r="AL24" i="2"/>
  <c r="AL23" i="2" s="1"/>
  <c r="AH24" i="2"/>
  <c r="AH23" i="2" s="1"/>
  <c r="AH22" i="2" s="1"/>
  <c r="AH21" i="2" s="1"/>
  <c r="AH20" i="2" s="1"/>
  <c r="AH19" i="2" s="1"/>
  <c r="AH18" i="2" s="1"/>
  <c r="BG54" i="2"/>
  <c r="BF55" i="2"/>
  <c r="BF54" i="2" s="1"/>
  <c r="BJ48" i="2"/>
  <c r="BJ42" i="2" s="1"/>
  <c r="AL48" i="2"/>
  <c r="AV43" i="2"/>
  <c r="AV42" i="2" s="1"/>
  <c r="BI24" i="2"/>
  <c r="BI23" i="2" s="1"/>
  <c r="AT24" i="2"/>
  <c r="AT23" i="2" s="1"/>
  <c r="AT22" i="2" s="1"/>
  <c r="AT21" i="2" s="1"/>
  <c r="AT20" i="2" s="1"/>
  <c r="AT19" i="2" s="1"/>
  <c r="AT18" i="2" s="1"/>
  <c r="AO24" i="2"/>
  <c r="AO23" i="2" s="1"/>
  <c r="AO22" i="2" s="1"/>
  <c r="AO21" i="2" s="1"/>
  <c r="AK24" i="2"/>
  <c r="AK23" i="2" s="1"/>
  <c r="AK22" i="2" s="1"/>
  <c r="AK21" i="2" s="1"/>
  <c r="AK20" i="2" s="1"/>
  <c r="AK19" i="2" s="1"/>
  <c r="AK18" i="2" s="1"/>
  <c r="AG24" i="2"/>
  <c r="AG23" i="2" s="1"/>
  <c r="AG22" i="2" s="1"/>
  <c r="V106" i="1"/>
  <c r="AD107" i="1"/>
  <c r="T106" i="1"/>
  <c r="AC106" i="1"/>
  <c r="Z106" i="1"/>
  <c r="AA106" i="1"/>
  <c r="Q15" i="1"/>
  <c r="Q14" i="1" s="1"/>
  <c r="Q13" i="1" s="1"/>
  <c r="Q12" i="1" s="1"/>
  <c r="R107" i="1"/>
  <c r="R106" i="1" s="1"/>
  <c r="G107" i="1"/>
  <c r="AB106" i="1"/>
  <c r="S106" i="1"/>
  <c r="X16" i="1"/>
  <c r="X15" i="1" s="1"/>
  <c r="G139" i="1"/>
  <c r="G137" i="1" s="1"/>
  <c r="G133" i="1" s="1"/>
  <c r="G132" i="1" s="1"/>
  <c r="G131" i="1" s="1"/>
  <c r="Y75" i="1"/>
  <c r="Q75" i="1"/>
  <c r="W48" i="1"/>
  <c r="H44" i="1"/>
  <c r="G44" i="1"/>
  <c r="Z25" i="1"/>
  <c r="H28" i="1"/>
  <c r="G28" i="1"/>
  <c r="W137" i="1"/>
  <c r="W133" i="1" s="1"/>
  <c r="W132" i="1" s="1"/>
  <c r="W131" i="1" s="1"/>
  <c r="W128" i="1"/>
  <c r="H129" i="1"/>
  <c r="H128" i="1" s="1"/>
  <c r="H105" i="1"/>
  <c r="H99" i="1"/>
  <c r="H39" i="1"/>
  <c r="H38" i="1" s="1"/>
  <c r="H37" i="1" s="1"/>
  <c r="Y37" i="1"/>
  <c r="Y16" i="1" s="1"/>
  <c r="Y15" i="1" s="1"/>
  <c r="AA18" i="1"/>
  <c r="AA17" i="1" s="1"/>
  <c r="AA16" i="1" s="1"/>
  <c r="H160" i="1"/>
  <c r="W160" i="1"/>
  <c r="W154" i="1"/>
  <c r="H155" i="1"/>
  <c r="H154" i="1" s="1"/>
  <c r="I75" i="1"/>
  <c r="AD48" i="1"/>
  <c r="AD139" i="1"/>
  <c r="AD137" i="1" s="1"/>
  <c r="AD133" i="1" s="1"/>
  <c r="AD132" i="1" s="1"/>
  <c r="AD131" i="1" s="1"/>
  <c r="AD129" i="1"/>
  <c r="AD128" i="1" s="1"/>
  <c r="X128" i="1"/>
  <c r="X106" i="1" s="1"/>
  <c r="W123" i="1"/>
  <c r="W121" i="1" s="1"/>
  <c r="H124" i="1"/>
  <c r="H123" i="1" s="1"/>
  <c r="H121" i="1" s="1"/>
  <c r="Y107" i="1"/>
  <c r="Y106" i="1" s="1"/>
  <c r="H104" i="1"/>
  <c r="H100" i="1" s="1"/>
  <c r="W100" i="1"/>
  <c r="G101" i="1"/>
  <c r="G100" i="1" s="1"/>
  <c r="H98" i="1"/>
  <c r="H96" i="1" s="1"/>
  <c r="G94" i="1"/>
  <c r="H94" i="1"/>
  <c r="G38" i="1"/>
  <c r="G37" i="1" s="1"/>
  <c r="AD30" i="1"/>
  <c r="G29" i="1"/>
  <c r="H29" i="1"/>
  <c r="W150" i="1"/>
  <c r="G151" i="1"/>
  <c r="G150" i="1" s="1"/>
  <c r="Q112" i="1"/>
  <c r="Q109" i="1" s="1"/>
  <c r="Q108" i="1" s="1"/>
  <c r="Q107" i="1" s="1"/>
  <c r="Q106" i="1" s="1"/>
  <c r="W113" i="1"/>
  <c r="W96" i="1"/>
  <c r="G97" i="1"/>
  <c r="G96" i="1" s="1"/>
  <c r="G95" i="1"/>
  <c r="H95" i="1"/>
  <c r="W92" i="1"/>
  <c r="G93" i="1"/>
  <c r="G92" i="1" s="1"/>
  <c r="H93" i="1"/>
  <c r="H92" i="1" s="1"/>
  <c r="Z75" i="1"/>
  <c r="R75" i="1"/>
  <c r="J75" i="1"/>
  <c r="H65" i="1"/>
  <c r="G47" i="1"/>
  <c r="H47" i="1"/>
  <c r="AD25" i="1"/>
  <c r="AD18" i="1" s="1"/>
  <c r="AD17" i="1" s="1"/>
  <c r="AD16" i="1" s="1"/>
  <c r="AD15" i="1" s="1"/>
  <c r="W25" i="1"/>
  <c r="H24" i="1"/>
  <c r="H23" i="1" s="1"/>
  <c r="W23" i="1"/>
  <c r="G24" i="1"/>
  <c r="G23" i="1" s="1"/>
  <c r="W19" i="1"/>
  <c r="G20" i="1"/>
  <c r="G19" i="1" s="1"/>
  <c r="H20" i="1"/>
  <c r="H19" i="1" s="1"/>
  <c r="H18" i="1" s="1"/>
  <c r="H17" i="1" s="1"/>
  <c r="AB75" i="1"/>
  <c r="AB15" i="1" s="1"/>
  <c r="AB14" i="1" s="1"/>
  <c r="AB13" i="1" s="1"/>
  <c r="AB12" i="1" s="1"/>
  <c r="X75" i="1"/>
  <c r="T75" i="1"/>
  <c r="P75" i="1"/>
  <c r="L75" i="1"/>
  <c r="H75" i="1"/>
  <c r="AD29" i="1"/>
  <c r="H25" i="1"/>
  <c r="S18" i="1"/>
  <c r="S17" i="1" s="1"/>
  <c r="S16" i="1" s="1"/>
  <c r="S15" i="1" s="1"/>
  <c r="S14" i="1" s="1"/>
  <c r="S13" i="1" s="1"/>
  <c r="S12" i="1" s="1"/>
  <c r="M18" i="1"/>
  <c r="M17" i="1" s="1"/>
  <c r="I18" i="1"/>
  <c r="I17" i="1" s="1"/>
  <c r="I16" i="1" s="1"/>
  <c r="I15" i="1" s="1"/>
  <c r="I14" i="1" s="1"/>
  <c r="I13" i="1" s="1"/>
  <c r="I12" i="1" s="1"/>
  <c r="AA75" i="1"/>
  <c r="W75" i="1"/>
  <c r="S75" i="1"/>
  <c r="O75" i="1"/>
  <c r="K75" i="1"/>
  <c r="G75" i="1"/>
  <c r="H48" i="1"/>
  <c r="T38" i="1"/>
  <c r="T37" i="1" s="1"/>
  <c r="T16" i="1" s="1"/>
  <c r="T15" i="1" s="1"/>
  <c r="T14" i="1" s="1"/>
  <c r="T13" i="1" s="1"/>
  <c r="T12" i="1" s="1"/>
  <c r="W42" i="1"/>
  <c r="W38" i="1" s="1"/>
  <c r="W37" i="1" s="1"/>
  <c r="AD39" i="1"/>
  <c r="AD38" i="1" s="1"/>
  <c r="AD37" i="1" s="1"/>
  <c r="X38" i="1"/>
  <c r="X37" i="1" s="1"/>
  <c r="AC37" i="1"/>
  <c r="AC16" i="1" s="1"/>
  <c r="AC15" i="1" s="1"/>
  <c r="AC14" i="1" s="1"/>
  <c r="AC13" i="1" s="1"/>
  <c r="AC12" i="1" s="1"/>
  <c r="U37" i="1"/>
  <c r="U16" i="1" s="1"/>
  <c r="U15" i="1" s="1"/>
  <c r="U14" i="1" s="1"/>
  <c r="U13" i="1" s="1"/>
  <c r="U12" i="1" s="1"/>
  <c r="G25" i="1"/>
  <c r="Z18" i="1"/>
  <c r="Z17" i="1" s="1"/>
  <c r="Z16" i="1" s="1"/>
  <c r="Z15" i="1" s="1"/>
  <c r="Z14" i="1" s="1"/>
  <c r="Z13" i="1" s="1"/>
  <c r="Z12" i="1" s="1"/>
  <c r="R18" i="1"/>
  <c r="R17" i="1" s="1"/>
  <c r="R16" i="1" s="1"/>
  <c r="V18" i="1"/>
  <c r="V17" i="1" s="1"/>
  <c r="V16" i="1" s="1"/>
  <c r="V15" i="1" s="1"/>
  <c r="V14" i="1" s="1"/>
  <c r="V13" i="1" s="1"/>
  <c r="V12" i="1" s="1"/>
  <c r="L18" i="1"/>
  <c r="L17" i="1" s="1"/>
  <c r="BJ22" i="2" l="1"/>
  <c r="BJ21" i="2" s="1"/>
  <c r="BJ20" i="2" s="1"/>
  <c r="BJ19" i="2" s="1"/>
  <c r="BJ18" i="2" s="1"/>
  <c r="AV22" i="2"/>
  <c r="AV21" i="2" s="1"/>
  <c r="AV20" i="2" s="1"/>
  <c r="AV19" i="2" s="1"/>
  <c r="AV18" i="2" s="1"/>
  <c r="AG21" i="2"/>
  <c r="AG20" i="2" s="1"/>
  <c r="AG19" i="2" s="1"/>
  <c r="AG18" i="2" s="1"/>
  <c r="BI22" i="2"/>
  <c r="BI21" i="2" s="1"/>
  <c r="BI20" i="2" s="1"/>
  <c r="BI19" i="2" s="1"/>
  <c r="BI18" i="2" s="1"/>
  <c r="AP20" i="2"/>
  <c r="AP19" i="2" s="1"/>
  <c r="AP18" i="2" s="1"/>
  <c r="BF43" i="2"/>
  <c r="BF42" i="2" s="1"/>
  <c r="BG102" i="2"/>
  <c r="BF63" i="2"/>
  <c r="AQ102" i="2"/>
  <c r="AQ20" i="2" s="1"/>
  <c r="AQ19" i="2" s="1"/>
  <c r="AQ18" i="2" s="1"/>
  <c r="BF103" i="2"/>
  <c r="BF102" i="2" s="1"/>
  <c r="BF118" i="2"/>
  <c r="BF116" i="2" s="1"/>
  <c r="AO20" i="2"/>
  <c r="AO19" i="2" s="1"/>
  <c r="AO18" i="2" s="1"/>
  <c r="BF30" i="2"/>
  <c r="BF24" i="2" s="1"/>
  <c r="BF23" i="2" s="1"/>
  <c r="BF22" i="2" s="1"/>
  <c r="BF21" i="2" s="1"/>
  <c r="BF20" i="2" s="1"/>
  <c r="BF19" i="2" s="1"/>
  <c r="BF18" i="2" s="1"/>
  <c r="AY20" i="2"/>
  <c r="AY19" i="2" s="1"/>
  <c r="AY18" i="2" s="1"/>
  <c r="BF89" i="2"/>
  <c r="AL22" i="2"/>
  <c r="AL21" i="2" s="1"/>
  <c r="AL20" i="2" s="1"/>
  <c r="AL19" i="2" s="1"/>
  <c r="AL18" i="2" s="1"/>
  <c r="BA21" i="2"/>
  <c r="BA20" i="2" s="1"/>
  <c r="BA19" i="2" s="1"/>
  <c r="BA18" i="2" s="1"/>
  <c r="BF48" i="2"/>
  <c r="BG24" i="2"/>
  <c r="BG23" i="2" s="1"/>
  <c r="BG22" i="2" s="1"/>
  <c r="BG21" i="2" s="1"/>
  <c r="BG20" i="2" s="1"/>
  <c r="BG19" i="2" s="1"/>
  <c r="BG18" i="2" s="1"/>
  <c r="AI20" i="2"/>
  <c r="AI19" i="2" s="1"/>
  <c r="AI18" i="2" s="1"/>
  <c r="BF56" i="2"/>
  <c r="BF93" i="2"/>
  <c r="BH21" i="2"/>
  <c r="BH20" i="2" s="1"/>
  <c r="BH19" i="2" s="1"/>
  <c r="BH18" i="2" s="1"/>
  <c r="AA15" i="1"/>
  <c r="AA14" i="1" s="1"/>
  <c r="AA13" i="1" s="1"/>
  <c r="AA12" i="1" s="1"/>
  <c r="R15" i="1"/>
  <c r="R14" i="1" s="1"/>
  <c r="R13" i="1" s="1"/>
  <c r="R12" i="1" s="1"/>
  <c r="G18" i="1"/>
  <c r="G17" i="1" s="1"/>
  <c r="G16" i="1" s="1"/>
  <c r="G15" i="1" s="1"/>
  <c r="G14" i="1" s="1"/>
  <c r="G13" i="1" s="1"/>
  <c r="G12" i="1" s="1"/>
  <c r="W112" i="1"/>
  <c r="W109" i="1" s="1"/>
  <c r="W108" i="1" s="1"/>
  <c r="W107" i="1" s="1"/>
  <c r="W106" i="1" s="1"/>
  <c r="H113" i="1"/>
  <c r="H112" i="1" s="1"/>
  <c r="H109" i="1" s="1"/>
  <c r="H108" i="1" s="1"/>
  <c r="H107" i="1" s="1"/>
  <c r="H106" i="1" s="1"/>
  <c r="G106" i="1"/>
  <c r="AD106" i="1"/>
  <c r="AD14" i="1" s="1"/>
  <c r="AD13" i="1" s="1"/>
  <c r="AD12" i="1" s="1"/>
  <c r="H16" i="1"/>
  <c r="H15" i="1" s="1"/>
  <c r="H14" i="1" s="1"/>
  <c r="H13" i="1" s="1"/>
  <c r="H12" i="1" s="1"/>
  <c r="X14" i="1"/>
  <c r="X13" i="1" s="1"/>
  <c r="X12" i="1" s="1"/>
  <c r="W18" i="1"/>
  <c r="W17" i="1" s="1"/>
  <c r="W16" i="1" s="1"/>
  <c r="W15" i="1" s="1"/>
  <c r="Y14" i="1"/>
  <c r="Y13" i="1" s="1"/>
  <c r="Y12" i="1" s="1"/>
  <c r="W14" i="1" l="1"/>
  <c r="W13" i="1" s="1"/>
  <c r="W12" i="1" s="1"/>
</calcChain>
</file>

<file path=xl/sharedStrings.xml><?xml version="1.0" encoding="utf-8"?>
<sst xmlns="http://schemas.openxmlformats.org/spreadsheetml/2006/main" count="1044" uniqueCount="304">
  <si>
    <t>ЦП</t>
  </si>
  <si>
    <t>-</t>
  </si>
  <si>
    <t>Выкуп земельного участка под производственную базу, г. Хабаровск ул. Промышленная 13</t>
  </si>
  <si>
    <t>67</t>
  </si>
  <si>
    <t>Сетевое имущество с.Бриакан, район им.Полины Осипенко, Хабаровский край</t>
  </si>
  <si>
    <t>66</t>
  </si>
  <si>
    <t xml:space="preserve">Сетевое имущество г. Амурска </t>
  </si>
  <si>
    <t>65</t>
  </si>
  <si>
    <t>Выкуп сетевого хозяйства г. Николаевска-на-Амуре</t>
  </si>
  <si>
    <t>64</t>
  </si>
  <si>
    <t>Приобретение объектов основных средств</t>
  </si>
  <si>
    <t>1.2.</t>
  </si>
  <si>
    <t>П</t>
  </si>
  <si>
    <t>ПИР ПС 35/6 кВ ПТО (строительство)</t>
  </si>
  <si>
    <t>63</t>
  </si>
  <si>
    <t>ПИР ПС 110/6 кВ СВ с КЛ-110 кВ Восточная - СВ - Горький (строительство)</t>
  </si>
  <si>
    <t>62</t>
  </si>
  <si>
    <t>ПИР ПС 110/6 кВ Маго (строительство)</t>
  </si>
  <si>
    <t>61</t>
  </si>
  <si>
    <t>ПИР Реконструкция эл. сетей 35 кВ центральной части г.Хабаровска с переводом на напряжение 110 кВ</t>
  </si>
  <si>
    <t>60</t>
  </si>
  <si>
    <t>ПИР ПС 110/35/6 кВ АК (строительство)</t>
  </si>
  <si>
    <t>59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</si>
  <si>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</si>
  <si>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</si>
  <si>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</si>
  <si>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</si>
  <si>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П,С</t>
  </si>
  <si>
    <t>РЭБ Солнечного РЭС (строительство) (в т.ч. ПИР)</t>
  </si>
  <si>
    <t>58</t>
  </si>
  <si>
    <t>Учебно-тренировочный полигон Елабуга - Красный Маяк</t>
  </si>
  <si>
    <t>57</t>
  </si>
  <si>
    <t>Прочие объекты электроэнергетики, в.т.ч.:</t>
  </si>
  <si>
    <t>1.1.2.5</t>
  </si>
  <si>
    <t xml:space="preserve">  Уровень входящего напряжения 10 кВ (СН2)</t>
  </si>
  <si>
    <t xml:space="preserve"> Уровень входящего напряжения 35 кВ (СН1)</t>
  </si>
  <si>
    <t>Уровень входящего напряжения 110 кВ (ВН)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</si>
  <si>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</si>
  <si>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</si>
  <si>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</si>
  <si>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</si>
  <si>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</si>
  <si>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</si>
  <si>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</si>
  <si>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>Мероприятия по подключению новых потребителей</t>
  </si>
  <si>
    <t>56</t>
  </si>
  <si>
    <t>Электроснабжение плавательного бассейна в г.Николаевске-на-Амуре (строительство) (в т.ч. ПИР)</t>
  </si>
  <si>
    <t>55</t>
  </si>
  <si>
    <t xml:space="preserve">                   ВЛЭП 1-20 кВ (СН2)</t>
  </si>
  <si>
    <t xml:space="preserve">                   ВЛЭП 35 кВ (СН1)</t>
  </si>
  <si>
    <t>7,8 км</t>
  </si>
  <si>
    <t>С</t>
  </si>
  <si>
    <t xml:space="preserve">Строительство  ВЛ-110 кВ от ХТЭЦ-3 до врезки в существующую ВЛ-110 кВ ПС РЦ - ПС НПЗ в г. Хабаровске </t>
  </si>
  <si>
    <t>54</t>
  </si>
  <si>
    <t xml:space="preserve">                   ВЛЭП 110-220 кВ (ВН)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</si>
  <si>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</si>
  <si>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</si>
  <si>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</si>
  <si>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</si>
  <si>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45,0 МВА</t>
  </si>
  <si>
    <t>ПС 110/35/6 кВ Восточная в г. Хабаровске (строительство)</t>
  </si>
  <si>
    <t>53</t>
  </si>
  <si>
    <t>80,0 МВА</t>
  </si>
  <si>
    <t>48,0 МВА</t>
  </si>
  <si>
    <t>Закрытая ПС 110/6 кВ Городская в г.Хабаровске (строительство)</t>
  </si>
  <si>
    <t>52</t>
  </si>
  <si>
    <t>93,0 МВА</t>
  </si>
  <si>
    <t>Инновации и НИОКР</t>
  </si>
  <si>
    <t>1.1.2.3</t>
  </si>
  <si>
    <t>Энергосбережение и повышение энергетической эффективности, в т.ч.</t>
  </si>
  <si>
    <t>1.1.2.2</t>
  </si>
  <si>
    <t>32,0 МВА</t>
  </si>
  <si>
    <t>12,6 МВА</t>
  </si>
  <si>
    <t>ПС 35/10 кВ Тишкино с заходом существующей ВЛ-35 кВ Тишкино-Монгохто (Т-7Ф) на ПС 220 кВ Ванино (строительство) (в т.ч. ПИР)</t>
  </si>
  <si>
    <t>51</t>
  </si>
  <si>
    <t>16,3 МВА</t>
  </si>
  <si>
    <t>ПС 35/6 кВ Горка (строительство) (в т.ч. ПИР)</t>
  </si>
  <si>
    <t>50</t>
  </si>
  <si>
    <t>64,0 МВА</t>
  </si>
  <si>
    <t>28,9 МВА</t>
  </si>
  <si>
    <t xml:space="preserve">  Уровень входящего напряжения 110 кВ (ВН)</t>
  </si>
  <si>
    <t>6,3 км</t>
  </si>
  <si>
    <t>ЛЭП-6 кВ Николаевская ТЭЦ - ЦРП аэропорта г. Николаевск-на-Амуре (строительство)</t>
  </si>
  <si>
    <t>49</t>
  </si>
  <si>
    <t>6,8 км</t>
  </si>
  <si>
    <t>Электроснабжение детских оздоровительных лагерей</t>
  </si>
  <si>
    <t>48</t>
  </si>
  <si>
    <t>13,1 км</t>
  </si>
  <si>
    <t>13,1 км / 64,0 МВА</t>
  </si>
  <si>
    <t>Основные объекты всего, в т.ч.</t>
  </si>
  <si>
    <t>1.1.2.1</t>
  </si>
  <si>
    <t>20,9 км / 144,0 МВА</t>
  </si>
  <si>
    <t>6,3 км / 80,0 МВА</t>
  </si>
  <si>
    <t>14,6 км</t>
  </si>
  <si>
    <t>121,9 МВА</t>
  </si>
  <si>
    <t>Новое строительство и расширение</t>
  </si>
  <si>
    <t>1.1.2</t>
  </si>
  <si>
    <t>8,0 МВА</t>
  </si>
  <si>
    <t>ПИР Реконструкция ПС 35/10 кВ ОПХ (Замена силовых трансформаторов 2х4,0 МВА на 2х6,3 МВА)</t>
  </si>
  <si>
    <t>47</t>
  </si>
  <si>
    <t>ПИР Реконструкция ПС 35/6 кВ Тепличный комбинат (Замена силовых трансформаторов 2х4,0 МВА на 2х6,3 МВА)</t>
  </si>
  <si>
    <t>46</t>
  </si>
  <si>
    <t>46,3 МВА</t>
  </si>
  <si>
    <t>ПИР Реконструкция ПС 110/6 кВ К</t>
  </si>
  <si>
    <t>45</t>
  </si>
  <si>
    <t>50,0 МВА</t>
  </si>
  <si>
    <t>ПИР Реконструкция ПС 110/35/6 кВ ЮМР</t>
  </si>
  <si>
    <t>44</t>
  </si>
  <si>
    <t>3,94 км</t>
  </si>
  <si>
    <t>ПИР Реконструкция ВЛ 35 кВ Горький - Тепличный комбинат</t>
  </si>
  <si>
    <t>43</t>
  </si>
  <si>
    <t>3,94 км / 112,3 МВА</t>
  </si>
  <si>
    <t>1.1.1.10</t>
  </si>
  <si>
    <t>Оборудование, не требующее монтажа</t>
  </si>
  <si>
    <t>42</t>
  </si>
  <si>
    <t>Автотранспортная техника</t>
  </si>
  <si>
    <t>41</t>
  </si>
  <si>
    <t>Оборудование ИТ</t>
  </si>
  <si>
    <t>40</t>
  </si>
  <si>
    <t>1.1.1.9</t>
  </si>
  <si>
    <t>Модернизация структурированной кабельной системы</t>
  </si>
  <si>
    <t>39</t>
  </si>
  <si>
    <t>Система охраны и оповещения</t>
  </si>
  <si>
    <t>38</t>
  </si>
  <si>
    <t>Замена ТТ и ТН (ЦП 2.5)</t>
  </si>
  <si>
    <t>37</t>
  </si>
  <si>
    <t>1.1.1.8</t>
  </si>
  <si>
    <t>Уровень входящего напряжения 10 кВ (СН2)</t>
  </si>
  <si>
    <t>Монтаж и наладка ячеек 6 кВ на ПС 35 кВ Ракитное</t>
  </si>
  <si>
    <t>36</t>
  </si>
  <si>
    <t>1.1.1.7</t>
  </si>
  <si>
    <t>Уровень входящего напряжения 35 кВ (СН1)</t>
  </si>
  <si>
    <t>Установка устройств регулирования напряжения и компенсации реактивной мощности, в т.ч.</t>
  </si>
  <si>
    <t>1.1.1.6</t>
  </si>
  <si>
    <t>Модернизация аппаратуры каналообразования СП СЭС</t>
  </si>
  <si>
    <t>35</t>
  </si>
  <si>
    <t>Оборудование связи</t>
  </si>
  <si>
    <t>34</t>
  </si>
  <si>
    <t>Оснащение ПС источниками бесперебойного питания телемеханики и связи (ЦП 3.4)</t>
  </si>
  <si>
    <t>33</t>
  </si>
  <si>
    <t>Оснащение ПС устройствами телемеханики и связи с выводом на ДП (ЦП 3.1)</t>
  </si>
  <si>
    <t>32</t>
  </si>
  <si>
    <t xml:space="preserve"> Оснащение ДП автоматическими телефонными станциями (АТС) (ЦП 3.3)</t>
  </si>
  <si>
    <t>31</t>
  </si>
  <si>
    <t>Создание систем телемеханики  и связи, в т.ч.</t>
  </si>
  <si>
    <t>1.1.1.5</t>
  </si>
  <si>
    <t>Оснащение дуговыми защитами (ЦП 2.1)</t>
  </si>
  <si>
    <t>30</t>
  </si>
  <si>
    <t>Создание систем противоаварийной и режимной автоматики, в т.ч.</t>
  </si>
  <si>
    <t>1.1.1.4</t>
  </si>
  <si>
    <t>ПТК ЦУС ИА ОАО "ДРСК"</t>
  </si>
  <si>
    <t>29</t>
  </si>
  <si>
    <t>ПТК ЦУС "ХЭС"</t>
  </si>
  <si>
    <t>28</t>
  </si>
  <si>
    <t>Внедрение новещей аппаратуры для проверки и обслуживания цифровых защит (ЦП 2.3)</t>
  </si>
  <si>
    <t>27</t>
  </si>
  <si>
    <t>Внедрение на подстанциях аппаратуры автоматического определения мест повреждений и цифровых регистратовор аварийных событий (ЦП 2.2)</t>
  </si>
  <si>
    <t>26</t>
  </si>
  <si>
    <t>Внедрение  цифровых защит на транзитах ВЛ 110 кВ (ЦП 2.4)</t>
  </si>
  <si>
    <t>25</t>
  </si>
  <si>
    <t>1.1.1.3</t>
  </si>
  <si>
    <t>АИИС КУЭ розничного рынка э/э</t>
  </si>
  <si>
    <t>24</t>
  </si>
  <si>
    <t>1.1.1.2</t>
  </si>
  <si>
    <t>Монтаж и наладка ячеек 6 кВ на ПС 35 кВ</t>
  </si>
  <si>
    <t>23</t>
  </si>
  <si>
    <t>Расширение ПС 35/10 кВ Эгге (на две линейные ячейки 35 кВ) (в т.ч. ПИР)</t>
  </si>
  <si>
    <t>22</t>
  </si>
  <si>
    <t>10,0 МВА</t>
  </si>
  <si>
    <t>Реконструкция ПС 35/6 кВ Переяславка (Установка второго трансформатора 10,0 МВА, подключение по схеме "заход-выход") (в т.ч. ПИР)</t>
  </si>
  <si>
    <t>21</t>
  </si>
  <si>
    <t>16,0 МВА</t>
  </si>
  <si>
    <t>26,0 МВА</t>
  </si>
  <si>
    <t>Реконструкция ПС 35/6 кВ Центральная (Замена силового трансформатора 2Т 10,0 МВА на 16,0 МВА) (в т.ч. ПИР) (ЦП 1.14)</t>
  </si>
  <si>
    <t>20</t>
  </si>
  <si>
    <t>17,6 МВА</t>
  </si>
  <si>
    <t>Реконструкция ПС 35/6/6,3 кВ Шахта</t>
  </si>
  <si>
    <t>19</t>
  </si>
  <si>
    <t>53,6 МВА</t>
  </si>
  <si>
    <t>Монтаж и наладка ячеек 6 кВ на ПС 110 кВ</t>
  </si>
  <si>
    <t>18</t>
  </si>
  <si>
    <t>Замена отделителей и короткозамыкателей в сетях 110 кВ (ЦП 1.7)</t>
  </si>
  <si>
    <t>17</t>
  </si>
  <si>
    <t>Замена аккумуляторных батаратей (ЦП 1.6)</t>
  </si>
  <si>
    <t>16</t>
  </si>
  <si>
    <t>Реконструкция ПС 110/6 кВ Белая гора (в т.ч. ПИР)</t>
  </si>
  <si>
    <t>15</t>
  </si>
  <si>
    <t>КЛ</t>
  </si>
  <si>
    <t>Городская</t>
  </si>
  <si>
    <t>Береговая</t>
  </si>
  <si>
    <t>Замена силовых трансформаторов на ПС 110/35/6 кВ ХЭС</t>
  </si>
  <si>
    <t>14</t>
  </si>
  <si>
    <t>42,0 МВА</t>
  </si>
  <si>
    <t xml:space="preserve">Реконструкция ПС 35/6 кВ Городская и ПС 110/6 кВ Береговая с кабельными линиями 35 кВ ПС Береговая - ПС Городская г.Комсомольск-на-Амуре </t>
  </si>
  <si>
    <t>13</t>
  </si>
  <si>
    <t>6,3 МВА</t>
  </si>
  <si>
    <t>Замена силового трансформатора ТМ-110 кВ 6300 кВА на ТМН-110 кВ 2500 кВА на ПС Падали</t>
  </si>
  <si>
    <t>12</t>
  </si>
  <si>
    <t xml:space="preserve">Реконструкция закрытой ПС 110/6 кВ  Здоровье </t>
  </si>
  <si>
    <t>11</t>
  </si>
  <si>
    <t>Реконструкция ПС 110/35/6 кВ СМР в г. Хабаровске</t>
  </si>
  <si>
    <t>10</t>
  </si>
  <si>
    <t>112,0 МВА</t>
  </si>
  <si>
    <t>152,9 МВА</t>
  </si>
  <si>
    <t xml:space="preserve"> Уровень входящего напряжения 110 кВ (ВН)</t>
  </si>
  <si>
    <t>138,0 МВА</t>
  </si>
  <si>
    <t>206,5 МВА</t>
  </si>
  <si>
    <t xml:space="preserve">                   КЛЭП 1-10 кВ (СН2)</t>
  </si>
  <si>
    <t>Реконструкция ВЛ, КЛ, ТП 0,4-10 кВ</t>
  </si>
  <si>
    <t>9</t>
  </si>
  <si>
    <t>0,25 МВА</t>
  </si>
  <si>
    <t xml:space="preserve">14,8 км /    0,1 МВА </t>
  </si>
  <si>
    <t>Реконструкция ВЛ, КЛ, ТП 0,4-6 кВ СП "СЭС" (в т.ч. ПИР)</t>
  </si>
  <si>
    <t>8</t>
  </si>
  <si>
    <t>20,04 км</t>
  </si>
  <si>
    <t>Реконструкция ВЛ, КЛ, ТП 0,4-6 кВ СП "ЦЭС" (в т.ч. ПИР)</t>
  </si>
  <si>
    <t>7</t>
  </si>
  <si>
    <t>11,40 км</t>
  </si>
  <si>
    <t>Реконструкция ВЛ, ТП 0,4-6 кВ Амурского р-она (Замена опор, провода, КТП) (в т.ч. ПИР)</t>
  </si>
  <si>
    <t>6</t>
  </si>
  <si>
    <t>13,36 км</t>
  </si>
  <si>
    <t>Реконструкция ВЛ, ТП 0,4-6 кВ Бриаканского с.п. (Замена опор, провода) (в т.ч. ПИР)</t>
  </si>
  <si>
    <t>5</t>
  </si>
  <si>
    <t>3,15 МВА</t>
  </si>
  <si>
    <t>33,06 км /   1,4 МВА</t>
  </si>
  <si>
    <t>Реконструкция ВЛ, КЛ, ТП 0,4 - 10 кВ Николаевского РЭС (Замена опор, провода, КТП) (в т.ч. ПИР)</t>
  </si>
  <si>
    <t>4</t>
  </si>
  <si>
    <t>3,40 МВА</t>
  </si>
  <si>
    <t>92,66 км / 1,5 МВА</t>
  </si>
  <si>
    <t xml:space="preserve">                  ВЛЭП 0,4 кВ (НН)</t>
  </si>
  <si>
    <t>6,90 км</t>
  </si>
  <si>
    <t>Реконструкция ВЛ-6 кВ ф.1 ПС Северная (переход через пойму р. Силинка в габарите 35кВ, пролеты опор 54-81) (в т.ч. ПИР)</t>
  </si>
  <si>
    <t>3</t>
  </si>
  <si>
    <t>8,30 км</t>
  </si>
  <si>
    <t>ВЛ-35 кВ ХТЭЦ-1 - БН (вынос участка из зоны застройки)</t>
  </si>
  <si>
    <t>2</t>
  </si>
  <si>
    <t>140,80 км</t>
  </si>
  <si>
    <t>Реконструкция  ВЛ-110 кВ Николаевск - Многовершинная (С-171, С-172, С-174) (в т.ч. ПИР)</t>
  </si>
  <si>
    <t>1</t>
  </si>
  <si>
    <t>248,66 км / 1,5 МВА</t>
  </si>
  <si>
    <t>141,4 МВА</t>
  </si>
  <si>
    <t>248,66 км / 208,0 МВА</t>
  </si>
  <si>
    <t>1.1.1.1</t>
  </si>
  <si>
    <t>252,6 км / 320,3 МВА</t>
  </si>
  <si>
    <t xml:space="preserve">Техническое перевооружение и реконструкция </t>
  </si>
  <si>
    <t>1.1.1</t>
  </si>
  <si>
    <t xml:space="preserve">Инвестиции на производственное развитие, из них: </t>
  </si>
  <si>
    <t>1.1.</t>
  </si>
  <si>
    <t>20,9 км / 285,4 МВА</t>
  </si>
  <si>
    <t>35,4 МВА</t>
  </si>
  <si>
    <t>18,6 км / 112,0 МВА</t>
  </si>
  <si>
    <t>252,6 км/ 442,2 МВА</t>
  </si>
  <si>
    <t>Инвестиции в основной капитал, в т.ч.</t>
  </si>
  <si>
    <t>1.</t>
  </si>
  <si>
    <t>14,6 км / 112,0 МВА</t>
  </si>
  <si>
    <t>Итого ОАО "ДРСК" филиал "Хабаровские ЭС"</t>
  </si>
  <si>
    <t>млн.руб.</t>
  </si>
  <si>
    <t>км/МВА</t>
  </si>
  <si>
    <t>С/П*</t>
  </si>
  <si>
    <t>Итого</t>
  </si>
  <si>
    <t>План 
2017 года</t>
  </si>
  <si>
    <t>План 
2016 года</t>
  </si>
  <si>
    <t>План 
2015 года</t>
  </si>
  <si>
    <t>План 
2014 года</t>
  </si>
  <si>
    <t>План 
2013 года</t>
  </si>
  <si>
    <t>План 
2012 года</t>
  </si>
  <si>
    <t>Объем капитальных вложений</t>
  </si>
  <si>
    <t>Объем финансирования</t>
  </si>
  <si>
    <t>Ввод мощностей</t>
  </si>
  <si>
    <t>План 
финансирования 
текущего года</t>
  </si>
  <si>
    <t>Остаточная стоимость строитель-ства</t>
  </si>
  <si>
    <t>Полная 
стоимость 
строитель-ства</t>
  </si>
  <si>
    <t>год 
окончания строитель-ства</t>
  </si>
  <si>
    <t>год 
начала 
сроитель-ства</t>
  </si>
  <si>
    <t>Проектная мощность/
протяжен-ность сетей</t>
  </si>
  <si>
    <t>Стадия реализации проекта</t>
  </si>
  <si>
    <t>Наименование объекта</t>
  </si>
  <si>
    <t>№№</t>
  </si>
  <si>
    <t>Перечень инвестиционных проектов на период реализации инвестиционной программы филиала ОАО "ДРСК" "Хабаровские ЭС" на 2012-2017 гг.</t>
  </si>
  <si>
    <r>
      <t>от «_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>_»_</t>
    </r>
    <r>
      <rPr>
        <u/>
        <sz val="12"/>
        <rFont val="Times New Roman"/>
        <family val="1"/>
        <charset val="204"/>
      </rPr>
      <t>марта</t>
    </r>
    <r>
      <rPr>
        <sz val="12"/>
        <rFont val="Times New Roman"/>
        <family val="1"/>
        <charset val="204"/>
      </rPr>
      <t>_2010 г. №_</t>
    </r>
    <r>
      <rPr>
        <u/>
        <sz val="12"/>
        <rFont val="Times New Roman"/>
        <family val="1"/>
        <charset val="204"/>
      </rPr>
      <t>114</t>
    </r>
    <r>
      <rPr>
        <sz val="12"/>
        <rFont val="Times New Roman"/>
        <family val="1"/>
        <charset val="204"/>
      </rPr>
      <t>_</t>
    </r>
  </si>
  <si>
    <t>к приказу Минэнерго России</t>
  </si>
  <si>
    <t>Приложение  № 1.1</t>
  </si>
  <si>
    <t>6,3 км /     64,0 МВА</t>
  </si>
  <si>
    <t>6,3 км /     144,0 МВА</t>
  </si>
  <si>
    <t>3,4 МВА</t>
  </si>
  <si>
    <t>29,4 МВА</t>
  </si>
  <si>
    <t>6,3 км /    173,4 МВА</t>
  </si>
  <si>
    <t>млн. руб.</t>
  </si>
  <si>
    <t>IV кв.</t>
  </si>
  <si>
    <t>III кв.</t>
  </si>
  <si>
    <t xml:space="preserve">II кв. </t>
  </si>
  <si>
    <t>I кв.</t>
  </si>
  <si>
    <t>Итого 2013-2017г.г.</t>
  </si>
  <si>
    <t xml:space="preserve">План 2017 г.   </t>
  </si>
  <si>
    <t xml:space="preserve">План 2016 г.   </t>
  </si>
  <si>
    <t xml:space="preserve">План 2015 г.   </t>
  </si>
  <si>
    <t xml:space="preserve">План 2014 г.   </t>
  </si>
  <si>
    <t xml:space="preserve">План 2013 г.   </t>
  </si>
  <si>
    <t xml:space="preserve">План 2017г.   </t>
  </si>
  <si>
    <t xml:space="preserve">План 2016г.   </t>
  </si>
  <si>
    <t>Ввод основных средств, млн.руб. без НДС</t>
  </si>
  <si>
    <t>Ввод основных средств км/МВА</t>
  </si>
  <si>
    <t>План ввода основных средств филиала ОАО "ДРСК" "Хабаровские ЭС" на 2013-2017 гг.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</si>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</sst>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#,##0.000"/>
    <numFmt numFmtId="166" formatCode="0.000"/>
    <numFmt numFmtId="167" formatCode="0.0"/>
    <numFmt numFmtId="168" formatCode="#,##0_);[Red]\(#,##0\)"/>
    <numFmt numFmtId="169" formatCode="#,##0_);\(#,##0\)"/>
    <numFmt numFmtId="170" formatCode="[&lt;=9999999]###\-####;\+#_ \(###\)\ ###\-####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Times New Roman CYR"/>
      <charset val="204"/>
    </font>
    <font>
      <sz val="10"/>
      <name val="Helv"/>
    </font>
    <font>
      <b/>
      <sz val="12"/>
      <name val="Times New Roman CYR"/>
      <charset val="204"/>
    </font>
    <font>
      <sz val="14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8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9">
    <xf numFmtId="0" fontId="0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68" fontId="14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168" fontId="14" fillId="0" borderId="0">
      <alignment vertical="top"/>
    </xf>
    <xf numFmtId="0" fontId="7" fillId="0" borderId="0"/>
    <xf numFmtId="168" fontId="14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168" fontId="14" fillId="0" borderId="0">
      <alignment vertical="top"/>
    </xf>
    <xf numFmtId="0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168" fontId="17" fillId="18" borderId="0">
      <alignment vertical="top"/>
    </xf>
    <xf numFmtId="14" fontId="18" fillId="0" borderId="0">
      <alignment vertical="top"/>
    </xf>
    <xf numFmtId="168" fontId="19" fillId="0" borderId="0">
      <alignment vertical="top"/>
    </xf>
    <xf numFmtId="0" fontId="20" fillId="0" borderId="0">
      <alignment vertical="top"/>
    </xf>
    <xf numFmtId="168" fontId="21" fillId="0" borderId="0">
      <alignment vertical="top"/>
    </xf>
    <xf numFmtId="169" fontId="17" fillId="0" borderId="0">
      <alignment vertical="top"/>
    </xf>
    <xf numFmtId="0" fontId="7" fillId="0" borderId="0"/>
    <xf numFmtId="168" fontId="22" fillId="19" borderId="0">
      <alignment horizontal="right" vertical="top"/>
    </xf>
    <xf numFmtId="170" fontId="18" fillId="0" borderId="0">
      <alignment vertical="top"/>
    </xf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23" fillId="9" borderId="19" applyNumberFormat="0" applyAlignment="0" applyProtection="0"/>
    <xf numFmtId="0" fontId="24" fillId="24" borderId="20" applyNumberFormat="0" applyAlignment="0" applyProtection="0"/>
    <xf numFmtId="0" fontId="25" fillId="24" borderId="19" applyNumberFormat="0" applyAlignment="0" applyProtection="0"/>
    <xf numFmtId="44" fontId="2" fillId="0" borderId="0" applyFont="0" applyFill="0" applyBorder="0" applyAlignment="0" applyProtection="0"/>
    <xf numFmtId="0" fontId="26" fillId="0" borderId="0" applyBorder="0">
      <alignment horizontal="center" vertical="center" wrapText="1"/>
    </xf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24" applyBorder="0">
      <alignment horizontal="center" vertical="center" wrapText="1"/>
    </xf>
    <xf numFmtId="4" fontId="31" fillId="25" borderId="6" applyBorder="0">
      <alignment horizontal="right"/>
    </xf>
    <xf numFmtId="0" fontId="32" fillId="0" borderId="25" applyNumberFormat="0" applyFill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2" fillId="0" borderId="0"/>
    <xf numFmtId="0" fontId="36" fillId="0" borderId="0"/>
    <xf numFmtId="0" fontId="2" fillId="0" borderId="0"/>
    <xf numFmtId="0" fontId="37" fillId="0" borderId="0"/>
    <xf numFmtId="0" fontId="36" fillId="0" borderId="0"/>
    <xf numFmtId="0" fontId="37" fillId="0" borderId="0"/>
    <xf numFmtId="0" fontId="1" fillId="0" borderId="0"/>
    <xf numFmtId="0" fontId="38" fillId="0" borderId="0"/>
    <xf numFmtId="0" fontId="39" fillId="0" borderId="0"/>
    <xf numFmtId="0" fontId="37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2" fillId="0" borderId="0"/>
    <xf numFmtId="0" fontId="1" fillId="0" borderId="0"/>
    <xf numFmtId="0" fontId="40" fillId="0" borderId="0"/>
    <xf numFmtId="0" fontId="15" fillId="0" borderId="0"/>
    <xf numFmtId="0" fontId="37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37" fillId="0" borderId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2" fillId="28" borderId="27" applyNumberFormat="0" applyFont="0" applyAlignment="0" applyProtection="0"/>
    <xf numFmtId="0" fontId="15" fillId="28" borderId="27" applyNumberFormat="0" applyFont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28" applyNumberFormat="0" applyFill="0" applyAlignment="0" applyProtection="0"/>
    <xf numFmtId="0" fontId="3" fillId="0" borderId="0"/>
    <xf numFmtId="168" fontId="14" fillId="0" borderId="0">
      <alignment vertical="top"/>
    </xf>
    <xf numFmtId="0" fontId="3" fillId="0" borderId="0"/>
    <xf numFmtId="0" fontId="7" fillId="0" borderId="0"/>
    <xf numFmtId="0" fontId="46" fillId="0" borderId="0"/>
    <xf numFmtId="0" fontId="3" fillId="0" borderId="0"/>
    <xf numFmtId="0" fontId="7" fillId="0" borderId="0"/>
    <xf numFmtId="0" fontId="47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3" borderId="0" applyBorder="0">
      <alignment horizontal="right"/>
    </xf>
    <xf numFmtId="0" fontId="48" fillId="6" borderId="0" applyNumberFormat="0" applyBorder="0" applyAlignment="0" applyProtection="0"/>
  </cellStyleXfs>
  <cellXfs count="337">
    <xf numFmtId="0" fontId="0" fillId="0" borderId="0" xfId="0"/>
    <xf numFmtId="0" fontId="2" fillId="0" borderId="0" xfId="1" applyFont="1"/>
    <xf numFmtId="0" fontId="2" fillId="0" borderId="0" xfId="1" applyFont="1" applyFill="1"/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Border="1"/>
    <xf numFmtId="164" fontId="4" fillId="0" borderId="0" xfId="2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4" fillId="0" borderId="0" xfId="3" applyFont="1" applyFill="1" applyBorder="1" applyAlignment="1">
      <alignment horizontal="left" vertical="center" wrapText="1"/>
    </xf>
    <xf numFmtId="2" fontId="2" fillId="0" borderId="0" xfId="1" applyNumberFormat="1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49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1" applyNumberFormat="1" applyFont="1" applyFill="1" applyBorder="1" applyAlignment="1">
      <alignment vertical="center" wrapText="1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6" xfId="4" applyNumberFormat="1" applyFont="1" applyFill="1" applyBorder="1" applyAlignment="1">
      <alignment horizontal="center" vertical="center" wrapText="1"/>
    </xf>
    <xf numFmtId="166" fontId="2" fillId="0" borderId="6" xfId="4" applyNumberFormat="1" applyFont="1" applyFill="1" applyBorder="1" applyAlignment="1">
      <alignment vertical="center" wrapText="1"/>
    </xf>
    <xf numFmtId="0" fontId="2" fillId="3" borderId="0" xfId="1" applyFont="1" applyFill="1"/>
    <xf numFmtId="2" fontId="2" fillId="3" borderId="0" xfId="1" applyNumberFormat="1" applyFont="1" applyFill="1" applyAlignment="1">
      <alignment vertical="center"/>
    </xf>
    <xf numFmtId="165" fontId="4" fillId="3" borderId="5" xfId="1" applyNumberFormat="1" applyFont="1" applyFill="1" applyBorder="1" applyAlignment="1">
      <alignment horizontal="center" vertical="center"/>
    </xf>
    <xf numFmtId="165" fontId="4" fillId="3" borderId="6" xfId="1" applyNumberFormat="1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49" fontId="2" fillId="3" borderId="6" xfId="1" applyNumberFormat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8" fillId="3" borderId="6" xfId="1" applyFont="1" applyFill="1" applyBorder="1" applyAlignment="1" applyProtection="1">
      <alignment horizontal="left" vertical="center" wrapText="1"/>
      <protection locked="0"/>
    </xf>
    <xf numFmtId="49" fontId="8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" fontId="2" fillId="0" borderId="6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left" vertical="center" wrapText="1"/>
    </xf>
    <xf numFmtId="165" fontId="4" fillId="2" borderId="6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 applyProtection="1">
      <alignment vertical="center"/>
      <protection locked="0"/>
    </xf>
    <xf numFmtId="49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left" vertical="center" wrapText="1"/>
      <protection locked="0"/>
    </xf>
    <xf numFmtId="165" fontId="4" fillId="0" borderId="5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  <protection locked="0"/>
    </xf>
    <xf numFmtId="49" fontId="4" fillId="0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2" fontId="4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0" borderId="6" xfId="4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2" fontId="2" fillId="0" borderId="0" xfId="1" applyNumberFormat="1" applyFont="1" applyFill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167" fontId="4" fillId="0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165" fontId="4" fillId="3" borderId="6" xfId="1" applyNumberFormat="1" applyFont="1" applyFill="1" applyBorder="1" applyAlignment="1">
      <alignment horizontal="center" vertical="center" wrapText="1"/>
    </xf>
    <xf numFmtId="165" fontId="4" fillId="3" borderId="7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" fontId="2" fillId="3" borderId="6" xfId="1" applyNumberFormat="1" applyFont="1" applyFill="1" applyBorder="1" applyAlignment="1">
      <alignment horizontal="center" vertical="center" wrapText="1"/>
    </xf>
    <xf numFmtId="49" fontId="4" fillId="3" borderId="6" xfId="1" applyNumberFormat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 applyProtection="1">
      <alignment horizontal="left" vertical="center" wrapText="1"/>
      <protection locked="0"/>
    </xf>
    <xf numFmtId="3" fontId="2" fillId="0" borderId="6" xfId="4" applyNumberFormat="1" applyFont="1" applyFill="1" applyBorder="1" applyAlignment="1">
      <alignment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vertical="center" wrapText="1"/>
      <protection locked="0"/>
    </xf>
    <xf numFmtId="0" fontId="2" fillId="0" borderId="6" xfId="5" applyFont="1" applyFill="1" applyBorder="1" applyAlignment="1">
      <alignment horizontal="left" vertical="center" wrapText="1"/>
    </xf>
    <xf numFmtId="1" fontId="2" fillId="0" borderId="6" xfId="4" applyNumberFormat="1" applyFont="1" applyFill="1" applyBorder="1" applyAlignment="1">
      <alignment horizontal="center" vertical="center" wrapText="1"/>
    </xf>
    <xf numFmtId="49" fontId="9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2" fillId="0" borderId="6" xfId="4" applyFont="1" applyFill="1" applyBorder="1" applyAlignment="1">
      <alignment vertical="center" wrapText="1"/>
    </xf>
    <xf numFmtId="0" fontId="2" fillId="0" borderId="6" xfId="6" applyFont="1" applyFill="1" applyBorder="1" applyAlignment="1" applyProtection="1">
      <alignment vertical="center" wrapText="1"/>
      <protection locked="0"/>
    </xf>
    <xf numFmtId="0" fontId="6" fillId="0" borderId="6" xfId="4" applyFont="1" applyFill="1" applyBorder="1" applyAlignment="1" applyProtection="1">
      <alignment vertical="center" wrapText="1"/>
      <protection locked="0"/>
    </xf>
    <xf numFmtId="167" fontId="2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2" fillId="0" borderId="6" xfId="7" applyFont="1" applyFill="1" applyBorder="1" applyAlignment="1" applyProtection="1">
      <alignment horizontal="left" vertical="center" wrapText="1"/>
      <protection locked="0"/>
    </xf>
    <xf numFmtId="166" fontId="2" fillId="0" borderId="0" xfId="1" applyNumberFormat="1" applyFont="1" applyAlignment="1">
      <alignment horizontal="center"/>
    </xf>
    <xf numFmtId="0" fontId="6" fillId="0" borderId="6" xfId="7" applyFont="1" applyFill="1" applyBorder="1" applyAlignment="1" applyProtection="1">
      <alignment horizontal="left" vertical="center" wrapText="1"/>
      <protection locked="0"/>
    </xf>
    <xf numFmtId="0" fontId="2" fillId="0" borderId="9" xfId="1" applyFont="1" applyBorder="1" applyAlignment="1">
      <alignment horizontal="center"/>
    </xf>
    <xf numFmtId="166" fontId="2" fillId="0" borderId="9" xfId="1" applyNumberFormat="1" applyFont="1" applyBorder="1" applyAlignment="1">
      <alignment horizontal="center"/>
    </xf>
    <xf numFmtId="3" fontId="2" fillId="0" borderId="6" xfId="8" applyNumberFormat="1" applyFont="1" applyFill="1" applyBorder="1" applyAlignment="1">
      <alignment horizontal="left" vertical="center" wrapText="1"/>
    </xf>
    <xf numFmtId="0" fontId="2" fillId="2" borderId="0" xfId="1" applyFont="1" applyFill="1"/>
    <xf numFmtId="0" fontId="2" fillId="2" borderId="6" xfId="1" applyFont="1" applyFill="1" applyBorder="1" applyAlignment="1">
      <alignment horizontal="center"/>
    </xf>
    <xf numFmtId="2" fontId="2" fillId="2" borderId="0" xfId="1" applyNumberFormat="1" applyFont="1" applyFill="1" applyAlignment="1">
      <alignment vertical="center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66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65" fontId="10" fillId="0" borderId="0" xfId="1" applyNumberFormat="1" applyFont="1" applyBorder="1"/>
    <xf numFmtId="165" fontId="11" fillId="0" borderId="0" xfId="1" applyNumberFormat="1" applyFont="1" applyBorder="1" applyAlignment="1">
      <alignment horizontal="right" vertical="top"/>
    </xf>
    <xf numFmtId="0" fontId="11" fillId="0" borderId="0" xfId="1" applyFont="1" applyBorder="1" applyAlignment="1">
      <alignment vertical="top" wrapText="1"/>
    </xf>
    <xf numFmtId="165" fontId="10" fillId="0" borderId="0" xfId="1" applyNumberFormat="1" applyFont="1" applyBorder="1" applyAlignment="1">
      <alignment horizontal="right" vertical="top"/>
    </xf>
    <xf numFmtId="49" fontId="10" fillId="0" borderId="0" xfId="1" applyNumberFormat="1" applyFont="1" applyBorder="1" applyAlignment="1">
      <alignment horizontal="center" vertical="center"/>
    </xf>
    <xf numFmtId="167" fontId="4" fillId="0" borderId="7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/>
    <xf numFmtId="2" fontId="4" fillId="0" borderId="7" xfId="1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/>
    <xf numFmtId="165" fontId="11" fillId="3" borderId="0" xfId="1" applyNumberFormat="1" applyFont="1" applyFill="1" applyBorder="1" applyAlignment="1">
      <alignment horizontal="right" vertical="top"/>
    </xf>
    <xf numFmtId="0" fontId="11" fillId="3" borderId="0" xfId="1" applyFont="1" applyFill="1" applyBorder="1" applyAlignment="1">
      <alignment vertical="top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167" fontId="4" fillId="3" borderId="6" xfId="1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right" vertical="top"/>
    </xf>
    <xf numFmtId="2" fontId="10" fillId="3" borderId="0" xfId="1" applyNumberFormat="1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 vertical="top"/>
    </xf>
    <xf numFmtId="165" fontId="4" fillId="3" borderId="10" xfId="1" applyNumberFormat="1" applyFont="1" applyFill="1" applyBorder="1" applyAlignment="1">
      <alignment horizontal="center" vertical="center" wrapText="1"/>
    </xf>
    <xf numFmtId="165" fontId="4" fillId="3" borderId="11" xfId="1" applyNumberFormat="1" applyFont="1" applyFill="1" applyBorder="1" applyAlignment="1">
      <alignment horizontal="center" vertical="center" wrapText="1"/>
    </xf>
    <xf numFmtId="165" fontId="4" fillId="3" borderId="12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 applyProtection="1">
      <alignment horizontal="left" vertical="center" wrapText="1"/>
      <protection locked="0"/>
    </xf>
    <xf numFmtId="49" fontId="8" fillId="3" borderId="12" xfId="1" applyNumberFormat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right"/>
    </xf>
    <xf numFmtId="0" fontId="12" fillId="0" borderId="0" xfId="1" applyFont="1" applyFill="1" applyAlignment="1">
      <alignment horizontal="justify"/>
    </xf>
    <xf numFmtId="0" fontId="2" fillId="0" borderId="0" xfId="1" applyFont="1" applyAlignment="1"/>
    <xf numFmtId="0" fontId="2" fillId="0" borderId="0" xfId="4" applyFont="1" applyAlignment="1">
      <alignment horizontal="right"/>
    </xf>
    <xf numFmtId="0" fontId="4" fillId="0" borderId="0" xfId="1" applyFont="1" applyFill="1"/>
    <xf numFmtId="165" fontId="2" fillId="0" borderId="29" xfId="1" applyNumberFormat="1" applyFont="1" applyFill="1" applyBorder="1" applyAlignment="1">
      <alignment horizontal="center" vertical="center"/>
    </xf>
    <xf numFmtId="0" fontId="2" fillId="0" borderId="29" xfId="1" applyFont="1" applyFill="1" applyBorder="1"/>
    <xf numFmtId="0" fontId="4" fillId="0" borderId="2" xfId="1" applyFont="1" applyFill="1" applyBorder="1"/>
    <xf numFmtId="0" fontId="4" fillId="0" borderId="4" xfId="1" applyFont="1" applyFill="1" applyBorder="1"/>
    <xf numFmtId="0" fontId="4" fillId="0" borderId="1" xfId="1" applyFont="1" applyFill="1" applyBorder="1"/>
    <xf numFmtId="0" fontId="2" fillId="0" borderId="2" xfId="1" applyFont="1" applyFill="1" applyBorder="1"/>
    <xf numFmtId="0" fontId="2" fillId="0" borderId="4" xfId="1" applyFont="1" applyFill="1" applyBorder="1"/>
    <xf numFmtId="0" fontId="2" fillId="0" borderId="1" xfId="1" applyFont="1" applyFill="1" applyBorder="1"/>
    <xf numFmtId="0" fontId="2" fillId="0" borderId="1" xfId="1" applyFont="1" applyFill="1" applyBorder="1" applyAlignment="1" applyProtection="1">
      <alignment horizontal="left" vertical="center" wrapText="1"/>
      <protection locked="0"/>
    </xf>
    <xf numFmtId="165" fontId="2" fillId="0" borderId="30" xfId="1" applyNumberFormat="1" applyFont="1" applyFill="1" applyBorder="1" applyAlignment="1">
      <alignment horizontal="center" vertical="center"/>
    </xf>
    <xf numFmtId="0" fontId="2" fillId="0" borderId="30" xfId="1" applyFont="1" applyFill="1" applyBorder="1"/>
    <xf numFmtId="0" fontId="4" fillId="0" borderId="6" xfId="1" applyFont="1" applyFill="1" applyBorder="1"/>
    <xf numFmtId="0" fontId="4" fillId="0" borderId="8" xfId="1" applyFont="1" applyFill="1" applyBorder="1"/>
    <xf numFmtId="0" fontId="4" fillId="0" borderId="5" xfId="1" applyFont="1" applyFill="1" applyBorder="1"/>
    <xf numFmtId="0" fontId="2" fillId="0" borderId="6" xfId="1" applyFont="1" applyFill="1" applyBorder="1"/>
    <xf numFmtId="0" fontId="2" fillId="0" borderId="8" xfId="1" applyFont="1" applyFill="1" applyBorder="1"/>
    <xf numFmtId="0" fontId="2" fillId="0" borderId="5" xfId="1" applyFont="1" applyFill="1" applyBorder="1"/>
    <xf numFmtId="166" fontId="2" fillId="0" borderId="5" xfId="169" applyNumberFormat="1" applyFont="1" applyFill="1" applyBorder="1" applyAlignment="1">
      <alignment vertical="center" wrapText="1"/>
    </xf>
    <xf numFmtId="165" fontId="4" fillId="3" borderId="30" xfId="1" applyNumberFormat="1" applyFont="1" applyFill="1" applyBorder="1" applyAlignment="1">
      <alignment horizontal="center" vertical="center"/>
    </xf>
    <xf numFmtId="0" fontId="2" fillId="3" borderId="30" xfId="1" applyFont="1" applyFill="1" applyBorder="1"/>
    <xf numFmtId="0" fontId="4" fillId="3" borderId="6" xfId="1" applyFont="1" applyFill="1" applyBorder="1"/>
    <xf numFmtId="0" fontId="4" fillId="3" borderId="8" xfId="1" applyFont="1" applyFill="1" applyBorder="1"/>
    <xf numFmtId="0" fontId="4" fillId="3" borderId="5" xfId="1" applyFont="1" applyFill="1" applyBorder="1"/>
    <xf numFmtId="0" fontId="2" fillId="3" borderId="6" xfId="1" applyFont="1" applyFill="1" applyBorder="1"/>
    <xf numFmtId="0" fontId="2" fillId="3" borderId="8" xfId="1" applyFont="1" applyFill="1" applyBorder="1"/>
    <xf numFmtId="0" fontId="2" fillId="3" borderId="5" xfId="1" applyFont="1" applyFill="1" applyBorder="1"/>
    <xf numFmtId="0" fontId="8" fillId="3" borderId="5" xfId="1" applyFont="1" applyFill="1" applyBorder="1" applyAlignment="1" applyProtection="1">
      <alignment horizontal="left" vertical="center" wrapText="1"/>
      <protection locked="0"/>
    </xf>
    <xf numFmtId="165" fontId="2" fillId="2" borderId="30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>
      <alignment horizontal="left" vertical="center" wrapText="1"/>
    </xf>
    <xf numFmtId="165" fontId="4" fillId="2" borderId="30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 applyProtection="1">
      <alignment horizontal="left" vertical="center" wrapText="1"/>
      <protection locked="0"/>
    </xf>
    <xf numFmtId="0" fontId="8" fillId="0" borderId="5" xfId="1" applyFont="1" applyFill="1" applyBorder="1" applyAlignment="1" applyProtection="1">
      <alignment horizontal="left" vertical="center"/>
      <protection locked="0"/>
    </xf>
    <xf numFmtId="165" fontId="4" fillId="2" borderId="30" xfId="1" applyNumberFormat="1" applyFont="1" applyFill="1" applyBorder="1" applyAlignment="1">
      <alignment horizontal="center" vertical="center" wrapText="1"/>
    </xf>
    <xf numFmtId="165" fontId="4" fillId="0" borderId="30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0" fontId="8" fillId="0" borderId="5" xfId="1" applyFont="1" applyFill="1" applyBorder="1" applyAlignment="1" applyProtection="1">
      <alignment vertical="center" wrapText="1"/>
      <protection locked="0"/>
    </xf>
    <xf numFmtId="167" fontId="2" fillId="0" borderId="5" xfId="1" applyNumberFormat="1" applyFont="1" applyFill="1" applyBorder="1" applyAlignment="1">
      <alignment horizontal="center" vertical="center" wrapText="1"/>
    </xf>
    <xf numFmtId="167" fontId="2" fillId="0" borderId="8" xfId="1" applyNumberFormat="1" applyFont="1" applyFill="1" applyBorder="1" applyAlignment="1">
      <alignment horizontal="center" vertical="center" wrapText="1"/>
    </xf>
    <xf numFmtId="167" fontId="4" fillId="0" borderId="8" xfId="1" applyNumberFormat="1" applyFont="1" applyFill="1" applyBorder="1" applyAlignment="1">
      <alignment horizontal="center" vertical="center" wrapText="1"/>
    </xf>
    <xf numFmtId="165" fontId="2" fillId="0" borderId="30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Border="1" applyAlignment="1">
      <alignment horizontal="center" vertical="center"/>
    </xf>
    <xf numFmtId="167" fontId="2" fillId="0" borderId="8" xfId="1" applyNumberFormat="1" applyFont="1" applyBorder="1" applyAlignment="1">
      <alignment horizontal="center" vertical="center"/>
    </xf>
    <xf numFmtId="167" fontId="2" fillId="0" borderId="6" xfId="1" applyNumberFormat="1" applyFont="1" applyBorder="1" applyAlignment="1">
      <alignment horizontal="center" vertical="center"/>
    </xf>
    <xf numFmtId="167" fontId="4" fillId="0" borderId="5" xfId="1" applyNumberFormat="1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center" vertical="center"/>
    </xf>
    <xf numFmtId="167" fontId="4" fillId="0" borderId="8" xfId="1" applyNumberFormat="1" applyFont="1" applyBorder="1" applyAlignment="1">
      <alignment horizontal="center" vertical="center"/>
    </xf>
    <xf numFmtId="165" fontId="2" fillId="2" borderId="30" xfId="1" applyNumberFormat="1" applyFont="1" applyFill="1" applyBorder="1" applyAlignment="1">
      <alignment horizontal="center" vertical="center" wrapText="1"/>
    </xf>
    <xf numFmtId="165" fontId="4" fillId="3" borderId="30" xfId="1" applyNumberFormat="1" applyFont="1" applyFill="1" applyBorder="1" applyAlignment="1">
      <alignment horizontal="center" vertical="center" wrapText="1"/>
    </xf>
    <xf numFmtId="167" fontId="4" fillId="3" borderId="8" xfId="1" applyNumberFormat="1" applyFont="1" applyFill="1" applyBorder="1" applyAlignment="1">
      <alignment horizontal="center" vertical="center" wrapText="1"/>
    </xf>
    <xf numFmtId="167" fontId="4" fillId="3" borderId="5" xfId="1" applyNumberFormat="1" applyFont="1" applyFill="1" applyBorder="1" applyAlignment="1">
      <alignment horizontal="center" vertical="center"/>
    </xf>
    <xf numFmtId="167" fontId="4" fillId="3" borderId="6" xfId="1" applyNumberFormat="1" applyFont="1" applyFill="1" applyBorder="1" applyAlignment="1">
      <alignment horizontal="center" vertical="center"/>
    </xf>
    <xf numFmtId="167" fontId="4" fillId="3" borderId="8" xfId="1" applyNumberFormat="1" applyFont="1" applyFill="1" applyBorder="1" applyAlignment="1">
      <alignment horizontal="center" vertical="center"/>
    </xf>
    <xf numFmtId="167" fontId="4" fillId="3" borderId="5" xfId="1" applyNumberFormat="1" applyFont="1" applyFill="1" applyBorder="1" applyAlignment="1">
      <alignment horizontal="center" vertical="center" wrapText="1"/>
    </xf>
    <xf numFmtId="0" fontId="2" fillId="0" borderId="5" xfId="169" applyFont="1" applyFill="1" applyBorder="1" applyAlignment="1">
      <alignment horizontal="left" vertical="center" wrapText="1"/>
    </xf>
    <xf numFmtId="0" fontId="2" fillId="0" borderId="5" xfId="169" applyFont="1" applyFill="1" applyBorder="1" applyAlignment="1" applyProtection="1">
      <alignment horizontal="left" vertical="center" wrapText="1"/>
      <protection locked="0"/>
    </xf>
    <xf numFmtId="3" fontId="2" fillId="0" borderId="5" xfId="169" applyNumberFormat="1" applyFont="1" applyFill="1" applyBorder="1" applyAlignment="1">
      <alignment vertical="center" wrapText="1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2" fillId="0" borderId="5" xfId="5" applyFont="1" applyFill="1" applyBorder="1" applyAlignment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2" fillId="0" borderId="5" xfId="169" applyFont="1" applyFill="1" applyBorder="1" applyAlignment="1">
      <alignment vertical="center" wrapText="1"/>
    </xf>
    <xf numFmtId="0" fontId="6" fillId="0" borderId="5" xfId="169" applyFont="1" applyFill="1" applyBorder="1" applyAlignment="1" applyProtection="1">
      <alignment vertical="center" wrapText="1"/>
      <protection locked="0"/>
    </xf>
    <xf numFmtId="0" fontId="2" fillId="0" borderId="10" xfId="1" applyFont="1" applyFill="1" applyBorder="1"/>
    <xf numFmtId="0" fontId="2" fillId="0" borderId="31" xfId="1" applyFont="1" applyFill="1" applyBorder="1"/>
    <xf numFmtId="0" fontId="2" fillId="0" borderId="32" xfId="1" applyFont="1" applyFill="1" applyBorder="1"/>
    <xf numFmtId="165" fontId="4" fillId="0" borderId="32" xfId="1" applyNumberFormat="1" applyFont="1" applyFill="1" applyBorder="1" applyAlignment="1">
      <alignment horizontal="center" vertical="center" wrapText="1"/>
    </xf>
    <xf numFmtId="165" fontId="4" fillId="0" borderId="31" xfId="1" applyNumberFormat="1" applyFont="1" applyFill="1" applyBorder="1" applyAlignment="1">
      <alignment horizontal="center" vertical="center" wrapText="1"/>
    </xf>
    <xf numFmtId="167" fontId="4" fillId="0" borderId="33" xfId="1" applyNumberFormat="1" applyFont="1" applyBorder="1" applyAlignment="1">
      <alignment horizontal="center" vertical="center"/>
    </xf>
    <xf numFmtId="0" fontId="6" fillId="0" borderId="5" xfId="7" applyFont="1" applyFill="1" applyBorder="1" applyAlignment="1" applyProtection="1">
      <alignment horizontal="left" vertical="center" wrapText="1"/>
      <protection locked="0"/>
    </xf>
    <xf numFmtId="3" fontId="2" fillId="0" borderId="5" xfId="8" applyNumberFormat="1" applyFont="1" applyFill="1" applyBorder="1" applyAlignment="1">
      <alignment horizontal="left" vertical="center" wrapText="1"/>
    </xf>
    <xf numFmtId="0" fontId="2" fillId="0" borderId="5" xfId="169" applyFont="1" applyFill="1" applyBorder="1" applyAlignment="1" applyProtection="1">
      <alignment vertical="center" wrapText="1"/>
      <protection locked="0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30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/>
    </xf>
    <xf numFmtId="167" fontId="2" fillId="0" borderId="32" xfId="1" applyNumberFormat="1" applyFont="1" applyFill="1" applyBorder="1" applyAlignment="1">
      <alignment horizontal="center" vertical="center"/>
    </xf>
    <xf numFmtId="167" fontId="4" fillId="0" borderId="31" xfId="1" applyNumberFormat="1" applyFont="1" applyFill="1" applyBorder="1" applyAlignment="1">
      <alignment horizontal="center" vertical="center" wrapText="1"/>
    </xf>
    <xf numFmtId="167" fontId="4" fillId="0" borderId="32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7" fontId="4" fillId="0" borderId="30" xfId="1" applyNumberFormat="1" applyFont="1" applyFill="1" applyBorder="1" applyAlignment="1">
      <alignment horizontal="center" vertical="center" wrapText="1"/>
    </xf>
    <xf numFmtId="167" fontId="4" fillId="0" borderId="5" xfId="1" applyNumberFormat="1" applyFont="1" applyFill="1" applyBorder="1" applyAlignment="1">
      <alignment horizontal="center" vertical="center"/>
    </xf>
    <xf numFmtId="167" fontId="4" fillId="0" borderId="8" xfId="1" applyNumberFormat="1" applyFont="1" applyFill="1" applyBorder="1" applyAlignment="1">
      <alignment horizontal="center" vertical="center"/>
    </xf>
    <xf numFmtId="167" fontId="4" fillId="3" borderId="30" xfId="1" applyNumberFormat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165" fontId="4" fillId="3" borderId="17" xfId="1" applyNumberFormat="1" applyFont="1" applyFill="1" applyBorder="1" applyAlignment="1">
      <alignment horizontal="center" vertical="center" wrapText="1"/>
    </xf>
    <xf numFmtId="165" fontId="4" fillId="3" borderId="34" xfId="1" applyNumberFormat="1" applyFont="1" applyFill="1" applyBorder="1" applyAlignment="1">
      <alignment horizontal="center" vertical="center" wrapText="1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3" xfId="1" applyNumberFormat="1" applyFont="1" applyFill="1" applyBorder="1" applyAlignment="1">
      <alignment horizontal="center" vertical="center" wrapText="1"/>
    </xf>
    <xf numFmtId="167" fontId="4" fillId="3" borderId="18" xfId="1" applyNumberFormat="1" applyFont="1" applyFill="1" applyBorder="1" applyAlignment="1">
      <alignment horizontal="center" vertical="center" wrapText="1"/>
    </xf>
    <xf numFmtId="167" fontId="4" fillId="3" borderId="13" xfId="1" applyNumberFormat="1" applyFont="1" applyFill="1" applyBorder="1" applyAlignment="1">
      <alignment horizontal="center" vertical="center" wrapText="1"/>
    </xf>
    <xf numFmtId="167" fontId="4" fillId="3" borderId="16" xfId="1" applyNumberFormat="1" applyFont="1" applyFill="1" applyBorder="1" applyAlignment="1">
      <alignment horizontal="center" vertical="center" wrapText="1"/>
    </xf>
    <xf numFmtId="167" fontId="4" fillId="3" borderId="10" xfId="1" applyNumberFormat="1" applyFont="1" applyFill="1" applyBorder="1" applyAlignment="1">
      <alignment horizontal="center" vertical="center" wrapText="1"/>
    </xf>
    <xf numFmtId="0" fontId="8" fillId="3" borderId="16" xfId="1" applyFont="1" applyFill="1" applyBorder="1" applyAlignment="1" applyProtection="1">
      <alignment horizontal="left" vertical="center" wrapText="1"/>
      <protection locked="0"/>
    </xf>
    <xf numFmtId="49" fontId="8" fillId="3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35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left" vertical="center"/>
    </xf>
    <xf numFmtId="0" fontId="4" fillId="0" borderId="42" xfId="1" applyFont="1" applyFill="1" applyBorder="1" applyAlignment="1">
      <alignment horizontal="left" vertical="center"/>
    </xf>
    <xf numFmtId="0" fontId="4" fillId="0" borderId="43" xfId="1" applyFont="1" applyFill="1" applyBorder="1" applyAlignment="1">
      <alignment horizontal="left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48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75" applyFont="1" applyAlignment="1">
      <alignment horizontal="right"/>
    </xf>
    <xf numFmtId="2" fontId="2" fillId="0" borderId="0" xfId="175" applyNumberFormat="1" applyFont="1" applyAlignment="1">
      <alignment horizontal="right" vertical="top"/>
    </xf>
    <xf numFmtId="0" fontId="49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2" fillId="0" borderId="0" xfId="1" applyFont="1" applyFill="1" applyAlignment="1">
      <alignment horizontal="justify"/>
    </xf>
  </cellXfs>
  <cellStyles count="189">
    <cellStyle name=" 1" xfId="9"/>
    <cellStyle name="_2010 СТРУКТУРА СВОД" xfId="5"/>
    <cellStyle name="_4.1 и 5 Финпланы" xfId="10"/>
    <cellStyle name="_4.1 и 5 Финпланы (1)" xfId="11"/>
    <cellStyle name="_Copy of ДРСК_1" xfId="12"/>
    <cellStyle name="_ДРСК, ИПР 2010 Приложение 1свод" xfId="13"/>
    <cellStyle name="_Инвест-структура 2011 26.10.10" xfId="14"/>
    <cellStyle name="_Инвест-структура_ХЭС_22.10.2010" xfId="15"/>
    <cellStyle name="_Инвест-структура_ХЭС_29.10.2010" xfId="16"/>
    <cellStyle name="_ИПР 2011-2017  ХЭС  от 21.02.12" xfId="17"/>
    <cellStyle name="_ИПР 2011-2017 ХЭС  10.01.12 ПРАВИЛЬНЫЙ" xfId="18"/>
    <cellStyle name="_ИПР 2011-2017 ХЭС 16.12.11 на РАО" xfId="19"/>
    <cellStyle name="_ИПР 2012 ХЭС  12.01.12" xfId="20"/>
    <cellStyle name="_ИПР 2014-2018 ХЭС 06.12.12" xfId="21"/>
    <cellStyle name="_Книга2" xfId="22"/>
    <cellStyle name="_Книга4" xfId="23"/>
    <cellStyle name="_Лист1" xfId="24"/>
    <cellStyle name="_Лист2" xfId="25"/>
    <cellStyle name="_Модель Стратегия Ленэнерго_3" xfId="26"/>
    <cellStyle name="_Прил 14 ( 29 ноября)" xfId="27"/>
    <cellStyle name="_Прил 25а_ЕАО_25.12.2009" xfId="28"/>
    <cellStyle name="_Прил 25а_свод_02.11.2009" xfId="29"/>
    <cellStyle name="_Прил 4.1, 4.3 ИПР 2013-2017 24.01.12 СЕМЫКИН" xfId="30"/>
    <cellStyle name="_Прил 4_21.04.2009_СВОД" xfId="31"/>
    <cellStyle name="_Прил. 1.2, 2.2" xfId="32"/>
    <cellStyle name="_прил. 1.4" xfId="33"/>
    <cellStyle name="_Прил.1 Финансирование ИПР 2011-2013" xfId="34"/>
    <cellStyle name="_Прил.10 Отчет об исполнении  финплана 2009-2010" xfId="35"/>
    <cellStyle name="_Прил.4 Отчет об источниках финансирования ИПР 2009-2010 ХЭС" xfId="36"/>
    <cellStyle name="_Прил.9 Финплан 2011-2013" xfId="37"/>
    <cellStyle name="_Прилож. Л к регл. РАО ХЭС 28.11.11 1" xfId="38"/>
    <cellStyle name="_Приложение  2.2; 2.3 ИПР 2013 25.12.12" xfId="39"/>
    <cellStyle name="_Приложение 1 - ЮЯ 2010-2012 гг." xfId="40"/>
    <cellStyle name="_Приложение 1.2_ЮЯ" xfId="41"/>
    <cellStyle name="_Приложение 1.4 ИПР 2013г. ХЭС 21.12.12" xfId="42"/>
    <cellStyle name="_Приложение 14" xfId="43"/>
    <cellStyle name="_Приложение 14 ИПР 2013г. ХЭС 24.12.12" xfId="44"/>
    <cellStyle name="_Приложение 2 (3 вариант)" xfId="45"/>
    <cellStyle name="_Приложение 2 в формате Приложения 8" xfId="46"/>
    <cellStyle name="_Приложение 2 фин. модель ДРСК 01.03.2011 г." xfId="47"/>
    <cellStyle name="_Приложение 4 от 11.01.10" xfId="48"/>
    <cellStyle name="_Приложение 5 ИПР 2013-2017" xfId="49"/>
    <cellStyle name="_Приложение 6" xfId="50"/>
    <cellStyle name="_Приложение 6.1_ЕАО от Артура" xfId="51"/>
    <cellStyle name="_Приложение 7.1" xfId="52"/>
    <cellStyle name="_Приложение 8а" xfId="53"/>
    <cellStyle name="_Приложение №1" xfId="54"/>
    <cellStyle name="_Приложение Ж (инвест.стр-ра)" xfId="55"/>
    <cellStyle name="_Приложения  4.1 ОАО ДРСК,4.2 ХЭС" xfId="56"/>
    <cellStyle name="_Приложения 11 г. ХЭС 28.03.11 утв. Чудовым" xfId="57"/>
    <cellStyle name="_Приложения на Прав-во ХЭС 12.01.12" xfId="58"/>
    <cellStyle name="_таблица 14 ЕАО." xfId="59"/>
    <cellStyle name="_таблица 14 Перечень ИПР и план финансирования 2010г ЕАО." xfId="60"/>
    <cellStyle name="_Финплан ДРСК 2011-2013 17.02.10 Семыкин" xfId="61"/>
    <cellStyle name="_ЮЯ_РАО ЭСВ (1)" xfId="62"/>
    <cellStyle name="20% - Акцент1 2" xfId="63"/>
    <cellStyle name="20% - Акцент1 2 2" xfId="64"/>
    <cellStyle name="20% - Акцент2 2" xfId="65"/>
    <cellStyle name="20% - Акцент2 2 2" xfId="66"/>
    <cellStyle name="20% - Акцент3 2" xfId="67"/>
    <cellStyle name="20% - Акцент3 2 2" xfId="68"/>
    <cellStyle name="20% - Акцент4 2" xfId="69"/>
    <cellStyle name="20% - Акцент4 2 2" xfId="70"/>
    <cellStyle name="20% - Акцент5 2" xfId="71"/>
    <cellStyle name="20% - Акцент5 2 2" xfId="72"/>
    <cellStyle name="20% - Акцент6 2" xfId="73"/>
    <cellStyle name="20% - Акцент6 2 2" xfId="74"/>
    <cellStyle name="40% - Акцент1 2" xfId="75"/>
    <cellStyle name="40% - Акцент1 2 2" xfId="76"/>
    <cellStyle name="40% - Акцент2 2" xfId="77"/>
    <cellStyle name="40% - Акцент2 2 2" xfId="78"/>
    <cellStyle name="40% - Акцент3 2" xfId="79"/>
    <cellStyle name="40% - Акцент3 2 2" xfId="80"/>
    <cellStyle name="40% - Акцент4 2" xfId="81"/>
    <cellStyle name="40% - Акцент4 2 2" xfId="82"/>
    <cellStyle name="40% - Акцент5 2" xfId="83"/>
    <cellStyle name="40% - Акцент5 2 2" xfId="84"/>
    <cellStyle name="40% - Акцент6 2" xfId="85"/>
    <cellStyle name="40% - Акцент6 2 2" xfId="86"/>
    <cellStyle name="60% - Акцент1 2" xfId="87"/>
    <cellStyle name="60% - Акцент2 2" xfId="88"/>
    <cellStyle name="60% - Акцент3 2" xfId="89"/>
    <cellStyle name="60% - Акцент4 2" xfId="90"/>
    <cellStyle name="60% - Акцент5 2" xfId="91"/>
    <cellStyle name="60% - Акцент6 2" xfId="92"/>
    <cellStyle name="Assumption" xfId="93"/>
    <cellStyle name="Dates" xfId="94"/>
    <cellStyle name="E-mail" xfId="95"/>
    <cellStyle name="Heading" xfId="96"/>
    <cellStyle name="Heading2" xfId="97"/>
    <cellStyle name="Inputs" xfId="98"/>
    <cellStyle name="Normal_Copy of IP_Kamhatskenergo_v_formate_RAO" xfId="99"/>
    <cellStyle name="Table Heading" xfId="100"/>
    <cellStyle name="Telephone number" xfId="101"/>
    <cellStyle name="Акцент1 2" xfId="102"/>
    <cellStyle name="Акцент2 2" xfId="103"/>
    <cellStyle name="Акцент3 2" xfId="104"/>
    <cellStyle name="Акцент4 2" xfId="105"/>
    <cellStyle name="Акцент5 2" xfId="106"/>
    <cellStyle name="Акцент6 2" xfId="107"/>
    <cellStyle name="Ввод  2" xfId="108"/>
    <cellStyle name="Вывод 2" xfId="109"/>
    <cellStyle name="Вычисление 2" xfId="110"/>
    <cellStyle name="Денежный 2" xfId="111"/>
    <cellStyle name="Заголовок" xfId="112"/>
    <cellStyle name="Заголовок 1 2" xfId="113"/>
    <cellStyle name="Заголовок 2 2" xfId="114"/>
    <cellStyle name="Заголовок 3 2" xfId="115"/>
    <cellStyle name="Заголовок 4 2" xfId="116"/>
    <cellStyle name="ЗаголовокСтолбца" xfId="117"/>
    <cellStyle name="Значение" xfId="118"/>
    <cellStyle name="Итог 2" xfId="119"/>
    <cellStyle name="Контрольная ячейка 2" xfId="120"/>
    <cellStyle name="Название 2" xfId="121"/>
    <cellStyle name="Нейтральный 2" xfId="122"/>
    <cellStyle name="Обычный" xfId="0" builtinId="0"/>
    <cellStyle name="Обычный 10" xfId="1"/>
    <cellStyle name="Обычный 10 2" xfId="123"/>
    <cellStyle name="Обычный 10 3" xfId="124"/>
    <cellStyle name="Обычный 11" xfId="125"/>
    <cellStyle name="Обычный 11 2" xfId="126"/>
    <cellStyle name="Обычный 12" xfId="127"/>
    <cellStyle name="Обычный 12 2" xfId="128"/>
    <cellStyle name="Обычный 12 3" xfId="129"/>
    <cellStyle name="Обычный 13" xfId="130"/>
    <cellStyle name="Обычный 14" xfId="131"/>
    <cellStyle name="Обычный 15" xfId="132"/>
    <cellStyle name="Обычный 16" xfId="133"/>
    <cellStyle name="Обычный 2" xfId="134"/>
    <cellStyle name="Обычный 2 2" xfId="135"/>
    <cellStyle name="Обычный 2 2 2" xfId="136"/>
    <cellStyle name="Обычный 2 3" xfId="137"/>
    <cellStyle name="Обычный 3" xfId="138"/>
    <cellStyle name="Обычный 3 2" xfId="139"/>
    <cellStyle name="Обычный 3 3" xfId="140"/>
    <cellStyle name="Обычный 3_ДИПР 2014-2018 (прил 1.1,1.2,1.3,2.2,2.3, 6.1.,6.2,6.3)" xfId="141"/>
    <cellStyle name="Обычный 4" xfId="142"/>
    <cellStyle name="Обычный 5" xfId="143"/>
    <cellStyle name="Обычный 5 2" xfId="144"/>
    <cellStyle name="Обычный 5 2 2" xfId="145"/>
    <cellStyle name="Обычный 5 3" xfId="146"/>
    <cellStyle name="Обычный 5 4" xfId="147"/>
    <cellStyle name="Обычный 5_Все прил 2012-2017 (коррект ПР) ЕАО" xfId="148"/>
    <cellStyle name="Обычный 6" xfId="149"/>
    <cellStyle name="Обычный 6 2" xfId="150"/>
    <cellStyle name="Обычный 7" xfId="151"/>
    <cellStyle name="Обычный 7 2" xfId="152"/>
    <cellStyle name="Обычный 8" xfId="153"/>
    <cellStyle name="Обычный 8 28" xfId="154"/>
    <cellStyle name="Обычный 8 28 2" xfId="155"/>
    <cellStyle name="Обычный 8_Прил 6.1, 6,2, 6,3 факт ЕИ" xfId="156"/>
    <cellStyle name="Обычный 9" xfId="157"/>
    <cellStyle name="Обычный_ИПР 2012-2014 ХЭС Прил. 6.1" xfId="2"/>
    <cellStyle name="Обычный_Лист1" xfId="8"/>
    <cellStyle name="Обычный_Лист1_55555555 АЭС" xfId="3"/>
    <cellStyle name="Обычный_Приложение 14" xfId="7"/>
    <cellStyle name="Обычный_Приложение 14 12.07.2011" xfId="6"/>
    <cellStyle name="Плохой 2" xfId="158"/>
    <cellStyle name="Пояснение 2" xfId="159"/>
    <cellStyle name="Примечание 2" xfId="160"/>
    <cellStyle name="Примечание 2 2" xfId="161"/>
    <cellStyle name="Процентный 2" xfId="162"/>
    <cellStyle name="Процентный 2 2" xfId="163"/>
    <cellStyle name="Процентный 2 3" xfId="164"/>
    <cellStyle name="Процентный 3" xfId="165"/>
    <cellStyle name="Процентный 4" xfId="166"/>
    <cellStyle name="Процентный 5" xfId="167"/>
    <cellStyle name="Связанная ячейка 2" xfId="168"/>
    <cellStyle name="Стиль 1" xfId="169"/>
    <cellStyle name="Стиль 1 2" xfId="170"/>
    <cellStyle name="Стиль 1 3" xfId="171"/>
    <cellStyle name="Стиль 1 3 2" xfId="172"/>
    <cellStyle name="Стиль 1 4" xfId="4"/>
    <cellStyle name="Стиль 1 5" xfId="173"/>
    <cellStyle name="Стиль 1_1.2 ХЭС" xfId="174"/>
    <cellStyle name="Стиль 1_Свод источники" xfId="175"/>
    <cellStyle name="Текст предупреждения 2" xfId="176"/>
    <cellStyle name="Финансовый 2" xfId="177"/>
    <cellStyle name="Финансовый 2 2" xfId="178"/>
    <cellStyle name="Финансовый 2 2 2" xfId="179"/>
    <cellStyle name="Финансовый 2 3" xfId="180"/>
    <cellStyle name="Финансовый 3" xfId="181"/>
    <cellStyle name="Финансовый 3 2" xfId="182"/>
    <cellStyle name="Финансовый 4" xfId="183"/>
    <cellStyle name="Финансовый 4 2" xfId="184"/>
    <cellStyle name="Финансовый 4 3" xfId="185"/>
    <cellStyle name="Финансовый 5" xfId="186"/>
    <cellStyle name="Формула" xfId="187"/>
    <cellStyle name="Хороший 2" xfId="188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M167"/>
  <sheetViews>
    <sheetView showZeros="0" view="pageBreakPreview" topLeftCell="D1" zoomScale="85" zoomScaleNormal="85" zoomScaleSheetLayoutView="85" workbookViewId="0">
      <selection activeCell="C26" sqref="C26"/>
    </sheetView>
  </sheetViews>
  <sheetFormatPr defaultRowHeight="15.75" x14ac:dyDescent="0.25"/>
  <cols>
    <col min="1" max="1" width="8.7109375" style="1" customWidth="1"/>
    <col min="2" max="2" width="69.7109375" style="2" customWidth="1"/>
    <col min="3" max="3" width="9.5703125" style="2" customWidth="1"/>
    <col min="4" max="4" width="14" style="2" customWidth="1"/>
    <col min="5" max="5" width="12" style="2" customWidth="1"/>
    <col min="6" max="6" width="11.85546875" style="2" customWidth="1"/>
    <col min="7" max="7" width="13.5703125" style="2" customWidth="1"/>
    <col min="8" max="8" width="14.28515625" style="2" customWidth="1"/>
    <col min="9" max="9" width="12.28515625" style="2" customWidth="1"/>
    <col min="10" max="11" width="12.140625" style="1" customWidth="1"/>
    <col min="12" max="12" width="11.85546875" style="1" customWidth="1"/>
    <col min="13" max="13" width="11.5703125" style="1" customWidth="1"/>
    <col min="14" max="14" width="11.42578125" style="1" customWidth="1"/>
    <col min="15" max="15" width="11.140625" style="1" customWidth="1"/>
    <col min="16" max="16" width="12.140625" style="1" customWidth="1"/>
    <col min="17" max="17" width="11" style="1" customWidth="1"/>
    <col min="18" max="23" width="10.7109375" style="1" customWidth="1"/>
    <col min="24" max="24" width="14.7109375" style="1" customWidth="1"/>
    <col min="25" max="30" width="10.7109375" style="1" customWidth="1"/>
    <col min="31" max="31" width="4.42578125" style="1" customWidth="1"/>
    <col min="32" max="32" width="11.85546875" style="1" bestFit="1" customWidth="1"/>
    <col min="33" max="33" width="13.42578125" style="1" hidden="1" customWidth="1"/>
    <col min="34" max="34" width="12" style="1" hidden="1" customWidth="1"/>
    <col min="35" max="35" width="9.7109375" style="1" hidden="1" customWidth="1"/>
    <col min="36" max="36" width="9.28515625" style="1" customWidth="1"/>
    <col min="37" max="37" width="9" style="1" customWidth="1"/>
    <col min="38" max="38" width="9.85546875" style="1" customWidth="1"/>
    <col min="39" max="39" width="10.7109375" style="1" bestFit="1" customWidth="1"/>
    <col min="40" max="16384" width="9.140625" style="1"/>
  </cols>
  <sheetData>
    <row r="2" spans="1:39" ht="18.75" x14ac:dyDescent="0.3">
      <c r="B2" s="201"/>
      <c r="W2" s="203"/>
      <c r="AD2" s="203" t="s">
        <v>281</v>
      </c>
    </row>
    <row r="3" spans="1:39" ht="18.75" x14ac:dyDescent="0.3">
      <c r="B3" s="201"/>
      <c r="W3" s="203"/>
      <c r="AD3" s="203" t="s">
        <v>280</v>
      </c>
    </row>
    <row r="4" spans="1:39" ht="18.75" x14ac:dyDescent="0.3">
      <c r="B4" s="201"/>
      <c r="W4" s="203"/>
      <c r="AD4" s="203" t="s">
        <v>279</v>
      </c>
      <c r="AE4" s="202"/>
      <c r="AF4" s="202"/>
    </row>
    <row r="5" spans="1:39" ht="18.75" x14ac:dyDescent="0.3">
      <c r="B5" s="201"/>
      <c r="W5" s="200"/>
      <c r="AD5" s="200"/>
    </row>
    <row r="6" spans="1:39" x14ac:dyDescent="0.25">
      <c r="A6" s="200"/>
      <c r="B6" s="127" t="s">
        <v>278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</row>
    <row r="7" spans="1:39" x14ac:dyDescent="0.25">
      <c r="A7" s="198"/>
      <c r="B7" s="199"/>
      <c r="C7" s="199"/>
      <c r="D7" s="199"/>
      <c r="E7" s="199"/>
      <c r="F7" s="199"/>
      <c r="G7" s="199"/>
      <c r="H7" s="199"/>
      <c r="I7" s="199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</row>
    <row r="8" spans="1:39" ht="16.5" thickBot="1" x14ac:dyDescent="0.3"/>
    <row r="9" spans="1:39" ht="21" customHeight="1" x14ac:dyDescent="0.25">
      <c r="A9" s="197" t="s">
        <v>277</v>
      </c>
      <c r="B9" s="195" t="s">
        <v>276</v>
      </c>
      <c r="C9" s="196" t="s">
        <v>275</v>
      </c>
      <c r="D9" s="196" t="s">
        <v>274</v>
      </c>
      <c r="E9" s="196" t="s">
        <v>273</v>
      </c>
      <c r="F9" s="196" t="s">
        <v>272</v>
      </c>
      <c r="G9" s="195" t="s">
        <v>271</v>
      </c>
      <c r="H9" s="195" t="s">
        <v>270</v>
      </c>
      <c r="I9" s="194" t="s">
        <v>269</v>
      </c>
      <c r="J9" s="193" t="s">
        <v>268</v>
      </c>
      <c r="K9" s="192"/>
      <c r="L9" s="192"/>
      <c r="M9" s="192"/>
      <c r="N9" s="192"/>
      <c r="O9" s="192"/>
      <c r="P9" s="191"/>
      <c r="Q9" s="193" t="s">
        <v>267</v>
      </c>
      <c r="R9" s="192"/>
      <c r="S9" s="192"/>
      <c r="T9" s="192"/>
      <c r="U9" s="192"/>
      <c r="V9" s="192"/>
      <c r="W9" s="191"/>
      <c r="X9" s="193" t="s">
        <v>266</v>
      </c>
      <c r="Y9" s="192"/>
      <c r="Z9" s="192"/>
      <c r="AA9" s="192"/>
      <c r="AB9" s="192"/>
      <c r="AC9" s="192"/>
      <c r="AD9" s="191"/>
    </row>
    <row r="10" spans="1:39" ht="76.5" customHeight="1" x14ac:dyDescent="0.25">
      <c r="A10" s="190"/>
      <c r="B10" s="188"/>
      <c r="C10" s="189"/>
      <c r="D10" s="189"/>
      <c r="E10" s="189"/>
      <c r="F10" s="189"/>
      <c r="G10" s="188"/>
      <c r="H10" s="188"/>
      <c r="I10" s="187"/>
      <c r="J10" s="185" t="s">
        <v>265</v>
      </c>
      <c r="K10" s="184" t="s">
        <v>264</v>
      </c>
      <c r="L10" s="184" t="s">
        <v>263</v>
      </c>
      <c r="M10" s="184" t="s">
        <v>262</v>
      </c>
      <c r="N10" s="184" t="s">
        <v>261</v>
      </c>
      <c r="O10" s="184" t="s">
        <v>260</v>
      </c>
      <c r="P10" s="186" t="s">
        <v>259</v>
      </c>
      <c r="Q10" s="185" t="s">
        <v>265</v>
      </c>
      <c r="R10" s="184" t="s">
        <v>264</v>
      </c>
      <c r="S10" s="184" t="s">
        <v>263</v>
      </c>
      <c r="T10" s="184" t="s">
        <v>262</v>
      </c>
      <c r="U10" s="184" t="s">
        <v>261</v>
      </c>
      <c r="V10" s="184" t="s">
        <v>260</v>
      </c>
      <c r="W10" s="183" t="s">
        <v>259</v>
      </c>
      <c r="X10" s="185" t="s">
        <v>265</v>
      </c>
      <c r="Y10" s="184" t="s">
        <v>264</v>
      </c>
      <c r="Z10" s="184" t="s">
        <v>263</v>
      </c>
      <c r="AA10" s="184" t="s">
        <v>262</v>
      </c>
      <c r="AB10" s="184" t="s">
        <v>261</v>
      </c>
      <c r="AC10" s="184" t="s">
        <v>260</v>
      </c>
      <c r="AD10" s="183" t="s">
        <v>259</v>
      </c>
    </row>
    <row r="11" spans="1:39" ht="34.5" customHeight="1" thickBot="1" x14ac:dyDescent="0.3">
      <c r="A11" s="182"/>
      <c r="B11" s="181"/>
      <c r="C11" s="178" t="s">
        <v>258</v>
      </c>
      <c r="D11" s="178" t="s">
        <v>257</v>
      </c>
      <c r="E11" s="180"/>
      <c r="F11" s="180"/>
      <c r="G11" s="178" t="s">
        <v>256</v>
      </c>
      <c r="H11" s="178" t="s">
        <v>256</v>
      </c>
      <c r="I11" s="177" t="s">
        <v>256</v>
      </c>
      <c r="J11" s="179" t="s">
        <v>257</v>
      </c>
      <c r="K11" s="178" t="s">
        <v>257</v>
      </c>
      <c r="L11" s="178" t="s">
        <v>257</v>
      </c>
      <c r="M11" s="178" t="s">
        <v>257</v>
      </c>
      <c r="N11" s="178" t="s">
        <v>257</v>
      </c>
      <c r="O11" s="178" t="s">
        <v>257</v>
      </c>
      <c r="P11" s="177" t="s">
        <v>257</v>
      </c>
      <c r="Q11" s="176" t="s">
        <v>256</v>
      </c>
      <c r="R11" s="174" t="s">
        <v>256</v>
      </c>
      <c r="S11" s="174" t="s">
        <v>256</v>
      </c>
      <c r="T11" s="174" t="s">
        <v>256</v>
      </c>
      <c r="U11" s="174" t="s">
        <v>256</v>
      </c>
      <c r="V11" s="174" t="s">
        <v>256</v>
      </c>
      <c r="W11" s="174" t="s">
        <v>256</v>
      </c>
      <c r="X11" s="175" t="s">
        <v>256</v>
      </c>
      <c r="Y11" s="174" t="s">
        <v>256</v>
      </c>
      <c r="Z11" s="174" t="s">
        <v>256</v>
      </c>
      <c r="AA11" s="174" t="s">
        <v>256</v>
      </c>
      <c r="AB11" s="174" t="s">
        <v>256</v>
      </c>
      <c r="AC11" s="174" t="s">
        <v>256</v>
      </c>
      <c r="AD11" s="173" t="s">
        <v>256</v>
      </c>
    </row>
    <row r="12" spans="1:39" s="40" customFormat="1" ht="30.75" customHeight="1" x14ac:dyDescent="0.25">
      <c r="A12" s="172"/>
      <c r="B12" s="171" t="s">
        <v>255</v>
      </c>
      <c r="C12" s="170"/>
      <c r="D12" s="108" t="s">
        <v>251</v>
      </c>
      <c r="E12" s="169"/>
      <c r="F12" s="169"/>
      <c r="G12" s="165">
        <f>G13</f>
        <v>6893.3791512894022</v>
      </c>
      <c r="H12" s="165">
        <f>H13</f>
        <v>6282.3890834599979</v>
      </c>
      <c r="I12" s="164">
        <f>I13</f>
        <v>864.66243499999996</v>
      </c>
      <c r="J12" s="168" t="s">
        <v>254</v>
      </c>
      <c r="K12" s="105" t="s">
        <v>92</v>
      </c>
      <c r="L12" s="167" t="s">
        <v>192</v>
      </c>
      <c r="M12" s="167" t="s">
        <v>171</v>
      </c>
      <c r="N12" s="167" t="s">
        <v>249</v>
      </c>
      <c r="O12" s="167">
        <v>0</v>
      </c>
      <c r="P12" s="102" t="s">
        <v>248</v>
      </c>
      <c r="Q12" s="166">
        <f>Q13</f>
        <v>1373.70830258</v>
      </c>
      <c r="R12" s="165">
        <f>R13</f>
        <v>621.67968225536004</v>
      </c>
      <c r="S12" s="165">
        <f>S13</f>
        <v>636.34978206820801</v>
      </c>
      <c r="T12" s="165">
        <f>T13</f>
        <v>697.60707482689077</v>
      </c>
      <c r="U12" s="165">
        <f>U13</f>
        <v>648.21529816456075</v>
      </c>
      <c r="V12" s="165">
        <f>V13</f>
        <v>689.57660807497871</v>
      </c>
      <c r="W12" s="164">
        <f>W13</f>
        <v>4667.1367479699984</v>
      </c>
      <c r="X12" s="166">
        <f>X13</f>
        <v>1217.788</v>
      </c>
      <c r="Y12" s="165">
        <f>Y13</f>
        <v>497.61900000000009</v>
      </c>
      <c r="Z12" s="165">
        <f>Z13</f>
        <v>539.84400000000005</v>
      </c>
      <c r="AA12" s="165">
        <f>AA13</f>
        <v>572.5619999999999</v>
      </c>
      <c r="AB12" s="165">
        <f>AB13</f>
        <v>553.30999999999995</v>
      </c>
      <c r="AC12" s="165">
        <f>AC13</f>
        <v>597.63800000000003</v>
      </c>
      <c r="AD12" s="164">
        <f>AD13</f>
        <v>3978.7610000000004</v>
      </c>
      <c r="AE12" s="41"/>
      <c r="AF12" s="162"/>
      <c r="AG12" s="163"/>
      <c r="AH12" s="163"/>
      <c r="AI12" s="163"/>
      <c r="AJ12" s="163"/>
      <c r="AK12" s="163"/>
      <c r="AL12" s="163"/>
      <c r="AM12" s="163"/>
    </row>
    <row r="13" spans="1:39" s="40" customFormat="1" ht="31.5" x14ac:dyDescent="0.25">
      <c r="A13" s="52" t="s">
        <v>253</v>
      </c>
      <c r="B13" s="51" t="s">
        <v>252</v>
      </c>
      <c r="C13" s="109"/>
      <c r="D13" s="108" t="s">
        <v>251</v>
      </c>
      <c r="E13" s="159"/>
      <c r="F13" s="159"/>
      <c r="G13" s="103">
        <f>G14+G160</f>
        <v>6893.3791512894022</v>
      </c>
      <c r="H13" s="103">
        <f>H14+H160</f>
        <v>6282.3890834599979</v>
      </c>
      <c r="I13" s="102">
        <f>I14+I160</f>
        <v>864.66243499999996</v>
      </c>
      <c r="J13" s="106" t="s">
        <v>250</v>
      </c>
      <c r="K13" s="105" t="s">
        <v>92</v>
      </c>
      <c r="L13" s="105" t="s">
        <v>192</v>
      </c>
      <c r="M13" s="105" t="s">
        <v>171</v>
      </c>
      <c r="N13" s="105" t="s">
        <v>249</v>
      </c>
      <c r="O13" s="105">
        <v>0</v>
      </c>
      <c r="P13" s="102" t="s">
        <v>248</v>
      </c>
      <c r="Q13" s="104">
        <f>Q14+Q160</f>
        <v>1373.70830258</v>
      </c>
      <c r="R13" s="103">
        <f>R14+R160</f>
        <v>621.67968225536004</v>
      </c>
      <c r="S13" s="103">
        <f>S14+S160</f>
        <v>636.34978206820801</v>
      </c>
      <c r="T13" s="103">
        <f>T14+T160</f>
        <v>697.60707482689077</v>
      </c>
      <c r="U13" s="103">
        <f>U14+U160</f>
        <v>648.21529816456075</v>
      </c>
      <c r="V13" s="103">
        <f>V14+V160</f>
        <v>689.57660807497871</v>
      </c>
      <c r="W13" s="102">
        <f>W14+W160</f>
        <v>4667.1367479699984</v>
      </c>
      <c r="X13" s="104">
        <f>X14+X160</f>
        <v>1217.788</v>
      </c>
      <c r="Y13" s="103">
        <f>Y14+Y160</f>
        <v>497.61900000000009</v>
      </c>
      <c r="Z13" s="103">
        <f>Z14+Z160</f>
        <v>539.84400000000005</v>
      </c>
      <c r="AA13" s="103">
        <f>AA14+AA160</f>
        <v>572.5619999999999</v>
      </c>
      <c r="AB13" s="103">
        <f>AB14+AB160</f>
        <v>553.30999999999995</v>
      </c>
      <c r="AC13" s="103">
        <f>AC14+AC160</f>
        <v>597.63800000000003</v>
      </c>
      <c r="AD13" s="102">
        <f>AD14+AD160</f>
        <v>3978.7610000000004</v>
      </c>
      <c r="AE13" s="41"/>
      <c r="AF13" s="162"/>
      <c r="AG13" s="161"/>
      <c r="AH13" s="161"/>
      <c r="AI13" s="161"/>
      <c r="AJ13" s="161"/>
      <c r="AK13" s="161"/>
      <c r="AL13" s="161"/>
      <c r="AM13" s="155"/>
    </row>
    <row r="14" spans="1:39" s="40" customFormat="1" ht="29.25" customHeight="1" x14ac:dyDescent="0.25">
      <c r="A14" s="52" t="s">
        <v>247</v>
      </c>
      <c r="B14" s="51" t="s">
        <v>246</v>
      </c>
      <c r="C14" s="109"/>
      <c r="D14" s="108"/>
      <c r="E14" s="159"/>
      <c r="F14" s="159"/>
      <c r="G14" s="103">
        <f>G15+G106</f>
        <v>6586.5211312894025</v>
      </c>
      <c r="H14" s="103">
        <f>H15+H106</f>
        <v>5977.9820834599977</v>
      </c>
      <c r="I14" s="102">
        <f>I15+I106</f>
        <v>861.90405199999998</v>
      </c>
      <c r="J14" s="104"/>
      <c r="K14" s="103"/>
      <c r="L14" s="103"/>
      <c r="M14" s="103"/>
      <c r="N14" s="103"/>
      <c r="O14" s="103"/>
      <c r="P14" s="102"/>
      <c r="Q14" s="104">
        <f>Q15+Q106</f>
        <v>1223.69153858</v>
      </c>
      <c r="R14" s="103">
        <f>R15+R106</f>
        <v>612.80292225536004</v>
      </c>
      <c r="S14" s="103">
        <f>S15+S106</f>
        <v>633.373022068208</v>
      </c>
      <c r="T14" s="103">
        <f>T15+T106</f>
        <v>694.63031482689075</v>
      </c>
      <c r="U14" s="103">
        <f>U15+U106</f>
        <v>645.23853816456074</v>
      </c>
      <c r="V14" s="103">
        <f>V15+V106</f>
        <v>686.59984807497869</v>
      </c>
      <c r="W14" s="102">
        <f>W15+W106</f>
        <v>4496.3361839699983</v>
      </c>
      <c r="X14" s="104">
        <f>X15+X106</f>
        <v>1070.748</v>
      </c>
      <c r="Y14" s="103">
        <f>Y15+Y106</f>
        <v>492.61900000000009</v>
      </c>
      <c r="Z14" s="103">
        <f>Z15+Z106</f>
        <v>539.84400000000005</v>
      </c>
      <c r="AA14" s="103">
        <f>AA15+AA106</f>
        <v>572.5619999999999</v>
      </c>
      <c r="AB14" s="103">
        <f>AB15+AB106</f>
        <v>553.30999999999995</v>
      </c>
      <c r="AC14" s="103">
        <f>AC15+AC106</f>
        <v>597.63800000000003</v>
      </c>
      <c r="AD14" s="102">
        <f>AD15+AD106</f>
        <v>3826.7210000000005</v>
      </c>
      <c r="AE14" s="41"/>
      <c r="AF14" s="157"/>
      <c r="AG14" s="156"/>
      <c r="AH14" s="156"/>
      <c r="AI14" s="156"/>
      <c r="AJ14" s="156"/>
      <c r="AK14" s="156"/>
      <c r="AL14" s="156"/>
      <c r="AM14" s="155"/>
    </row>
    <row r="15" spans="1:39" s="40" customFormat="1" ht="31.5" customHeight="1" x14ac:dyDescent="0.25">
      <c r="A15" s="52" t="s">
        <v>245</v>
      </c>
      <c r="B15" s="51" t="s">
        <v>244</v>
      </c>
      <c r="C15" s="109"/>
      <c r="D15" s="160" t="s">
        <v>243</v>
      </c>
      <c r="E15" s="159"/>
      <c r="F15" s="159"/>
      <c r="G15" s="103">
        <f>G16+G55+G57+G63+G65+G71+G75+G92+G96+G100</f>
        <v>4349.3749273138246</v>
      </c>
      <c r="H15" s="103">
        <f>H16+H55+H57+H63+H65+H71+H75+H92+H96+H100</f>
        <v>3896.5713891567812</v>
      </c>
      <c r="I15" s="102">
        <f>I16+I55+I57+I63+I65+I71+I75+I92+I96+I100</f>
        <v>581.91713000000004</v>
      </c>
      <c r="J15" s="106" t="s">
        <v>202</v>
      </c>
      <c r="K15" s="105">
        <v>0</v>
      </c>
      <c r="L15" s="105" t="s">
        <v>168</v>
      </c>
      <c r="M15" s="105" t="s">
        <v>171</v>
      </c>
      <c r="N15" s="105" t="s">
        <v>227</v>
      </c>
      <c r="O15" s="105">
        <v>0</v>
      </c>
      <c r="P15" s="158" t="s">
        <v>240</v>
      </c>
      <c r="Q15" s="104">
        <f>Q16+Q55+Q57+Q63+Q65+Q71+Q75+Q92+Q96+Q100</f>
        <v>719.36840164</v>
      </c>
      <c r="R15" s="103">
        <f>R16+R55+R57+R63+R65+R71+R75+R92+R96+R100</f>
        <v>438.34617993536</v>
      </c>
      <c r="S15" s="103">
        <f>S16+S55+S57+S63+S65+S71+S75+S92+S96+S100</f>
        <v>427.29482567460798</v>
      </c>
      <c r="T15" s="103">
        <f>T16+T55+T57+T63+T65+T71+T75+T92+T96+T100</f>
        <v>486.43241958681386</v>
      </c>
      <c r="U15" s="103">
        <f>U16+U55+U57+U63+U65+U71+U75+U92+U96+U100</f>
        <v>523.37222199999997</v>
      </c>
      <c r="V15" s="103">
        <f>V16+V55+V57+V63+V65+V71+V75+V92+V96+V100</f>
        <v>555.35490700000003</v>
      </c>
      <c r="W15" s="102">
        <f>W16+W55+W57+W63+W65+W71+W75+W92+W96+W100</f>
        <v>3150.1689558367821</v>
      </c>
      <c r="X15" s="104">
        <f>X16+X55+X57+X63+X65+X71+X75+X92+X96+X100</f>
        <v>624.07200000000012</v>
      </c>
      <c r="Y15" s="103">
        <f>Y16+Y55+Y57+Y63+Y65+Y71+Y75+Y92+Y96+Y100</f>
        <v>329.96600000000007</v>
      </c>
      <c r="Z15" s="103">
        <f>Z16+Z55+Z57+Z63+Z65+Z71+Z75+Z92+Z96+Z100</f>
        <v>402.25099999999998</v>
      </c>
      <c r="AA15" s="103">
        <f>AA16+AA55+AA57+AA63+AA65+AA71+AA75+AA92+AA96+AA100</f>
        <v>366.06599999999997</v>
      </c>
      <c r="AB15" s="103">
        <f>AB16+AB55+AB57+AB63+AB65+AB71+AB75+AB92+AB96+AB100</f>
        <v>446.97199999999998</v>
      </c>
      <c r="AC15" s="103">
        <f>AC16+AC55+AC57+AC63+AC65+AC71+AC75+AC92+AC96+AC100</f>
        <v>489.35000000000008</v>
      </c>
      <c r="AD15" s="102">
        <f>AD16+AD55+AD57+AD63+AD65+AD71+AD75+AD92+AD96+AD100</f>
        <v>2658.6770000000001</v>
      </c>
      <c r="AE15" s="41"/>
      <c r="AF15" s="157"/>
      <c r="AG15" s="156"/>
      <c r="AH15" s="156"/>
      <c r="AI15" s="156"/>
      <c r="AJ15" s="156"/>
      <c r="AK15" s="156"/>
      <c r="AL15" s="156"/>
      <c r="AM15" s="155"/>
    </row>
    <row r="16" spans="1:39" ht="34.5" customHeight="1" x14ac:dyDescent="0.25">
      <c r="A16" s="71" t="s">
        <v>242</v>
      </c>
      <c r="B16" s="72" t="s">
        <v>89</v>
      </c>
      <c r="C16" s="61"/>
      <c r="D16" s="100" t="s">
        <v>241</v>
      </c>
      <c r="E16" s="69"/>
      <c r="F16" s="59"/>
      <c r="G16" s="85">
        <f>G17+G37</f>
        <v>2788.6002847355549</v>
      </c>
      <c r="H16" s="81">
        <f>H17+H37</f>
        <v>2418.9727465785118</v>
      </c>
      <c r="I16" s="80">
        <f>I17+I37</f>
        <v>395.97479199999998</v>
      </c>
      <c r="J16" s="84" t="s">
        <v>202</v>
      </c>
      <c r="K16" s="83">
        <v>0</v>
      </c>
      <c r="L16" s="83" t="s">
        <v>168</v>
      </c>
      <c r="M16" s="83" t="s">
        <v>171</v>
      </c>
      <c r="N16" s="83" t="s">
        <v>227</v>
      </c>
      <c r="O16" s="83">
        <v>0</v>
      </c>
      <c r="P16" s="53" t="s">
        <v>240</v>
      </c>
      <c r="Q16" s="82">
        <f>Q17+Q37</f>
        <v>568.28331719000005</v>
      </c>
      <c r="R16" s="81">
        <f>R17+R37</f>
        <v>270.01883248000001</v>
      </c>
      <c r="S16" s="81">
        <f>S17+S37</f>
        <v>253.27672150399999</v>
      </c>
      <c r="T16" s="81">
        <f>T17+T37</f>
        <v>317.49334308451205</v>
      </c>
      <c r="U16" s="81">
        <f>U17+U37</f>
        <v>356.79483499999998</v>
      </c>
      <c r="V16" s="81">
        <f>V17+V37</f>
        <v>370.82261699999998</v>
      </c>
      <c r="W16" s="80">
        <f>W17+W37</f>
        <v>2136.6896662585123</v>
      </c>
      <c r="X16" s="82">
        <f>X17+X37</f>
        <v>503.34499999999997</v>
      </c>
      <c r="Y16" s="81">
        <f>Y17+Y37</f>
        <v>202.22800000000001</v>
      </c>
      <c r="Z16" s="81">
        <f>Z17+Z37</f>
        <v>250.78100000000001</v>
      </c>
      <c r="AA16" s="81">
        <f>AA17+AA37</f>
        <v>211.89699999999999</v>
      </c>
      <c r="AB16" s="81">
        <f>AB17+AB37</f>
        <v>305.80399999999997</v>
      </c>
      <c r="AC16" s="81">
        <f>AC17+AC37</f>
        <v>332.71999999999997</v>
      </c>
      <c r="AD16" s="80">
        <f>AD17+AD37</f>
        <v>1806.7749999999999</v>
      </c>
      <c r="AE16" s="9"/>
      <c r="AF16" s="147"/>
      <c r="AG16" s="146"/>
      <c r="AH16" s="146"/>
      <c r="AI16" s="146"/>
      <c r="AJ16" s="146"/>
      <c r="AK16" s="146"/>
      <c r="AL16" s="146"/>
      <c r="AM16" s="145"/>
    </row>
    <row r="17" spans="1:39" ht="32.25" customHeight="1" x14ac:dyDescent="0.25">
      <c r="A17" s="71"/>
      <c r="B17" s="78" t="s">
        <v>56</v>
      </c>
      <c r="C17" s="61"/>
      <c r="D17" s="100" t="s">
        <v>239</v>
      </c>
      <c r="E17" s="59"/>
      <c r="F17" s="59"/>
      <c r="G17" s="85">
        <f>G18+G32</f>
        <v>785.53216948559998</v>
      </c>
      <c r="H17" s="81">
        <f>H18+H32</f>
        <v>773.18076348559998</v>
      </c>
      <c r="I17" s="80">
        <f>I18+I32</f>
        <v>30.702406</v>
      </c>
      <c r="J17" s="154">
        <f>J18+J32</f>
        <v>0</v>
      </c>
      <c r="K17" s="89">
        <f>K18+K32</f>
        <v>0</v>
      </c>
      <c r="L17" s="89">
        <f>L18+L32</f>
        <v>0</v>
      </c>
      <c r="M17" s="89">
        <f>M18+M32</f>
        <v>0</v>
      </c>
      <c r="N17" s="83" t="s">
        <v>227</v>
      </c>
      <c r="O17" s="89">
        <f>O18+O32</f>
        <v>0</v>
      </c>
      <c r="P17" s="53" t="s">
        <v>227</v>
      </c>
      <c r="Q17" s="82">
        <f>Q18+Q32</f>
        <v>147.33658431000001</v>
      </c>
      <c r="R17" s="81">
        <f>R18+R32</f>
        <v>229.19714999999999</v>
      </c>
      <c r="S17" s="81">
        <f>S18+S32</f>
        <v>112.20640119999999</v>
      </c>
      <c r="T17" s="81">
        <f>T18+T32</f>
        <v>58.989887975600006</v>
      </c>
      <c r="U17" s="81">
        <f>U18+U32</f>
        <v>103.61097100000001</v>
      </c>
      <c r="V17" s="81">
        <f>V18+V32</f>
        <v>103.488769</v>
      </c>
      <c r="W17" s="80">
        <f>W18+W32</f>
        <v>754.8297634856001</v>
      </c>
      <c r="X17" s="82">
        <f>X18+X32</f>
        <v>120.92299999999999</v>
      </c>
      <c r="Y17" s="81">
        <f>Y18+Y32</f>
        <v>167.11199999999999</v>
      </c>
      <c r="Z17" s="81">
        <f>Z18+Z32</f>
        <v>125.21300000000001</v>
      </c>
      <c r="AA17" s="81">
        <f>AA18+AA32</f>
        <v>46.992000000000004</v>
      </c>
      <c r="AB17" s="81">
        <f>AB18+AB32</f>
        <v>87.805999999999997</v>
      </c>
      <c r="AC17" s="81">
        <f>AC18+AC32</f>
        <v>87.701999999999984</v>
      </c>
      <c r="AD17" s="80">
        <f>AD18+AD32</f>
        <v>635.74800000000005</v>
      </c>
      <c r="AE17" s="9"/>
      <c r="AF17" s="153"/>
      <c r="AG17" s="152"/>
      <c r="AH17" s="152"/>
      <c r="AI17" s="152"/>
      <c r="AJ17" s="152"/>
      <c r="AK17" s="152"/>
      <c r="AL17" s="152"/>
      <c r="AM17" s="5"/>
    </row>
    <row r="18" spans="1:39" ht="31.5" x14ac:dyDescent="0.25">
      <c r="A18" s="71"/>
      <c r="B18" s="78" t="s">
        <v>55</v>
      </c>
      <c r="C18" s="61"/>
      <c r="D18" s="100" t="s">
        <v>239</v>
      </c>
      <c r="E18" s="59"/>
      <c r="F18" s="59"/>
      <c r="G18" s="85">
        <f>G19+G21+G23+G25</f>
        <v>785.53216948559998</v>
      </c>
      <c r="H18" s="81">
        <f>H19+H21+H23+H25</f>
        <v>773.18076348559998</v>
      </c>
      <c r="I18" s="80">
        <f>I19+I21+I23+I25</f>
        <v>30.702406</v>
      </c>
      <c r="J18" s="150">
        <f>J19+J21+J23+J25</f>
        <v>0</v>
      </c>
      <c r="K18" s="100">
        <f>K19+K21+K23+K25</f>
        <v>0</v>
      </c>
      <c r="L18" s="100">
        <f>L19+L21+L23+L25</f>
        <v>0</v>
      </c>
      <c r="M18" s="100">
        <f>M19+M21+M23+M25</f>
        <v>0</v>
      </c>
      <c r="N18" s="83" t="s">
        <v>227</v>
      </c>
      <c r="O18" s="100">
        <f>O19+O21+O23+O25</f>
        <v>0</v>
      </c>
      <c r="P18" s="53" t="s">
        <v>227</v>
      </c>
      <c r="Q18" s="87">
        <f>Q19+Q21+Q23+Q25</f>
        <v>147.33658431000001</v>
      </c>
      <c r="R18" s="85">
        <f>R19+R21+R23+R25</f>
        <v>229.19714999999999</v>
      </c>
      <c r="S18" s="85">
        <f>S19+S21+S23+S25</f>
        <v>112.20640119999999</v>
      </c>
      <c r="T18" s="85">
        <f>T19+T21+T23+T25</f>
        <v>58.989887975600006</v>
      </c>
      <c r="U18" s="85">
        <f>U19+U21+U23+U25</f>
        <v>103.61097100000001</v>
      </c>
      <c r="V18" s="85">
        <f>V19+V21+V23+V25</f>
        <v>103.488769</v>
      </c>
      <c r="W18" s="88">
        <f>W19+W21+W23+W25</f>
        <v>754.8297634856001</v>
      </c>
      <c r="X18" s="87">
        <f>X19+X21+X23+X25</f>
        <v>120.92299999999999</v>
      </c>
      <c r="Y18" s="85">
        <f>Y19+Y21+Y23+Y25</f>
        <v>167.11199999999999</v>
      </c>
      <c r="Z18" s="85">
        <f>Z19+Z21+Z23+Z25</f>
        <v>125.21300000000001</v>
      </c>
      <c r="AA18" s="81">
        <f>AA19+AA21+AA23+AA25</f>
        <v>46.992000000000004</v>
      </c>
      <c r="AB18" s="81">
        <f>AB19+AB21+AB23+AB25</f>
        <v>87.805999999999997</v>
      </c>
      <c r="AC18" s="81">
        <f>AC19+AC21+AC23+AC25</f>
        <v>87.701999999999984</v>
      </c>
      <c r="AD18" s="80">
        <f>AD19+AD21+AD23+AD25</f>
        <v>635.74800000000005</v>
      </c>
      <c r="AE18" s="9"/>
      <c r="AF18" s="149"/>
      <c r="AG18" s="151"/>
      <c r="AH18" s="151"/>
      <c r="AI18" s="151"/>
      <c r="AJ18" s="151"/>
      <c r="AK18" s="151"/>
      <c r="AL18" s="151"/>
      <c r="AM18" s="151"/>
    </row>
    <row r="19" spans="1:39" x14ac:dyDescent="0.25">
      <c r="A19" s="71"/>
      <c r="B19" s="78" t="s">
        <v>54</v>
      </c>
      <c r="C19" s="61"/>
      <c r="D19" s="100" t="s">
        <v>236</v>
      </c>
      <c r="E19" s="59"/>
      <c r="F19" s="59"/>
      <c r="G19" s="85">
        <f>SUM(G20:G20)</f>
        <v>291.93306432000003</v>
      </c>
      <c r="H19" s="81">
        <f>SUM(H20:H20)</f>
        <v>291.93306432000003</v>
      </c>
      <c r="I19" s="80">
        <f>SUM(I20:I20)</f>
        <v>6.77</v>
      </c>
      <c r="J19" s="150">
        <f>SUM(J20:J20)</f>
        <v>0</v>
      </c>
      <c r="K19" s="100">
        <f>SUM(K20:K20)</f>
        <v>0</v>
      </c>
      <c r="L19" s="100">
        <f>SUM(L20:L20)</f>
        <v>0</v>
      </c>
      <c r="M19" s="100">
        <f>SUM(M20:M20)</f>
        <v>0</v>
      </c>
      <c r="N19" s="100">
        <f>SUM(N20:N20)</f>
        <v>0</v>
      </c>
      <c r="O19" s="100">
        <f>SUM(O20:O20)</f>
        <v>0</v>
      </c>
      <c r="P19" s="97">
        <f>SUM(P20:P20)</f>
        <v>0</v>
      </c>
      <c r="Q19" s="87">
        <f>SUM(Q20:Q20)</f>
        <v>0.98602431999999995</v>
      </c>
      <c r="R19" s="85">
        <f>SUM(R20:R20)</f>
        <v>190.78402</v>
      </c>
      <c r="S19" s="85">
        <f>SUM(S20:S20)</f>
        <v>89.853019999999987</v>
      </c>
      <c r="T19" s="85">
        <f>SUM(T20:T20)</f>
        <v>3.54</v>
      </c>
      <c r="U19" s="85">
        <f>SUM(U20:U20)</f>
        <v>0</v>
      </c>
      <c r="V19" s="85">
        <f>SUM(V20:V20)</f>
        <v>0</v>
      </c>
      <c r="W19" s="88">
        <f>SUM(W20:W20)</f>
        <v>285.16306432000005</v>
      </c>
      <c r="X19" s="87">
        <f>SUM(X20:X20)</f>
        <v>0</v>
      </c>
      <c r="Y19" s="85">
        <f>SUM(Y20:Y20)</f>
        <v>134.55799999999999</v>
      </c>
      <c r="Z19" s="85">
        <f>SUM(Z20:Z20)</f>
        <v>106.27000000000001</v>
      </c>
      <c r="AA19" s="81">
        <f>SUM(AA20:AA20)</f>
        <v>0</v>
      </c>
      <c r="AB19" s="81">
        <f>SUM(AB20:AB20)</f>
        <v>0</v>
      </c>
      <c r="AC19" s="81">
        <f>SUM(AC20:AC20)</f>
        <v>0</v>
      </c>
      <c r="AD19" s="80">
        <f>SUM(AD20:AD20)</f>
        <v>240.828</v>
      </c>
      <c r="AE19" s="9"/>
      <c r="AF19" s="149"/>
      <c r="AG19" s="148"/>
      <c r="AH19" s="148"/>
      <c r="AI19" s="148"/>
      <c r="AJ19" s="148"/>
      <c r="AK19" s="148"/>
      <c r="AL19" s="148"/>
      <c r="AM19" s="145"/>
    </row>
    <row r="20" spans="1:39" ht="36" customHeight="1" x14ac:dyDescent="0.25">
      <c r="A20" s="35" t="s">
        <v>238</v>
      </c>
      <c r="B20" s="110" t="s">
        <v>237</v>
      </c>
      <c r="C20" s="61" t="s">
        <v>27</v>
      </c>
      <c r="D20" s="60" t="s">
        <v>236</v>
      </c>
      <c r="E20" s="59">
        <v>2011</v>
      </c>
      <c r="F20" s="59">
        <v>2014</v>
      </c>
      <c r="G20" s="58">
        <f>I20+W20</f>
        <v>291.93306432000003</v>
      </c>
      <c r="H20" s="57">
        <f>I20+W20</f>
        <v>291.93306432000003</v>
      </c>
      <c r="I20" s="56">
        <v>6.77</v>
      </c>
      <c r="J20" s="55"/>
      <c r="K20" s="54"/>
      <c r="L20" s="54"/>
      <c r="M20" s="54"/>
      <c r="N20" s="54"/>
      <c r="O20" s="54"/>
      <c r="P20" s="53">
        <f>SUM(J20:M20)</f>
        <v>0</v>
      </c>
      <c r="Q20" s="96">
        <v>0.98602431999999995</v>
      </c>
      <c r="R20" s="30">
        <f>210.44002-19.656</f>
        <v>190.78402</v>
      </c>
      <c r="S20" s="30">
        <f>70.19702+19.656</f>
        <v>89.853019999999987</v>
      </c>
      <c r="T20" s="30">
        <v>3.54</v>
      </c>
      <c r="U20" s="30"/>
      <c r="V20" s="30"/>
      <c r="W20" s="73">
        <f>SUM(Q20:V20)</f>
        <v>285.16306432000005</v>
      </c>
      <c r="X20" s="96"/>
      <c r="Y20" s="30">
        <f>148.339-13.781</f>
        <v>134.55799999999999</v>
      </c>
      <c r="Z20" s="30">
        <f>92.489+13.781</f>
        <v>106.27000000000001</v>
      </c>
      <c r="AA20" s="24"/>
      <c r="AB20" s="24"/>
      <c r="AC20" s="24"/>
      <c r="AD20" s="23">
        <f>SUM(X20:AC20)</f>
        <v>240.828</v>
      </c>
      <c r="AE20" s="9"/>
      <c r="AF20" s="147"/>
      <c r="AG20" s="146"/>
      <c r="AH20" s="146"/>
      <c r="AI20" s="146"/>
      <c r="AJ20" s="146"/>
      <c r="AK20" s="146"/>
      <c r="AL20" s="146"/>
      <c r="AM20" s="145"/>
    </row>
    <row r="21" spans="1:39" ht="16.5" customHeight="1" x14ac:dyDescent="0.25">
      <c r="A21" s="35"/>
      <c r="B21" s="78" t="s">
        <v>49</v>
      </c>
      <c r="C21" s="61"/>
      <c r="D21" s="89" t="s">
        <v>233</v>
      </c>
      <c r="E21" s="59"/>
      <c r="F21" s="59"/>
      <c r="G21" s="85">
        <f>SUM(G22:G22)</f>
        <v>153.98527200000001</v>
      </c>
      <c r="H21" s="81">
        <f>SUM(H22:H22)</f>
        <v>153.98527200000001</v>
      </c>
      <c r="I21" s="80">
        <f>SUM(I22:I22)</f>
        <v>10.000999999999999</v>
      </c>
      <c r="J21" s="84">
        <f>SUM(J22:J22)</f>
        <v>0</v>
      </c>
      <c r="K21" s="83">
        <f>SUM(K22:K22)</f>
        <v>0</v>
      </c>
      <c r="L21" s="83">
        <f>SUM(L22:L22)</f>
        <v>0</v>
      </c>
      <c r="M21" s="83">
        <f>SUM(M22:M22)</f>
        <v>0</v>
      </c>
      <c r="N21" s="83">
        <f>SUM(N22:N22)</f>
        <v>0</v>
      </c>
      <c r="O21" s="83">
        <f>SUM(O22:O22)</f>
        <v>0</v>
      </c>
      <c r="P21" s="53">
        <f>SUM(P22:P22)</f>
        <v>0</v>
      </c>
      <c r="Q21" s="87">
        <f>SUM(Q22:Q22)</f>
        <v>143.984272</v>
      </c>
      <c r="R21" s="85">
        <f>SUM(R22:R22)</f>
        <v>0</v>
      </c>
      <c r="S21" s="85">
        <f>SUM(S22:S22)</f>
        <v>0</v>
      </c>
      <c r="T21" s="85">
        <f>SUM(T22:T22)</f>
        <v>0</v>
      </c>
      <c r="U21" s="85">
        <f>SUM(U22:U22)</f>
        <v>0</v>
      </c>
      <c r="V21" s="85">
        <f>SUM(V22:V22)</f>
        <v>0</v>
      </c>
      <c r="W21" s="88">
        <f>SUM(W22:W22)</f>
        <v>143.984272</v>
      </c>
      <c r="X21" s="87">
        <f>SUM(X22:X22)</f>
        <v>118.61499999999999</v>
      </c>
      <c r="Y21" s="85">
        <f>SUM(Y22:Y22)</f>
        <v>0</v>
      </c>
      <c r="Z21" s="85">
        <f>SUM(Z22:Z22)</f>
        <v>0</v>
      </c>
      <c r="AA21" s="81">
        <f>SUM(AA22:AA22)</f>
        <v>0</v>
      </c>
      <c r="AB21" s="81">
        <f>SUM(AB22:AB22)</f>
        <v>0</v>
      </c>
      <c r="AC21" s="81">
        <f>SUM(AC22:AC22)</f>
        <v>0</v>
      </c>
      <c r="AD21" s="80">
        <f>SUM(AD22:AD22)</f>
        <v>118.61499999999999</v>
      </c>
      <c r="AE21" s="9"/>
      <c r="AF21" s="147"/>
      <c r="AG21" s="146"/>
      <c r="AH21" s="146"/>
      <c r="AI21" s="146"/>
      <c r="AJ21" s="146"/>
      <c r="AK21" s="146"/>
      <c r="AL21" s="146"/>
      <c r="AM21" s="145"/>
    </row>
    <row r="22" spans="1:39" x14ac:dyDescent="0.25">
      <c r="A22" s="35" t="s">
        <v>235</v>
      </c>
      <c r="B22" s="111" t="s">
        <v>234</v>
      </c>
      <c r="C22" s="61" t="s">
        <v>27</v>
      </c>
      <c r="D22" s="60" t="s">
        <v>233</v>
      </c>
      <c r="E22" s="59">
        <v>2011</v>
      </c>
      <c r="F22" s="59">
        <v>2012</v>
      </c>
      <c r="G22" s="58">
        <f>I22+W22</f>
        <v>153.98527200000001</v>
      </c>
      <c r="H22" s="57">
        <f>I22+W22</f>
        <v>153.98527200000001</v>
      </c>
      <c r="I22" s="56">
        <v>10.000999999999999</v>
      </c>
      <c r="J22" s="55"/>
      <c r="K22" s="54"/>
      <c r="L22" s="54"/>
      <c r="M22" s="54"/>
      <c r="N22" s="54"/>
      <c r="O22" s="54"/>
      <c r="P22" s="53">
        <f>SUM(J22:M22)</f>
        <v>0</v>
      </c>
      <c r="Q22" s="91">
        <v>143.984272</v>
      </c>
      <c r="R22" s="24"/>
      <c r="S22" s="24"/>
      <c r="T22" s="24"/>
      <c r="U22" s="24"/>
      <c r="V22" s="24"/>
      <c r="W22" s="23">
        <f>SUM(Q22:V22)</f>
        <v>143.984272</v>
      </c>
      <c r="X22" s="91">
        <v>118.61499999999999</v>
      </c>
      <c r="Y22" s="24"/>
      <c r="Z22" s="24"/>
      <c r="AA22" s="24"/>
      <c r="AB22" s="24"/>
      <c r="AC22" s="24"/>
      <c r="AD22" s="23">
        <f>SUM(X22:AC22)</f>
        <v>118.61499999999999</v>
      </c>
      <c r="AE22" s="9"/>
      <c r="AJ22" s="4"/>
    </row>
    <row r="23" spans="1:39" x14ac:dyDescent="0.25">
      <c r="A23" s="35"/>
      <c r="B23" s="78" t="s">
        <v>48</v>
      </c>
      <c r="C23" s="61"/>
      <c r="D23" s="89" t="s">
        <v>230</v>
      </c>
      <c r="E23" s="59"/>
      <c r="F23" s="59"/>
      <c r="G23" s="85">
        <f>SUM(G24:G24)</f>
        <v>25.523851999999998</v>
      </c>
      <c r="H23" s="81">
        <f>SUM(H24:H24)</f>
        <v>25.523851999999998</v>
      </c>
      <c r="I23" s="80">
        <f>SUM(I24:I24)</f>
        <v>1.58</v>
      </c>
      <c r="J23" s="84">
        <f>SUM(J24:J24)</f>
        <v>0</v>
      </c>
      <c r="K23" s="83">
        <f>SUM(K24:K24)</f>
        <v>0</v>
      </c>
      <c r="L23" s="83">
        <f>SUM(L24:L24)</f>
        <v>0</v>
      </c>
      <c r="M23" s="83">
        <f>SUM(M24:M24)</f>
        <v>0</v>
      </c>
      <c r="N23" s="83">
        <f>SUM(N24:N24)</f>
        <v>0</v>
      </c>
      <c r="O23" s="83">
        <f>SUM(O24:O24)</f>
        <v>0</v>
      </c>
      <c r="P23" s="53">
        <f>SUM(P24:P24)</f>
        <v>0</v>
      </c>
      <c r="Q23" s="82">
        <f>SUM(Q24:Q24)</f>
        <v>0.937392</v>
      </c>
      <c r="R23" s="81">
        <f>SUM(R24:R24)</f>
        <v>23.006460000000001</v>
      </c>
      <c r="S23" s="81">
        <f>SUM(S24:S24)</f>
        <v>0</v>
      </c>
      <c r="T23" s="81">
        <f>SUM(T24:T24)</f>
        <v>0</v>
      </c>
      <c r="U23" s="81">
        <f>SUM(U24:U24)</f>
        <v>0</v>
      </c>
      <c r="V23" s="81">
        <f>SUM(V24:V24)</f>
        <v>0</v>
      </c>
      <c r="W23" s="80">
        <f>SUM(W24:W24)</f>
        <v>23.943852</v>
      </c>
      <c r="X23" s="82">
        <f>SUM(X24:X24)</f>
        <v>0.79400000000000004</v>
      </c>
      <c r="Y23" s="81">
        <f>SUM(Y24:Y24)</f>
        <v>19.497</v>
      </c>
      <c r="Z23" s="81">
        <f>SUM(Z24:Z24)</f>
        <v>0</v>
      </c>
      <c r="AA23" s="81">
        <f>SUM(AA24:AA24)</f>
        <v>0</v>
      </c>
      <c r="AB23" s="81">
        <f>SUM(AB24:AB24)</f>
        <v>0</v>
      </c>
      <c r="AC23" s="81">
        <f>SUM(AC24:AC24)</f>
        <v>0</v>
      </c>
      <c r="AD23" s="80">
        <f>SUM(AD24:AD24)</f>
        <v>20.291</v>
      </c>
      <c r="AE23" s="9"/>
    </row>
    <row r="24" spans="1:39" ht="31.5" x14ac:dyDescent="0.25">
      <c r="A24" s="35" t="s">
        <v>232</v>
      </c>
      <c r="B24" s="110" t="s">
        <v>231</v>
      </c>
      <c r="C24" s="61" t="s">
        <v>27</v>
      </c>
      <c r="D24" s="60" t="s">
        <v>230</v>
      </c>
      <c r="E24" s="59">
        <v>2011</v>
      </c>
      <c r="F24" s="59">
        <v>2013</v>
      </c>
      <c r="G24" s="58">
        <f>I24+W24</f>
        <v>25.523851999999998</v>
      </c>
      <c r="H24" s="57">
        <f>I24+W24</f>
        <v>25.523851999999998</v>
      </c>
      <c r="I24" s="56">
        <v>1.58</v>
      </c>
      <c r="J24" s="55"/>
      <c r="K24" s="54"/>
      <c r="L24" s="54"/>
      <c r="M24" s="54"/>
      <c r="N24" s="54"/>
      <c r="O24" s="54"/>
      <c r="P24" s="53">
        <f>SUM(J24:M24)</f>
        <v>0</v>
      </c>
      <c r="Q24" s="91">
        <v>0.937392</v>
      </c>
      <c r="R24" s="24">
        <v>23.006460000000001</v>
      </c>
      <c r="S24" s="24"/>
      <c r="T24" s="24"/>
      <c r="U24" s="24"/>
      <c r="V24" s="24"/>
      <c r="W24" s="23">
        <f>SUM(Q24:V24)</f>
        <v>23.943852</v>
      </c>
      <c r="X24" s="91">
        <v>0.79400000000000004</v>
      </c>
      <c r="Y24" s="24">
        <v>19.497</v>
      </c>
      <c r="Z24" s="24"/>
      <c r="AA24" s="24"/>
      <c r="AB24" s="24"/>
      <c r="AC24" s="24"/>
      <c r="AD24" s="23">
        <f>SUM(X24:AC24)</f>
        <v>20.291</v>
      </c>
      <c r="AE24" s="9"/>
    </row>
    <row r="25" spans="1:39" ht="33" customHeight="1" x14ac:dyDescent="0.25">
      <c r="A25" s="35"/>
      <c r="B25" s="78" t="s">
        <v>229</v>
      </c>
      <c r="C25" s="61"/>
      <c r="D25" s="89" t="s">
        <v>228</v>
      </c>
      <c r="E25" s="59"/>
      <c r="F25" s="59"/>
      <c r="G25" s="85">
        <f>SUM(G26:G31)</f>
        <v>314.08998116560002</v>
      </c>
      <c r="H25" s="81">
        <f>SUM(H26:H31)</f>
        <v>301.73857516560003</v>
      </c>
      <c r="I25" s="80">
        <f>SUM(I26:I31)</f>
        <v>12.351406000000001</v>
      </c>
      <c r="J25" s="84">
        <f>SUM(J26:J31)</f>
        <v>0</v>
      </c>
      <c r="K25" s="83">
        <f>SUM(K26:K31)</f>
        <v>0</v>
      </c>
      <c r="L25" s="83">
        <f>SUM(L26:L31)</f>
        <v>0</v>
      </c>
      <c r="M25" s="83">
        <f>SUM(M26:M31)</f>
        <v>0</v>
      </c>
      <c r="N25" s="83" t="s">
        <v>227</v>
      </c>
      <c r="O25" s="83">
        <f>SUM(O26:O31)</f>
        <v>0</v>
      </c>
      <c r="P25" s="53" t="s">
        <v>227</v>
      </c>
      <c r="Q25" s="82">
        <f>SUM(Q26:Q31)</f>
        <v>1.42889599</v>
      </c>
      <c r="R25" s="81">
        <f>SUM(R26:R31)</f>
        <v>15.40667</v>
      </c>
      <c r="S25" s="81">
        <f>SUM(S26:S31)</f>
        <v>22.353381200000001</v>
      </c>
      <c r="T25" s="81">
        <f>SUM(T26:T31)</f>
        <v>55.449887975600006</v>
      </c>
      <c r="U25" s="81">
        <f>SUM(U26:U31)</f>
        <v>103.61097100000001</v>
      </c>
      <c r="V25" s="81">
        <f>SUM(V26:V31)</f>
        <v>103.488769</v>
      </c>
      <c r="W25" s="80">
        <f>SUM(W26:W31)</f>
        <v>301.73857516560003</v>
      </c>
      <c r="X25" s="82">
        <f>SUM(X26:X31)</f>
        <v>1.514</v>
      </c>
      <c r="Y25" s="81">
        <f>SUM(Y26:Y31)</f>
        <v>13.057</v>
      </c>
      <c r="Z25" s="81">
        <f>SUM(Z26:Z31)</f>
        <v>18.942999999999998</v>
      </c>
      <c r="AA25" s="81">
        <f>SUM(AA26:AA31)</f>
        <v>46.992000000000004</v>
      </c>
      <c r="AB25" s="81">
        <f>SUM(AB26:AB31)</f>
        <v>87.805999999999997</v>
      </c>
      <c r="AC25" s="81">
        <f>SUM(AC26:AC31)</f>
        <v>87.701999999999984</v>
      </c>
      <c r="AD25" s="80">
        <f>SUM(AD26:AD31)</f>
        <v>256.01400000000001</v>
      </c>
      <c r="AE25" s="9"/>
    </row>
    <row r="26" spans="1:39" ht="31.5" x14ac:dyDescent="0.25">
      <c r="A26" s="35" t="s">
        <v>226</v>
      </c>
      <c r="B26" s="110" t="s">
        <v>225</v>
      </c>
      <c r="C26" s="61" t="s">
        <v>27</v>
      </c>
      <c r="D26" s="126" t="s">
        <v>224</v>
      </c>
      <c r="E26" s="59">
        <v>2011</v>
      </c>
      <c r="F26" s="59">
        <v>2017</v>
      </c>
      <c r="G26" s="58">
        <f>I26+W26</f>
        <v>87.393421990000007</v>
      </c>
      <c r="H26" s="57">
        <f>W26</f>
        <v>75.04201599000001</v>
      </c>
      <c r="I26" s="56">
        <v>12.351406000000001</v>
      </c>
      <c r="J26" s="55"/>
      <c r="K26" s="54"/>
      <c r="L26" s="54"/>
      <c r="M26" s="54"/>
      <c r="N26" s="54" t="s">
        <v>223</v>
      </c>
      <c r="O26" s="54"/>
      <c r="P26" s="53" t="s">
        <v>223</v>
      </c>
      <c r="Q26" s="96">
        <v>1.42889599</v>
      </c>
      <c r="R26" s="30"/>
      <c r="S26" s="30"/>
      <c r="T26" s="30">
        <v>17.64218</v>
      </c>
      <c r="U26" s="30">
        <v>20.399840000000001</v>
      </c>
      <c r="V26" s="30">
        <v>35.571100000000001</v>
      </c>
      <c r="W26" s="73">
        <f>SUM(Q26:V26)</f>
        <v>75.04201599000001</v>
      </c>
      <c r="X26" s="96">
        <v>1.514</v>
      </c>
      <c r="Y26" s="30"/>
      <c r="Z26" s="30"/>
      <c r="AA26" s="30">
        <v>14.951000000000001</v>
      </c>
      <c r="AB26" s="30">
        <v>17.288</v>
      </c>
      <c r="AC26" s="30">
        <v>30.145</v>
      </c>
      <c r="AD26" s="23">
        <f>SUM(X26:AC26)</f>
        <v>63.897999999999996</v>
      </c>
      <c r="AE26" s="9"/>
    </row>
    <row r="27" spans="1:39" ht="31.5" x14ac:dyDescent="0.25">
      <c r="A27" s="35" t="s">
        <v>222</v>
      </c>
      <c r="B27" s="110" t="s">
        <v>221</v>
      </c>
      <c r="C27" s="61" t="s">
        <v>27</v>
      </c>
      <c r="D27" s="60" t="s">
        <v>220</v>
      </c>
      <c r="E27" s="59">
        <v>2016</v>
      </c>
      <c r="F27" s="59">
        <v>2017</v>
      </c>
      <c r="G27" s="58">
        <f>I27+W27</f>
        <v>32.622280000000003</v>
      </c>
      <c r="H27" s="57">
        <f>W27</f>
        <v>32.622280000000003</v>
      </c>
      <c r="I27" s="56"/>
      <c r="J27" s="55"/>
      <c r="K27" s="54"/>
      <c r="L27" s="54"/>
      <c r="M27" s="54"/>
      <c r="N27" s="54"/>
      <c r="O27" s="54"/>
      <c r="P27" s="53">
        <f>SUM(J27:M27)</f>
        <v>0</v>
      </c>
      <c r="Q27" s="96"/>
      <c r="R27" s="30"/>
      <c r="S27" s="30"/>
      <c r="T27" s="30"/>
      <c r="U27" s="30">
        <v>9.3633000000000006</v>
      </c>
      <c r="V27" s="30">
        <v>23.258980000000001</v>
      </c>
      <c r="W27" s="73">
        <f>SUM(Q27:V27)</f>
        <v>32.622280000000003</v>
      </c>
      <c r="X27" s="96"/>
      <c r="Y27" s="30"/>
      <c r="Z27" s="30"/>
      <c r="AA27" s="30"/>
      <c r="AB27" s="30">
        <v>7.9349999999999996</v>
      </c>
      <c r="AC27" s="30">
        <v>19.710999999999999</v>
      </c>
      <c r="AD27" s="23">
        <f>SUM(X27:AC27)</f>
        <v>27.645999999999997</v>
      </c>
      <c r="AE27" s="9"/>
    </row>
    <row r="28" spans="1:39" ht="31.5" x14ac:dyDescent="0.25">
      <c r="A28" s="35" t="s">
        <v>219</v>
      </c>
      <c r="B28" s="110" t="s">
        <v>218</v>
      </c>
      <c r="C28" s="61" t="s">
        <v>27</v>
      </c>
      <c r="D28" s="60" t="s">
        <v>217</v>
      </c>
      <c r="E28" s="59">
        <v>2016</v>
      </c>
      <c r="F28" s="59">
        <v>2017</v>
      </c>
      <c r="G28" s="58">
        <f>I28+W28</f>
        <v>27.600200000000001</v>
      </c>
      <c r="H28" s="57">
        <f>W28</f>
        <v>27.600200000000001</v>
      </c>
      <c r="I28" s="56"/>
      <c r="J28" s="55"/>
      <c r="K28" s="54"/>
      <c r="L28" s="54"/>
      <c r="M28" s="54"/>
      <c r="N28" s="54"/>
      <c r="O28" s="54"/>
      <c r="P28" s="53">
        <f>SUM(J28:M28)</f>
        <v>0</v>
      </c>
      <c r="Q28" s="96"/>
      <c r="R28" s="30"/>
      <c r="S28" s="30"/>
      <c r="T28" s="30"/>
      <c r="U28" s="30">
        <v>14.020759999999999</v>
      </c>
      <c r="V28" s="30">
        <v>13.57944</v>
      </c>
      <c r="W28" s="73">
        <f>SUM(Q28:V28)</f>
        <v>27.600200000000001</v>
      </c>
      <c r="X28" s="96"/>
      <c r="Y28" s="30"/>
      <c r="Z28" s="30"/>
      <c r="AA28" s="30"/>
      <c r="AB28" s="30">
        <v>11.882</v>
      </c>
      <c r="AC28" s="30">
        <v>11.507999999999999</v>
      </c>
      <c r="AD28" s="23">
        <f>SUM(X28:AC28)</f>
        <v>23.39</v>
      </c>
      <c r="AE28" s="9"/>
    </row>
    <row r="29" spans="1:39" x14ac:dyDescent="0.25">
      <c r="A29" s="35" t="s">
        <v>216</v>
      </c>
      <c r="B29" s="110" t="s">
        <v>215</v>
      </c>
      <c r="C29" s="61" t="s">
        <v>27</v>
      </c>
      <c r="D29" s="60" t="s">
        <v>214</v>
      </c>
      <c r="E29" s="59">
        <v>2013</v>
      </c>
      <c r="F29" s="59">
        <v>2017</v>
      </c>
      <c r="G29" s="58">
        <f>I29+W29</f>
        <v>60.497419999999998</v>
      </c>
      <c r="H29" s="57">
        <f>W29</f>
        <v>60.497419999999998</v>
      </c>
      <c r="I29" s="56"/>
      <c r="J29" s="55"/>
      <c r="K29" s="54"/>
      <c r="L29" s="54"/>
      <c r="M29" s="54"/>
      <c r="N29" s="54"/>
      <c r="O29" s="54"/>
      <c r="P29" s="53">
        <f>SUM(J29:M29)</f>
        <v>0</v>
      </c>
      <c r="Q29" s="96"/>
      <c r="R29" s="30">
        <v>5.6002799999999997</v>
      </c>
      <c r="S29" s="30">
        <f>19.68948-3.207-4.72</f>
        <v>11.76248</v>
      </c>
      <c r="T29" s="30">
        <f>15.22554+3.207</f>
        <v>18.432539999999999</v>
      </c>
      <c r="U29" s="30">
        <f>10.30022+5.9</f>
        <v>16.200220000000002</v>
      </c>
      <c r="V29" s="30">
        <f>9.6819-1.18</f>
        <v>8.5019000000000009</v>
      </c>
      <c r="W29" s="73">
        <f>SUM(Q29:V29)</f>
        <v>60.497419999999998</v>
      </c>
      <c r="X29" s="96"/>
      <c r="Y29" s="30">
        <v>4.7460000000000004</v>
      </c>
      <c r="Z29" s="30">
        <f>16.686-2.718-4</f>
        <v>9.968</v>
      </c>
      <c r="AA29" s="30">
        <f>12.903+2.718</f>
        <v>15.621</v>
      </c>
      <c r="AB29" s="30">
        <f>8.729+5</f>
        <v>13.728999999999999</v>
      </c>
      <c r="AC29" s="30">
        <f>8.205-1</f>
        <v>7.2050000000000001</v>
      </c>
      <c r="AD29" s="23">
        <f>SUM(X29:AC29)</f>
        <v>51.268999999999998</v>
      </c>
      <c r="AE29" s="9"/>
    </row>
    <row r="30" spans="1:39" ht="31.5" x14ac:dyDescent="0.25">
      <c r="A30" s="35" t="s">
        <v>213</v>
      </c>
      <c r="B30" s="110" t="s">
        <v>212</v>
      </c>
      <c r="C30" s="61" t="s">
        <v>27</v>
      </c>
      <c r="D30" s="126" t="s">
        <v>211</v>
      </c>
      <c r="E30" s="59">
        <v>2014</v>
      </c>
      <c r="F30" s="59">
        <v>2016</v>
      </c>
      <c r="G30" s="58">
        <f>I30+W30</f>
        <v>50.172240000000002</v>
      </c>
      <c r="H30" s="57">
        <f>W30</f>
        <v>50.172240000000002</v>
      </c>
      <c r="I30" s="56"/>
      <c r="J30" s="55"/>
      <c r="K30" s="54"/>
      <c r="L30" s="54"/>
      <c r="M30" s="54"/>
      <c r="N30" s="54" t="s">
        <v>210</v>
      </c>
      <c r="O30" s="54"/>
      <c r="P30" s="53" t="s">
        <v>210</v>
      </c>
      <c r="Q30" s="96"/>
      <c r="R30" s="30"/>
      <c r="S30" s="30">
        <f>17.524-17.524</f>
        <v>0</v>
      </c>
      <c r="T30" s="30">
        <f>0.86494+17.524-10.2719</f>
        <v>8.1170400000000011</v>
      </c>
      <c r="U30" s="30">
        <v>31.783300000000001</v>
      </c>
      <c r="V30" s="30">
        <v>10.2719</v>
      </c>
      <c r="W30" s="73">
        <f>SUM(Q30:V30)</f>
        <v>50.172240000000002</v>
      </c>
      <c r="X30" s="96"/>
      <c r="Y30" s="30"/>
      <c r="Z30" s="30">
        <f>14.851-14.851</f>
        <v>0</v>
      </c>
      <c r="AA30" s="30">
        <f>0.733+14.851-8.705</f>
        <v>6.8790000000000013</v>
      </c>
      <c r="AB30" s="30">
        <v>26.934999999999999</v>
      </c>
      <c r="AC30" s="30">
        <v>8.7050000000000001</v>
      </c>
      <c r="AD30" s="23">
        <f>SUM(X30:AC30)</f>
        <v>42.518999999999998</v>
      </c>
      <c r="AE30" s="9"/>
    </row>
    <row r="31" spans="1:39" x14ac:dyDescent="0.25">
      <c r="A31" s="35" t="s">
        <v>209</v>
      </c>
      <c r="B31" s="117" t="s">
        <v>208</v>
      </c>
      <c r="C31" s="61" t="s">
        <v>51</v>
      </c>
      <c r="D31" s="32" t="s">
        <v>1</v>
      </c>
      <c r="E31" s="31">
        <v>2013</v>
      </c>
      <c r="F31" s="31">
        <v>2017</v>
      </c>
      <c r="G31" s="58">
        <f>I31+W31</f>
        <v>55.804419175600003</v>
      </c>
      <c r="H31" s="57">
        <f>W31</f>
        <v>55.804419175600003</v>
      </c>
      <c r="I31" s="56"/>
      <c r="J31" s="55"/>
      <c r="K31" s="54"/>
      <c r="L31" s="54"/>
      <c r="M31" s="54"/>
      <c r="N31" s="54"/>
      <c r="O31" s="54"/>
      <c r="P31" s="53"/>
      <c r="Q31" s="96"/>
      <c r="R31" s="30">
        <v>9.8063900000000004</v>
      </c>
      <c r="S31" s="30">
        <f>10.5909012</f>
        <v>10.590901199999999</v>
      </c>
      <c r="T31" s="30">
        <f>11.2581279756</f>
        <v>11.258127975600001</v>
      </c>
      <c r="U31" s="30">
        <v>11.843551</v>
      </c>
      <c r="V31" s="30">
        <v>12.305448999999999</v>
      </c>
      <c r="W31" s="73">
        <f>SUM(Q31:V31)</f>
        <v>55.804419175600003</v>
      </c>
      <c r="X31" s="96"/>
      <c r="Y31" s="30">
        <v>8.3109999999999999</v>
      </c>
      <c r="Z31" s="30">
        <f>8.975</f>
        <v>8.9749999999999996</v>
      </c>
      <c r="AA31" s="30">
        <f>9.541</f>
        <v>9.5410000000000004</v>
      </c>
      <c r="AB31" s="30">
        <v>10.037000000000001</v>
      </c>
      <c r="AC31" s="30">
        <v>10.428000000000001</v>
      </c>
      <c r="AD31" s="23">
        <f>SUM(X31:AC31)</f>
        <v>47.292000000000002</v>
      </c>
      <c r="AE31" s="9"/>
    </row>
    <row r="32" spans="1:39" x14ac:dyDescent="0.25">
      <c r="A32" s="35"/>
      <c r="B32" s="78" t="s">
        <v>42</v>
      </c>
      <c r="C32" s="61"/>
      <c r="D32" s="89"/>
      <c r="E32" s="59"/>
      <c r="F32" s="59"/>
      <c r="G32" s="85"/>
      <c r="H32" s="57"/>
      <c r="I32" s="56"/>
      <c r="J32" s="84"/>
      <c r="K32" s="83"/>
      <c r="L32" s="83"/>
      <c r="M32" s="83"/>
      <c r="N32" s="83"/>
      <c r="O32" s="83"/>
      <c r="P32" s="53"/>
      <c r="Q32" s="96"/>
      <c r="R32" s="30"/>
      <c r="S32" s="77"/>
      <c r="T32" s="77"/>
      <c r="U32" s="77"/>
      <c r="V32" s="77"/>
      <c r="W32" s="73"/>
      <c r="X32" s="96"/>
      <c r="Y32" s="30"/>
      <c r="Z32" s="77"/>
      <c r="AA32" s="77"/>
      <c r="AB32" s="77"/>
      <c r="AC32" s="77"/>
      <c r="AD32" s="23"/>
      <c r="AE32" s="9"/>
    </row>
    <row r="33" spans="1:35" x14ac:dyDescent="0.25">
      <c r="A33" s="35"/>
      <c r="B33" s="78" t="s">
        <v>41</v>
      </c>
      <c r="C33" s="61"/>
      <c r="D33" s="60"/>
      <c r="E33" s="59"/>
      <c r="F33" s="59"/>
      <c r="G33" s="58"/>
      <c r="H33" s="57"/>
      <c r="I33" s="56"/>
      <c r="J33" s="55"/>
      <c r="K33" s="54"/>
      <c r="L33" s="54"/>
      <c r="M33" s="54"/>
      <c r="N33" s="54"/>
      <c r="O33" s="54"/>
      <c r="P33" s="53"/>
      <c r="Q33" s="96"/>
      <c r="R33" s="30"/>
      <c r="S33" s="30"/>
      <c r="T33" s="30"/>
      <c r="U33" s="30"/>
      <c r="V33" s="30"/>
      <c r="W33" s="73"/>
      <c r="X33" s="96"/>
      <c r="Y33" s="30"/>
      <c r="Z33" s="30"/>
      <c r="AA33" s="30"/>
      <c r="AB33" s="30"/>
      <c r="AC33" s="30"/>
      <c r="AD33" s="23"/>
      <c r="AE33" s="9"/>
    </row>
    <row r="34" spans="1:35" x14ac:dyDescent="0.25">
      <c r="A34" s="35"/>
      <c r="B34" s="78" t="s">
        <v>40</v>
      </c>
      <c r="C34" s="61"/>
      <c r="D34" s="89"/>
      <c r="E34" s="95"/>
      <c r="F34" s="95"/>
      <c r="G34" s="85"/>
      <c r="H34" s="81"/>
      <c r="I34" s="80"/>
      <c r="J34" s="84"/>
      <c r="K34" s="83"/>
      <c r="L34" s="83"/>
      <c r="M34" s="83"/>
      <c r="N34" s="83"/>
      <c r="O34" s="83"/>
      <c r="P34" s="53"/>
      <c r="Q34" s="96"/>
      <c r="R34" s="30"/>
      <c r="S34" s="30"/>
      <c r="T34" s="30"/>
      <c r="U34" s="30"/>
      <c r="V34" s="30"/>
      <c r="W34" s="73"/>
      <c r="X34" s="96"/>
      <c r="Y34" s="30"/>
      <c r="Z34" s="30"/>
      <c r="AA34" s="30"/>
      <c r="AB34" s="30"/>
      <c r="AC34" s="30"/>
      <c r="AD34" s="23"/>
      <c r="AE34" s="9"/>
    </row>
    <row r="35" spans="1:35" x14ac:dyDescent="0.25">
      <c r="A35" s="35"/>
      <c r="B35" s="78" t="s">
        <v>207</v>
      </c>
      <c r="C35" s="61"/>
      <c r="D35" s="89"/>
      <c r="E35" s="59"/>
      <c r="F35" s="59"/>
      <c r="G35" s="85"/>
      <c r="H35" s="81"/>
      <c r="I35" s="80"/>
      <c r="J35" s="84"/>
      <c r="K35" s="83"/>
      <c r="L35" s="83"/>
      <c r="M35" s="83"/>
      <c r="N35" s="83"/>
      <c r="O35" s="83"/>
      <c r="P35" s="53"/>
      <c r="Q35" s="87"/>
      <c r="R35" s="85"/>
      <c r="S35" s="85"/>
      <c r="T35" s="85"/>
      <c r="U35" s="85"/>
      <c r="V35" s="85"/>
      <c r="W35" s="88"/>
      <c r="X35" s="87"/>
      <c r="Y35" s="85"/>
      <c r="Z35" s="85"/>
      <c r="AA35" s="85"/>
      <c r="AB35" s="85"/>
      <c r="AC35" s="85"/>
      <c r="AD35" s="80"/>
      <c r="AE35" s="9"/>
    </row>
    <row r="36" spans="1:35" x14ac:dyDescent="0.25">
      <c r="A36" s="35"/>
      <c r="B36" s="78" t="s">
        <v>38</v>
      </c>
      <c r="C36" s="61"/>
      <c r="D36" s="60"/>
      <c r="E36" s="59"/>
      <c r="F36" s="59"/>
      <c r="G36" s="58"/>
      <c r="H36" s="57"/>
      <c r="I36" s="56"/>
      <c r="J36" s="55"/>
      <c r="K36" s="54"/>
      <c r="L36" s="54"/>
      <c r="M36" s="54"/>
      <c r="N36" s="54"/>
      <c r="O36" s="54"/>
      <c r="P36" s="53"/>
      <c r="Q36" s="96"/>
      <c r="R36" s="30"/>
      <c r="S36" s="30"/>
      <c r="T36" s="30"/>
      <c r="U36" s="30"/>
      <c r="V36" s="30"/>
      <c r="W36" s="73"/>
      <c r="X36" s="96"/>
      <c r="Y36" s="30"/>
      <c r="Z36" s="30"/>
      <c r="AA36" s="30"/>
      <c r="AB36" s="30"/>
      <c r="AC36" s="30"/>
      <c r="AD36" s="23"/>
      <c r="AE36" s="9"/>
    </row>
    <row r="37" spans="1:35" ht="31.5" x14ac:dyDescent="0.25">
      <c r="A37" s="35"/>
      <c r="B37" s="78" t="s">
        <v>37</v>
      </c>
      <c r="C37" s="61"/>
      <c r="D37" s="89" t="s">
        <v>206</v>
      </c>
      <c r="E37" s="59"/>
      <c r="F37" s="59"/>
      <c r="G37" s="85">
        <f>G38+G48+G54</f>
        <v>2003.0681152499551</v>
      </c>
      <c r="H37" s="81">
        <f>H38+H48+H54</f>
        <v>1645.7919830929118</v>
      </c>
      <c r="I37" s="80">
        <f>I38+I48+I54</f>
        <v>365.27238599999998</v>
      </c>
      <c r="J37" s="84" t="s">
        <v>202</v>
      </c>
      <c r="K37" s="83">
        <v>0</v>
      </c>
      <c r="L37" s="83" t="s">
        <v>168</v>
      </c>
      <c r="M37" s="83" t="s">
        <v>171</v>
      </c>
      <c r="N37" s="83">
        <v>0</v>
      </c>
      <c r="O37" s="83">
        <v>0</v>
      </c>
      <c r="P37" s="53" t="s">
        <v>205</v>
      </c>
      <c r="Q37" s="87">
        <f>Q38+Q48+Q54</f>
        <v>420.94673288000001</v>
      </c>
      <c r="R37" s="85">
        <f>R38+R48+R54</f>
        <v>40.821682480000007</v>
      </c>
      <c r="S37" s="85">
        <f>S38+S48+S54</f>
        <v>141.07032030400001</v>
      </c>
      <c r="T37" s="85">
        <f>T38+T48+T54</f>
        <v>258.50345510891202</v>
      </c>
      <c r="U37" s="85">
        <f>U38+U48+U54</f>
        <v>253.18386399999997</v>
      </c>
      <c r="V37" s="85">
        <f>V38+V48+V54</f>
        <v>267.33384799999999</v>
      </c>
      <c r="W37" s="88">
        <f>W38+W48+W54</f>
        <v>1381.8599027729119</v>
      </c>
      <c r="X37" s="87">
        <f>X38+X48+X54</f>
        <v>382.42199999999997</v>
      </c>
      <c r="Y37" s="85">
        <f>Y38+Y48+Y54</f>
        <v>35.116</v>
      </c>
      <c r="Z37" s="85">
        <f>Z38+Z48+Z54</f>
        <v>125.568</v>
      </c>
      <c r="AA37" s="85">
        <f>AA38+AA48+AA54</f>
        <v>164.905</v>
      </c>
      <c r="AB37" s="85">
        <f>AB38+AB48+AB54</f>
        <v>217.99799999999999</v>
      </c>
      <c r="AC37" s="85">
        <f>AC38+AC48+AC54</f>
        <v>245.018</v>
      </c>
      <c r="AD37" s="80">
        <f>AD38+AD48+AD54</f>
        <v>1171.0269999999998</v>
      </c>
      <c r="AE37" s="9"/>
      <c r="AF37" s="4"/>
    </row>
    <row r="38" spans="1:35" ht="31.5" x14ac:dyDescent="0.25">
      <c r="A38" s="35"/>
      <c r="B38" s="93" t="s">
        <v>204</v>
      </c>
      <c r="C38" s="61"/>
      <c r="D38" s="89" t="s">
        <v>203</v>
      </c>
      <c r="E38" s="59"/>
      <c r="F38" s="59"/>
      <c r="G38" s="85">
        <f>SUM(G39:G47)</f>
        <v>1711.2270637657577</v>
      </c>
      <c r="H38" s="81">
        <f>SUM(H39:H47)</f>
        <v>1371.139182107939</v>
      </c>
      <c r="I38" s="80">
        <f>SUM(I39:I47)</f>
        <v>335.72044899999997</v>
      </c>
      <c r="J38" s="84" t="s">
        <v>202</v>
      </c>
      <c r="K38" s="83">
        <f>SUM(K39:K47)</f>
        <v>0</v>
      </c>
      <c r="L38" s="83">
        <f>SUM(L39:L47)</f>
        <v>0</v>
      </c>
      <c r="M38" s="83">
        <f>SUM(M39:M47)</f>
        <v>0</v>
      </c>
      <c r="N38" s="83">
        <f>SUM(N39:N47)</f>
        <v>0</v>
      </c>
      <c r="O38" s="83">
        <f>SUM(O39:O47)</f>
        <v>0</v>
      </c>
      <c r="P38" s="53" t="s">
        <v>202</v>
      </c>
      <c r="Q38" s="87">
        <f>SUM(Q39:Q47)</f>
        <v>380.79454888000004</v>
      </c>
      <c r="R38" s="85">
        <f>SUM(R39:R47)</f>
        <v>21.802122480000001</v>
      </c>
      <c r="S38" s="85">
        <f>SUM(S39:S47)</f>
        <v>49.909115958400001</v>
      </c>
      <c r="T38" s="85">
        <f>SUM(T39:T47)</f>
        <v>170.3766204695392</v>
      </c>
      <c r="U38" s="85">
        <f>SUM(U39:U47)</f>
        <v>249.92683599999998</v>
      </c>
      <c r="V38" s="85">
        <f>SUM(V39:V47)</f>
        <v>263.94979499999999</v>
      </c>
      <c r="W38" s="88">
        <f>SUM(W39:W47)</f>
        <v>1136.7590387879391</v>
      </c>
      <c r="X38" s="87">
        <f>SUM(X39:X47)</f>
        <v>335.46699999999998</v>
      </c>
      <c r="Y38" s="85">
        <f>SUM(Y39:Y47)</f>
        <v>18.998999999999999</v>
      </c>
      <c r="Z38" s="85">
        <f>SUM(Z39:Z47)</f>
        <v>45.313000000000002</v>
      </c>
      <c r="AA38" s="85">
        <f>SUM(AA39:AA47)</f>
        <v>93.221000000000004</v>
      </c>
      <c r="AB38" s="85">
        <f>SUM(AB39:AB47)</f>
        <v>215.238</v>
      </c>
      <c r="AC38" s="85">
        <f>SUM(AC39:AC47)</f>
        <v>242.15</v>
      </c>
      <c r="AD38" s="80">
        <f>SUM(AD39:AD47)</f>
        <v>950.38799999999981</v>
      </c>
      <c r="AE38" s="9"/>
      <c r="AF38" s="4"/>
    </row>
    <row r="39" spans="1:35" x14ac:dyDescent="0.25">
      <c r="A39" s="35" t="s">
        <v>201</v>
      </c>
      <c r="B39" s="110" t="s">
        <v>200</v>
      </c>
      <c r="C39" s="61" t="s">
        <v>51</v>
      </c>
      <c r="D39" s="126" t="s">
        <v>71</v>
      </c>
      <c r="E39" s="59">
        <v>2009</v>
      </c>
      <c r="F39" s="59">
        <v>2012</v>
      </c>
      <c r="G39" s="58">
        <v>372.8420659972</v>
      </c>
      <c r="H39" s="24">
        <f>W39</f>
        <v>178.04400000000001</v>
      </c>
      <c r="I39" s="29">
        <v>189.95107400000001</v>
      </c>
      <c r="J39" s="55" t="s">
        <v>62</v>
      </c>
      <c r="K39" s="54"/>
      <c r="L39" s="54"/>
      <c r="M39" s="54"/>
      <c r="N39" s="54"/>
      <c r="O39" s="54"/>
      <c r="P39" s="53" t="s">
        <v>62</v>
      </c>
      <c r="Q39" s="96">
        <f>179.071-1.027</f>
        <v>178.04400000000001</v>
      </c>
      <c r="R39" s="30"/>
      <c r="S39" s="30"/>
      <c r="T39" s="30"/>
      <c r="U39" s="30"/>
      <c r="V39" s="30"/>
      <c r="W39" s="73">
        <f>SUM(Q39:V39)</f>
        <v>178.04400000000001</v>
      </c>
      <c r="X39" s="96">
        <f>173.606-0.87</f>
        <v>172.73599999999999</v>
      </c>
      <c r="Y39" s="30"/>
      <c r="Z39" s="30"/>
      <c r="AA39" s="30"/>
      <c r="AB39" s="30"/>
      <c r="AC39" s="30"/>
      <c r="AD39" s="23">
        <f>SUM(X39:AC39)</f>
        <v>172.73599999999999</v>
      </c>
      <c r="AE39" s="9"/>
    </row>
    <row r="40" spans="1:35" x14ac:dyDescent="0.25">
      <c r="A40" s="35" t="s">
        <v>199</v>
      </c>
      <c r="B40" s="134" t="s">
        <v>198</v>
      </c>
      <c r="C40" s="61" t="s">
        <v>51</v>
      </c>
      <c r="D40" s="126" t="s">
        <v>168</v>
      </c>
      <c r="E40" s="59">
        <v>2010</v>
      </c>
      <c r="F40" s="59">
        <v>2012</v>
      </c>
      <c r="G40" s="58">
        <v>199.42499848</v>
      </c>
      <c r="H40" s="57">
        <f>W40</f>
        <v>169.691</v>
      </c>
      <c r="I40" s="56">
        <v>8.7750000000000004</v>
      </c>
      <c r="J40" s="55" t="s">
        <v>71</v>
      </c>
      <c r="K40" s="54"/>
      <c r="L40" s="54"/>
      <c r="M40" s="54"/>
      <c r="N40" s="54"/>
      <c r="O40" s="54"/>
      <c r="P40" s="53" t="s">
        <v>71</v>
      </c>
      <c r="Q40" s="96">
        <f>197.22-27.529</f>
        <v>169.691</v>
      </c>
      <c r="R40" s="30"/>
      <c r="S40" s="30"/>
      <c r="T40" s="30"/>
      <c r="U40" s="30"/>
      <c r="V40" s="30"/>
      <c r="W40" s="73">
        <f>SUM(Q40:V40)</f>
        <v>169.691</v>
      </c>
      <c r="X40" s="96">
        <f>165.725-23.33</f>
        <v>142.39499999999998</v>
      </c>
      <c r="Y40" s="30"/>
      <c r="Z40" s="30"/>
      <c r="AA40" s="30"/>
      <c r="AB40" s="30"/>
      <c r="AC40" s="30"/>
      <c r="AD40" s="23">
        <f>SUM(X40:AC40)</f>
        <v>142.39499999999998</v>
      </c>
      <c r="AE40" s="9"/>
    </row>
    <row r="41" spans="1:35" ht="31.5" x14ac:dyDescent="0.25">
      <c r="A41" s="35" t="s">
        <v>197</v>
      </c>
      <c r="B41" s="92" t="s">
        <v>196</v>
      </c>
      <c r="C41" s="61" t="s">
        <v>51</v>
      </c>
      <c r="D41" s="60" t="s">
        <v>195</v>
      </c>
      <c r="E41" s="59">
        <v>2011</v>
      </c>
      <c r="F41" s="59">
        <v>2012</v>
      </c>
      <c r="G41" s="58">
        <f>I41+W41</f>
        <v>16.595869</v>
      </c>
      <c r="H41" s="57">
        <f>I41+W41</f>
        <v>16.595869</v>
      </c>
      <c r="I41" s="56">
        <v>12.910869</v>
      </c>
      <c r="J41" s="55"/>
      <c r="K41" s="54"/>
      <c r="L41" s="54"/>
      <c r="M41" s="54"/>
      <c r="N41" s="54"/>
      <c r="O41" s="54"/>
      <c r="P41" s="53">
        <f>SUM(J41:M41)</f>
        <v>0</v>
      </c>
      <c r="Q41" s="96">
        <v>3.6850000000000001</v>
      </c>
      <c r="R41" s="30"/>
      <c r="S41" s="30"/>
      <c r="T41" s="30"/>
      <c r="U41" s="30"/>
      <c r="V41" s="30"/>
      <c r="W41" s="73">
        <f>SUM(Q41:V41)</f>
        <v>3.6850000000000001</v>
      </c>
      <c r="X41" s="96">
        <v>3.1659999999999999</v>
      </c>
      <c r="Y41" s="30"/>
      <c r="Z41" s="30"/>
      <c r="AA41" s="30"/>
      <c r="AB41" s="30"/>
      <c r="AC41" s="30"/>
      <c r="AD41" s="23">
        <f>SUM(X41:AC41)</f>
        <v>3.1659999999999999</v>
      </c>
      <c r="AE41" s="9"/>
      <c r="AG41" s="144" t="s">
        <v>189</v>
      </c>
      <c r="AH41" s="144" t="s">
        <v>188</v>
      </c>
      <c r="AI41" s="144" t="s">
        <v>187</v>
      </c>
    </row>
    <row r="42" spans="1:35" ht="47.25" x14ac:dyDescent="0.25">
      <c r="A42" s="35" t="s">
        <v>194</v>
      </c>
      <c r="B42" s="92" t="s">
        <v>193</v>
      </c>
      <c r="C42" s="61" t="s">
        <v>12</v>
      </c>
      <c r="D42" s="126" t="s">
        <v>192</v>
      </c>
      <c r="E42" s="59">
        <v>2008</v>
      </c>
      <c r="F42" s="59">
        <v>2018</v>
      </c>
      <c r="G42" s="58">
        <v>643.59500918061894</v>
      </c>
      <c r="H42" s="58">
        <f>643.595-0.046-9.003-4.841</f>
        <v>629.70499999999993</v>
      </c>
      <c r="I42" s="56">
        <v>12.730013</v>
      </c>
      <c r="J42" s="55"/>
      <c r="K42" s="54"/>
      <c r="L42" s="54"/>
      <c r="M42" s="54"/>
      <c r="N42" s="54"/>
      <c r="O42" s="54"/>
      <c r="P42" s="53">
        <f>SUM(J42:M42)</f>
        <v>0</v>
      </c>
      <c r="Q42" s="96">
        <v>9.6000000000000002E-2</v>
      </c>
      <c r="R42" s="30">
        <v>0.103296</v>
      </c>
      <c r="S42" s="30">
        <f>0.11155968+4.72</f>
        <v>4.8315596799999998</v>
      </c>
      <c r="T42" s="30">
        <f>0.118588+101.17202-4+25.103</f>
        <v>122.393608</v>
      </c>
      <c r="U42" s="30">
        <f>0.124755+125.51424+4-25.103+26.864</f>
        <v>131.39999499999999</v>
      </c>
      <c r="V42" s="30">
        <f>0.12962+179.09214-26.864+31.062</f>
        <v>183.41976</v>
      </c>
      <c r="W42" s="73">
        <f>SUM(Q42:V42)</f>
        <v>442.24421868000002</v>
      </c>
      <c r="X42" s="96">
        <v>9.6000000000000002E-2</v>
      </c>
      <c r="Y42" s="30">
        <v>0.10299999999999999</v>
      </c>
      <c r="Z42" s="30">
        <f>0.112+4</f>
        <v>4.1120000000000001</v>
      </c>
      <c r="AA42" s="30">
        <f>0.119+85.739</f>
        <v>85.858000000000004</v>
      </c>
      <c r="AB42" s="30">
        <f>0.124+106.368</f>
        <v>106.49199999999999</v>
      </c>
      <c r="AC42" s="30">
        <f>0.13+151.773</f>
        <v>151.90299999999999</v>
      </c>
      <c r="AD42" s="23">
        <f>SUM(X42:AC42)</f>
        <v>348.56399999999996</v>
      </c>
      <c r="AE42" s="9"/>
      <c r="AG42" s="143">
        <f>132.19715*1.0185*1.033*1.044*1.071*1.076*1.08*1.063</f>
        <v>192.10678684949062</v>
      </c>
      <c r="AH42" s="143">
        <f>72.53067*1.0185*1.033*1.044*1.071*1.076*1.08*1.063*1.052*1.039</f>
        <v>115.20560058922268</v>
      </c>
      <c r="AI42" s="143">
        <f>133.50773*1.0185*1.033*1.044*1.071*1.076*1.08*1.063*1.052*1.039</f>
        <v>212.0597840603676</v>
      </c>
    </row>
    <row r="43" spans="1:35" s="135" customFormat="1" x14ac:dyDescent="0.25">
      <c r="A43" s="35" t="s">
        <v>191</v>
      </c>
      <c r="B43" s="92" t="s">
        <v>190</v>
      </c>
      <c r="C43" s="142" t="s">
        <v>51</v>
      </c>
      <c r="D43" s="141" t="s">
        <v>105</v>
      </c>
      <c r="E43" s="140">
        <v>2009</v>
      </c>
      <c r="F43" s="140">
        <v>2011</v>
      </c>
      <c r="G43" s="57">
        <f>2.03*1.18+I43+W43</f>
        <v>87.637542879999998</v>
      </c>
      <c r="H43" s="57">
        <f>W43</f>
        <v>7.8971428799999996</v>
      </c>
      <c r="I43" s="56">
        <v>77.344999999999999</v>
      </c>
      <c r="J43" s="139"/>
      <c r="K43" s="138"/>
      <c r="L43" s="138"/>
      <c r="M43" s="138"/>
      <c r="N43" s="138"/>
      <c r="O43" s="138"/>
      <c r="P43" s="113">
        <f>SUM(J43:M43)</f>
        <v>0</v>
      </c>
      <c r="Q43" s="96">
        <v>7.8971428799999996</v>
      </c>
      <c r="R43" s="30"/>
      <c r="S43" s="30"/>
      <c r="T43" s="30"/>
      <c r="U43" s="30"/>
      <c r="V43" s="30"/>
      <c r="W43" s="73">
        <f>SUM(Q43:V43)</f>
        <v>7.8971428799999996</v>
      </c>
      <c r="X43" s="96"/>
      <c r="Y43" s="30"/>
      <c r="Z43" s="30"/>
      <c r="AA43" s="30"/>
      <c r="AB43" s="30"/>
      <c r="AC43" s="30"/>
      <c r="AD43" s="23">
        <f>SUM(X43:AC43)</f>
        <v>0</v>
      </c>
      <c r="AE43" s="137"/>
      <c r="AG43" s="136" t="s">
        <v>189</v>
      </c>
      <c r="AH43" s="136" t="s">
        <v>188</v>
      </c>
      <c r="AI43" s="136" t="s">
        <v>187</v>
      </c>
    </row>
    <row r="44" spans="1:35" x14ac:dyDescent="0.25">
      <c r="A44" s="35" t="s">
        <v>186</v>
      </c>
      <c r="B44" s="134" t="s">
        <v>185</v>
      </c>
      <c r="C44" s="61" t="s">
        <v>27</v>
      </c>
      <c r="D44" s="60" t="s">
        <v>72</v>
      </c>
      <c r="E44" s="59">
        <v>2014</v>
      </c>
      <c r="F44" s="59">
        <v>2017</v>
      </c>
      <c r="G44" s="58">
        <f>I44+W44</f>
        <v>227.49219999999997</v>
      </c>
      <c r="H44" s="57">
        <f>W44</f>
        <v>227.49219999999997</v>
      </c>
      <c r="I44" s="56"/>
      <c r="J44" s="55"/>
      <c r="K44" s="54"/>
      <c r="L44" s="54"/>
      <c r="M44" s="54"/>
      <c r="N44" s="54"/>
      <c r="O44" s="54"/>
      <c r="P44" s="53">
        <f>SUM(J44:M44)</f>
        <v>0</v>
      </c>
      <c r="Q44" s="91"/>
      <c r="R44" s="24"/>
      <c r="S44" s="24">
        <v>17.020320000000002</v>
      </c>
      <c r="T44" s="24">
        <v>39.293999999999997</v>
      </c>
      <c r="U44" s="24">
        <v>109.386</v>
      </c>
      <c r="V44" s="24">
        <v>61.791879999999999</v>
      </c>
      <c r="W44" s="23">
        <f>SUM(Q44:V44)</f>
        <v>227.49219999999997</v>
      </c>
      <c r="X44" s="91"/>
      <c r="Y44" s="24"/>
      <c r="Z44" s="24">
        <v>17.423999999999999</v>
      </c>
      <c r="AA44" s="30"/>
      <c r="AB44" s="24">
        <v>101</v>
      </c>
      <c r="AC44" s="24">
        <v>74.366</v>
      </c>
      <c r="AD44" s="23">
        <f>SUM(X44:AC44)</f>
        <v>192.79000000000002</v>
      </c>
      <c r="AE44" s="9"/>
      <c r="AH44" s="133">
        <f>AH42+AI42</f>
        <v>327.26538464959026</v>
      </c>
      <c r="AI44" s="132"/>
    </row>
    <row r="45" spans="1:35" x14ac:dyDescent="0.25">
      <c r="A45" s="35" t="s">
        <v>184</v>
      </c>
      <c r="B45" s="131" t="s">
        <v>183</v>
      </c>
      <c r="C45" s="61" t="s">
        <v>51</v>
      </c>
      <c r="D45" s="60" t="s">
        <v>1</v>
      </c>
      <c r="E45" s="59">
        <v>2011</v>
      </c>
      <c r="F45" s="59">
        <v>2017</v>
      </c>
      <c r="G45" s="58">
        <f>I45+W45</f>
        <v>66.1672978</v>
      </c>
      <c r="H45" s="57">
        <f>I45+W45</f>
        <v>66.1672978</v>
      </c>
      <c r="I45" s="56">
        <v>9.2050000000000001</v>
      </c>
      <c r="J45" s="55"/>
      <c r="K45" s="54"/>
      <c r="L45" s="54"/>
      <c r="M45" s="54"/>
      <c r="N45" s="54"/>
      <c r="O45" s="54"/>
      <c r="P45" s="53">
        <f>SUM(J45:M45)</f>
        <v>0</v>
      </c>
      <c r="Q45" s="91">
        <v>13.11</v>
      </c>
      <c r="R45" s="24">
        <v>14.728287999999999</v>
      </c>
      <c r="S45" s="57">
        <v>19.883188799999999</v>
      </c>
      <c r="T45" s="57"/>
      <c r="U45" s="57"/>
      <c r="V45" s="57">
        <v>9.2408210000000004</v>
      </c>
      <c r="W45" s="23">
        <f>SUM(Q45:V45)</f>
        <v>56.962297800000002</v>
      </c>
      <c r="X45" s="91">
        <v>11.113</v>
      </c>
      <c r="Y45" s="24">
        <v>12.481999999999999</v>
      </c>
      <c r="Z45" s="57">
        <v>16.850000000000001</v>
      </c>
      <c r="AA45" s="57"/>
      <c r="AB45" s="57"/>
      <c r="AC45" s="57">
        <v>7.8310000000000004</v>
      </c>
      <c r="AD45" s="23">
        <f>SUM(X45:AC45)</f>
        <v>48.276000000000003</v>
      </c>
      <c r="AE45" s="9"/>
      <c r="AH45" s="130">
        <v>151.773</v>
      </c>
      <c r="AI45" s="130"/>
    </row>
    <row r="46" spans="1:35" x14ac:dyDescent="0.25">
      <c r="A46" s="35" t="s">
        <v>182</v>
      </c>
      <c r="B46" s="129" t="s">
        <v>181</v>
      </c>
      <c r="C46" s="61" t="s">
        <v>51</v>
      </c>
      <c r="D46" s="60" t="s">
        <v>1</v>
      </c>
      <c r="E46" s="59">
        <v>2010</v>
      </c>
      <c r="F46" s="59">
        <v>2012</v>
      </c>
      <c r="G46" s="58">
        <f>21.925408+I46+W46</f>
        <v>44.464306999999998</v>
      </c>
      <c r="H46" s="57">
        <f>I46+W46</f>
        <v>22.538899000000001</v>
      </c>
      <c r="I46" s="56">
        <v>21.300492999999999</v>
      </c>
      <c r="J46" s="55"/>
      <c r="K46" s="54"/>
      <c r="L46" s="54"/>
      <c r="M46" s="54"/>
      <c r="N46" s="54"/>
      <c r="O46" s="54"/>
      <c r="P46" s="53">
        <f>SUM(J46:M46)</f>
        <v>0</v>
      </c>
      <c r="Q46" s="91">
        <v>1.2384059999999999</v>
      </c>
      <c r="R46" s="24"/>
      <c r="S46" s="57"/>
      <c r="T46" s="57"/>
      <c r="U46" s="57"/>
      <c r="V46" s="57"/>
      <c r="W46" s="23">
        <f>SUM(Q46:V46)</f>
        <v>1.2384059999999999</v>
      </c>
      <c r="X46" s="91"/>
      <c r="Y46" s="24"/>
      <c r="Z46" s="57"/>
      <c r="AA46" s="57"/>
      <c r="AB46" s="57"/>
      <c r="AC46" s="57"/>
      <c r="AD46" s="23">
        <f>SUM(X46:AC46)</f>
        <v>0</v>
      </c>
      <c r="AE46" s="9"/>
      <c r="AH46" s="128">
        <f>AH44-AH45</f>
        <v>175.49238464959026</v>
      </c>
      <c r="AI46" s="127"/>
    </row>
    <row r="47" spans="1:35" x14ac:dyDescent="0.25">
      <c r="A47" s="35" t="s">
        <v>180</v>
      </c>
      <c r="B47" s="117" t="s">
        <v>179</v>
      </c>
      <c r="C47" s="61" t="s">
        <v>51</v>
      </c>
      <c r="D47" s="60" t="s">
        <v>1</v>
      </c>
      <c r="E47" s="31">
        <v>2011</v>
      </c>
      <c r="F47" s="31">
        <v>2017</v>
      </c>
      <c r="G47" s="38">
        <f>I47+W47</f>
        <v>53.007773427939206</v>
      </c>
      <c r="H47" s="57">
        <f>I47+W47</f>
        <v>53.007773427939206</v>
      </c>
      <c r="I47" s="56">
        <v>3.5030000000000001</v>
      </c>
      <c r="J47" s="55"/>
      <c r="K47" s="54"/>
      <c r="L47" s="54"/>
      <c r="M47" s="54"/>
      <c r="N47" s="54"/>
      <c r="O47" s="54"/>
      <c r="P47" s="53"/>
      <c r="Q47" s="91">
        <v>7.0330000000000004</v>
      </c>
      <c r="R47" s="24">
        <v>6.9705384800000001</v>
      </c>
      <c r="S47" s="24">
        <v>8.1740474784000003</v>
      </c>
      <c r="T47" s="24">
        <v>8.6890124695392004</v>
      </c>
      <c r="U47" s="24">
        <v>9.140841</v>
      </c>
      <c r="V47" s="24">
        <v>9.4973340000000004</v>
      </c>
      <c r="W47" s="23">
        <f>SUM(Q47:V47)</f>
        <v>49.504773427939206</v>
      </c>
      <c r="X47" s="91">
        <v>5.9610000000000003</v>
      </c>
      <c r="Y47" s="24">
        <v>6.4139999999999997</v>
      </c>
      <c r="Z47" s="24">
        <v>6.9269999999999996</v>
      </c>
      <c r="AA47" s="24">
        <v>7.3630000000000004</v>
      </c>
      <c r="AB47" s="24">
        <v>7.7460000000000004</v>
      </c>
      <c r="AC47" s="24">
        <v>8.0500000000000007</v>
      </c>
      <c r="AD47" s="23">
        <f>SUM(X47:AC47)</f>
        <v>42.460999999999999</v>
      </c>
      <c r="AE47" s="9"/>
    </row>
    <row r="48" spans="1:35" ht="18.75" x14ac:dyDescent="0.25">
      <c r="A48" s="119"/>
      <c r="B48" s="70" t="s">
        <v>131</v>
      </c>
      <c r="C48" s="61"/>
      <c r="D48" s="89" t="s">
        <v>178</v>
      </c>
      <c r="E48" s="59"/>
      <c r="F48" s="59"/>
      <c r="G48" s="85">
        <f>SUM(G49:G53)</f>
        <v>291.84105148419741</v>
      </c>
      <c r="H48" s="85">
        <f>SUM(H49:H53)</f>
        <v>274.65280098497283</v>
      </c>
      <c r="I48" s="88">
        <f>SUM(I49:I53)</f>
        <v>29.551936999999999</v>
      </c>
      <c r="J48" s="84">
        <f>SUM(J49:J53)</f>
        <v>0</v>
      </c>
      <c r="K48" s="83">
        <f>SUM(K49:K53)</f>
        <v>0</v>
      </c>
      <c r="L48" s="83" t="s">
        <v>168</v>
      </c>
      <c r="M48" s="83" t="s">
        <v>171</v>
      </c>
      <c r="N48" s="83">
        <f>SUM(N49:N53)</f>
        <v>0</v>
      </c>
      <c r="O48" s="83">
        <f>SUM(O49:O53)</f>
        <v>0</v>
      </c>
      <c r="P48" s="53" t="s">
        <v>172</v>
      </c>
      <c r="Q48" s="87">
        <f>SUM(Q49:Q53)</f>
        <v>40.152183999999998</v>
      </c>
      <c r="R48" s="85">
        <f>SUM(R49:R53)</f>
        <v>19.019560000000002</v>
      </c>
      <c r="S48" s="85">
        <f>SUM(S49:S53)</f>
        <v>91.161204345599998</v>
      </c>
      <c r="T48" s="85">
        <f>SUM(T49:T53)</f>
        <v>88.126834639372802</v>
      </c>
      <c r="U48" s="85">
        <f>SUM(U49:U53)</f>
        <v>3.257028</v>
      </c>
      <c r="V48" s="85">
        <f>SUM(V49:V53)</f>
        <v>3.3840530000000002</v>
      </c>
      <c r="W48" s="88">
        <f>SUM(W49:W53)</f>
        <v>245.10086398497279</v>
      </c>
      <c r="X48" s="87">
        <f>SUM(X49:X53)</f>
        <v>46.955000000000005</v>
      </c>
      <c r="Y48" s="85">
        <f>SUM(Y49:Y53)</f>
        <v>16.117000000000001</v>
      </c>
      <c r="Z48" s="85">
        <f>SUM(Z49:Z53)</f>
        <v>80.254999999999995</v>
      </c>
      <c r="AA48" s="85">
        <f>SUM(AA49:AA53)</f>
        <v>71.683999999999997</v>
      </c>
      <c r="AB48" s="85">
        <f>SUM(AB49:AB53)</f>
        <v>2.76</v>
      </c>
      <c r="AC48" s="85">
        <f>SUM(AC49:AC53)</f>
        <v>2.8679999999999999</v>
      </c>
      <c r="AD48" s="88">
        <f>SUM(AD49:AD53)</f>
        <v>220.63900000000001</v>
      </c>
      <c r="AE48" s="9"/>
      <c r="AH48" s="58">
        <f>643.595-0.046-9.003-4.841</f>
        <v>629.70499999999993</v>
      </c>
    </row>
    <row r="49" spans="1:31" x14ac:dyDescent="0.25">
      <c r="A49" s="35" t="s">
        <v>177</v>
      </c>
      <c r="B49" s="110" t="s">
        <v>176</v>
      </c>
      <c r="C49" s="61" t="s">
        <v>51</v>
      </c>
      <c r="D49" s="60" t="s">
        <v>175</v>
      </c>
      <c r="E49" s="59">
        <v>2010</v>
      </c>
      <c r="F49" s="59">
        <v>2012</v>
      </c>
      <c r="G49" s="58">
        <v>83.611791188799998</v>
      </c>
      <c r="H49" s="57">
        <f>I49+W49</f>
        <v>66.423120999999995</v>
      </c>
      <c r="I49" s="56">
        <v>29.551936999999999</v>
      </c>
      <c r="J49" s="55"/>
      <c r="K49" s="54"/>
      <c r="L49" s="54"/>
      <c r="M49" s="54"/>
      <c r="N49" s="54"/>
      <c r="O49" s="54"/>
      <c r="P49" s="53">
        <f>SUM(J49:M49)</f>
        <v>0</v>
      </c>
      <c r="Q49" s="91">
        <v>36.871184</v>
      </c>
      <c r="R49" s="24"/>
      <c r="S49" s="24"/>
      <c r="T49" s="24"/>
      <c r="U49" s="24"/>
      <c r="V49" s="24"/>
      <c r="W49" s="23">
        <f>SUM(Q49:V49)</f>
        <v>36.871184</v>
      </c>
      <c r="X49" s="91">
        <v>44.173999999999999</v>
      </c>
      <c r="Y49" s="24"/>
      <c r="Z49" s="24"/>
      <c r="AA49" s="24"/>
      <c r="AB49" s="24"/>
      <c r="AC49" s="24"/>
      <c r="AD49" s="23">
        <f>SUM(X49:AC49)</f>
        <v>44.173999999999999</v>
      </c>
      <c r="AE49" s="9"/>
    </row>
    <row r="50" spans="1:31" ht="31.5" x14ac:dyDescent="0.25">
      <c r="A50" s="35" t="s">
        <v>174</v>
      </c>
      <c r="B50" s="112" t="s">
        <v>173</v>
      </c>
      <c r="C50" s="61" t="s">
        <v>27</v>
      </c>
      <c r="D50" s="126" t="s">
        <v>172</v>
      </c>
      <c r="E50" s="59">
        <v>2014</v>
      </c>
      <c r="F50" s="59">
        <v>2015</v>
      </c>
      <c r="G50" s="58">
        <v>90.009219999999999</v>
      </c>
      <c r="H50" s="57">
        <f>W50</f>
        <v>90.009219999999999</v>
      </c>
      <c r="I50" s="56"/>
      <c r="J50" s="55"/>
      <c r="K50" s="54"/>
      <c r="L50" s="54"/>
      <c r="M50" s="54" t="s">
        <v>171</v>
      </c>
      <c r="N50" s="54"/>
      <c r="O50" s="54"/>
      <c r="P50" s="53" t="s">
        <v>171</v>
      </c>
      <c r="Q50" s="91"/>
      <c r="R50" s="24"/>
      <c r="S50" s="30">
        <v>8.5184200000000008</v>
      </c>
      <c r="T50" s="30">
        <v>81.490799999999993</v>
      </c>
      <c r="U50" s="30"/>
      <c r="V50" s="30"/>
      <c r="W50" s="23">
        <f>SUM(Q50:V50)</f>
        <v>90.009219999999999</v>
      </c>
      <c r="X50" s="91"/>
      <c r="Y50" s="24"/>
      <c r="Z50" s="30">
        <v>7.2190000000000003</v>
      </c>
      <c r="AA50" s="30">
        <v>69.06</v>
      </c>
      <c r="AB50" s="30"/>
      <c r="AC50" s="30"/>
      <c r="AD50" s="23">
        <f>SUM(X50:AC50)</f>
        <v>76.278999999999996</v>
      </c>
      <c r="AE50" s="9"/>
    </row>
    <row r="51" spans="1:31" ht="47.25" x14ac:dyDescent="0.25">
      <c r="A51" s="35" t="s">
        <v>170</v>
      </c>
      <c r="B51" s="110" t="s">
        <v>169</v>
      </c>
      <c r="C51" s="61" t="s">
        <v>27</v>
      </c>
      <c r="D51" s="60" t="s">
        <v>168</v>
      </c>
      <c r="E51" s="59">
        <v>2013</v>
      </c>
      <c r="F51" s="59">
        <v>2014</v>
      </c>
      <c r="G51" s="58">
        <v>91.837040000000002</v>
      </c>
      <c r="H51" s="58">
        <f>W51</f>
        <v>91.837040000000002</v>
      </c>
      <c r="I51" s="101"/>
      <c r="J51" s="55"/>
      <c r="K51" s="54"/>
      <c r="L51" s="54" t="s">
        <v>168</v>
      </c>
      <c r="M51" s="54"/>
      <c r="N51" s="54"/>
      <c r="O51" s="54"/>
      <c r="P51" s="53" t="s">
        <v>168</v>
      </c>
      <c r="Q51" s="96"/>
      <c r="R51" s="30">
        <v>8.5668000000000006</v>
      </c>
      <c r="S51" s="30">
        <v>79.730239999999995</v>
      </c>
      <c r="T51" s="30">
        <v>3.54</v>
      </c>
      <c r="U51" s="30"/>
      <c r="V51" s="30"/>
      <c r="W51" s="23">
        <f>SUM(Q51:V51)</f>
        <v>91.837040000000002</v>
      </c>
      <c r="X51" s="96"/>
      <c r="Y51" s="30">
        <v>7.26</v>
      </c>
      <c r="Z51" s="30">
        <v>70.567999999999998</v>
      </c>
      <c r="AA51" s="30"/>
      <c r="AB51" s="30"/>
      <c r="AC51" s="30"/>
      <c r="AD51" s="23">
        <f>SUM(X51:AC51)</f>
        <v>77.828000000000003</v>
      </c>
      <c r="AE51" s="9"/>
    </row>
    <row r="52" spans="1:31" ht="31.5" x14ac:dyDescent="0.25">
      <c r="A52" s="35" t="s">
        <v>167</v>
      </c>
      <c r="B52" s="110" t="s">
        <v>166</v>
      </c>
      <c r="C52" s="61" t="s">
        <v>27</v>
      </c>
      <c r="D52" s="60" t="s">
        <v>1</v>
      </c>
      <c r="E52" s="59">
        <v>2012</v>
      </c>
      <c r="F52" s="59">
        <v>2013</v>
      </c>
      <c r="G52" s="58">
        <v>8.5302199999999999</v>
      </c>
      <c r="H52" s="57">
        <f>W52</f>
        <v>8.5299599999999991</v>
      </c>
      <c r="I52" s="56"/>
      <c r="J52" s="55"/>
      <c r="K52" s="54"/>
      <c r="L52" s="54"/>
      <c r="M52" s="54"/>
      <c r="N52" s="54"/>
      <c r="O52" s="54"/>
      <c r="P52" s="53">
        <f>SUM(J52:M52)</f>
        <v>0</v>
      </c>
      <c r="Q52" s="91">
        <v>0.77500000000000002</v>
      </c>
      <c r="R52" s="24">
        <v>7.7549599999999996</v>
      </c>
      <c r="S52" s="30"/>
      <c r="T52" s="30"/>
      <c r="U52" s="30"/>
      <c r="V52" s="30"/>
      <c r="W52" s="23">
        <f>SUM(Q52:V52)</f>
        <v>8.5299599999999991</v>
      </c>
      <c r="X52" s="91">
        <v>0.65700000000000003</v>
      </c>
      <c r="Y52" s="24">
        <v>6.5720000000000001</v>
      </c>
      <c r="Z52" s="30"/>
      <c r="AA52" s="30"/>
      <c r="AB52" s="30"/>
      <c r="AC52" s="30"/>
      <c r="AD52" s="23">
        <f>SUM(X52:AC52)</f>
        <v>7.2290000000000001</v>
      </c>
      <c r="AE52" s="9"/>
    </row>
    <row r="53" spans="1:31" x14ac:dyDescent="0.25">
      <c r="A53" s="35" t="s">
        <v>165</v>
      </c>
      <c r="B53" s="117" t="s">
        <v>164</v>
      </c>
      <c r="C53" s="61" t="s">
        <v>51</v>
      </c>
      <c r="D53" s="60" t="s">
        <v>1</v>
      </c>
      <c r="E53" s="31">
        <v>2012</v>
      </c>
      <c r="F53" s="31">
        <v>2017</v>
      </c>
      <c r="G53" s="38">
        <v>17.852780295397402</v>
      </c>
      <c r="H53" s="57">
        <f>W53</f>
        <v>17.853459984972801</v>
      </c>
      <c r="I53" s="56"/>
      <c r="J53" s="55"/>
      <c r="K53" s="54"/>
      <c r="L53" s="54"/>
      <c r="M53" s="54"/>
      <c r="N53" s="54"/>
      <c r="O53" s="54"/>
      <c r="P53" s="53"/>
      <c r="Q53" s="91">
        <v>2.5059999999999998</v>
      </c>
      <c r="R53" s="24">
        <v>2.6978</v>
      </c>
      <c r="S53" s="30">
        <v>2.9125443456000002</v>
      </c>
      <c r="T53" s="30">
        <v>3.0960346393728</v>
      </c>
      <c r="U53" s="30">
        <v>3.257028</v>
      </c>
      <c r="V53" s="30">
        <v>3.3840530000000002</v>
      </c>
      <c r="W53" s="23">
        <f>SUM(Q53:V53)</f>
        <v>17.853459984972801</v>
      </c>
      <c r="X53" s="91">
        <v>2.1240000000000001</v>
      </c>
      <c r="Y53" s="24">
        <v>2.2850000000000001</v>
      </c>
      <c r="Z53" s="30">
        <v>2.468</v>
      </c>
      <c r="AA53" s="30">
        <v>2.6240000000000001</v>
      </c>
      <c r="AB53" s="30">
        <v>2.76</v>
      </c>
      <c r="AC53" s="30">
        <v>2.8679999999999999</v>
      </c>
      <c r="AD53" s="23">
        <f>SUM(X53:AC53)</f>
        <v>15.129000000000001</v>
      </c>
      <c r="AE53" s="9"/>
    </row>
    <row r="54" spans="1:31" ht="18.75" x14ac:dyDescent="0.25">
      <c r="A54" s="119"/>
      <c r="B54" s="70" t="s">
        <v>127</v>
      </c>
      <c r="C54" s="61"/>
      <c r="D54" s="60"/>
      <c r="E54" s="59"/>
      <c r="F54" s="59"/>
      <c r="G54" s="81"/>
      <c r="H54" s="81"/>
      <c r="I54" s="80"/>
      <c r="J54" s="115"/>
      <c r="K54" s="114"/>
      <c r="L54" s="114"/>
      <c r="M54" s="114"/>
      <c r="N54" s="114"/>
      <c r="O54" s="114"/>
      <c r="P54" s="113"/>
      <c r="Q54" s="82"/>
      <c r="R54" s="81"/>
      <c r="S54" s="81"/>
      <c r="T54" s="81"/>
      <c r="U54" s="81"/>
      <c r="V54" s="81"/>
      <c r="W54" s="23"/>
      <c r="X54" s="82"/>
      <c r="Y54" s="81"/>
      <c r="Z54" s="81"/>
      <c r="AA54" s="81"/>
      <c r="AB54" s="81"/>
      <c r="AC54" s="81"/>
      <c r="AD54" s="23"/>
      <c r="AE54" s="9"/>
    </row>
    <row r="55" spans="1:31" ht="31.5" x14ac:dyDescent="0.25">
      <c r="A55" s="71" t="s">
        <v>163</v>
      </c>
      <c r="B55" s="72" t="s">
        <v>69</v>
      </c>
      <c r="C55" s="61"/>
      <c r="D55" s="60"/>
      <c r="E55" s="59"/>
      <c r="F55" s="59"/>
      <c r="G55" s="85">
        <f>G56</f>
        <v>727.75674000000004</v>
      </c>
      <c r="H55" s="81">
        <f>H56</f>
        <v>644.58073999999999</v>
      </c>
      <c r="I55" s="80">
        <f>I56</f>
        <v>73.563603999999998</v>
      </c>
      <c r="J55" s="84">
        <f>J56</f>
        <v>0</v>
      </c>
      <c r="K55" s="83">
        <f>K56</f>
        <v>0</v>
      </c>
      <c r="L55" s="83">
        <f>L56</f>
        <v>0</v>
      </c>
      <c r="M55" s="83">
        <f>M56</f>
        <v>0</v>
      </c>
      <c r="N55" s="83">
        <f>N56</f>
        <v>0</v>
      </c>
      <c r="O55" s="83">
        <f>O56</f>
        <v>0</v>
      </c>
      <c r="P55" s="53">
        <f>P56</f>
        <v>0</v>
      </c>
      <c r="Q55" s="82">
        <f>Q56</f>
        <v>58.971201000000001</v>
      </c>
      <c r="R55" s="81">
        <f>R56</f>
        <v>76.7</v>
      </c>
      <c r="S55" s="81">
        <f>S56</f>
        <v>65.01446</v>
      </c>
      <c r="T55" s="81">
        <f>T56</f>
        <v>56.754460000000002</v>
      </c>
      <c r="U55" s="81">
        <f>U56</f>
        <v>17.7</v>
      </c>
      <c r="V55" s="81">
        <f>V56</f>
        <v>17.7</v>
      </c>
      <c r="W55" s="80">
        <f>W56</f>
        <v>292.84012099999995</v>
      </c>
      <c r="X55" s="82">
        <f>X56</f>
        <v>50</v>
      </c>
      <c r="Y55" s="81">
        <f>Y56</f>
        <v>50</v>
      </c>
      <c r="Z55" s="81">
        <f>Z56</f>
        <v>59.097000000000001</v>
      </c>
      <c r="AA55" s="81">
        <f>AA56</f>
        <v>59.097000000000001</v>
      </c>
      <c r="AB55" s="81">
        <f>AB56</f>
        <v>15</v>
      </c>
      <c r="AC55" s="81">
        <f>AC56</f>
        <v>15</v>
      </c>
      <c r="AD55" s="80">
        <f>AD56</f>
        <v>248.19400000000002</v>
      </c>
      <c r="AE55" s="9"/>
    </row>
    <row r="56" spans="1:31" x14ac:dyDescent="0.25">
      <c r="A56" s="35" t="s">
        <v>162</v>
      </c>
      <c r="B56" s="63" t="s">
        <v>161</v>
      </c>
      <c r="C56" s="61" t="s">
        <v>51</v>
      </c>
      <c r="D56" s="60" t="s">
        <v>1</v>
      </c>
      <c r="E56" s="59">
        <v>2008</v>
      </c>
      <c r="F56" s="59">
        <v>2017</v>
      </c>
      <c r="G56" s="30">
        <v>727.75674000000004</v>
      </c>
      <c r="H56" s="30">
        <f>727.75674-30.282-21.645-31.249</f>
        <v>644.58073999999999</v>
      </c>
      <c r="I56" s="56">
        <v>73.563603999999998</v>
      </c>
      <c r="J56" s="55"/>
      <c r="K56" s="54"/>
      <c r="L56" s="54"/>
      <c r="M56" s="54"/>
      <c r="N56" s="54"/>
      <c r="O56" s="54"/>
      <c r="P56" s="53"/>
      <c r="Q56" s="91">
        <v>58.971201000000001</v>
      </c>
      <c r="R56" s="24">
        <v>76.7</v>
      </c>
      <c r="S56" s="24">
        <v>65.01446</v>
      </c>
      <c r="T56" s="24">
        <v>56.754460000000002</v>
      </c>
      <c r="U56" s="24">
        <v>17.7</v>
      </c>
      <c r="V56" s="24">
        <v>17.7</v>
      </c>
      <c r="W56" s="23">
        <f>SUM(Q56:V56)</f>
        <v>292.84012099999995</v>
      </c>
      <c r="X56" s="91">
        <v>50</v>
      </c>
      <c r="Y56" s="24">
        <v>50</v>
      </c>
      <c r="Z56" s="24">
        <v>59.097000000000001</v>
      </c>
      <c r="AA56" s="24">
        <v>59.097000000000001</v>
      </c>
      <c r="AB56" s="24">
        <v>15</v>
      </c>
      <c r="AC56" s="24">
        <v>15</v>
      </c>
      <c r="AD56" s="23">
        <f>SUM(X56:AC56)</f>
        <v>248.19400000000002</v>
      </c>
      <c r="AE56" s="9"/>
    </row>
    <row r="57" spans="1:31" s="2" customFormat="1" x14ac:dyDescent="0.25">
      <c r="A57" s="71" t="s">
        <v>160</v>
      </c>
      <c r="B57" s="72" t="s">
        <v>67</v>
      </c>
      <c r="C57" s="61"/>
      <c r="D57" s="60"/>
      <c r="E57" s="59"/>
      <c r="F57" s="59"/>
      <c r="G57" s="81">
        <f>SUM(G58:G62)</f>
        <v>306.53464784265225</v>
      </c>
      <c r="H57" s="81">
        <f>SUM(H58:H62)</f>
        <v>306.53464784265225</v>
      </c>
      <c r="I57" s="80">
        <f>SUM(I58:I62)</f>
        <v>55.703180000000003</v>
      </c>
      <c r="J57" s="115">
        <f>SUM(J58:J62)</f>
        <v>0</v>
      </c>
      <c r="K57" s="114">
        <f>SUM(K58:K62)</f>
        <v>0</v>
      </c>
      <c r="L57" s="114">
        <f>SUM(L58:L62)</f>
        <v>0</v>
      </c>
      <c r="M57" s="114">
        <f>SUM(M58:M62)</f>
        <v>0</v>
      </c>
      <c r="N57" s="114">
        <f>SUM(N58:N62)</f>
        <v>0</v>
      </c>
      <c r="O57" s="114">
        <f>SUM(O58:O62)</f>
        <v>0</v>
      </c>
      <c r="P57" s="113">
        <f>SUM(P58:P62)</f>
        <v>0</v>
      </c>
      <c r="Q57" s="82">
        <f>SUM(Q58:Q62)</f>
        <v>42.580579450000002</v>
      </c>
      <c r="R57" s="81">
        <f>SUM(R58:R62)</f>
        <v>29.551992519360002</v>
      </c>
      <c r="S57" s="81">
        <f>SUM(S58:S62)</f>
        <v>37.625471066300804</v>
      </c>
      <c r="T57" s="81">
        <f>SUM(T58:T62)</f>
        <v>41.001678806991478</v>
      </c>
      <c r="U57" s="81">
        <f>SUM(U58:U62)</f>
        <v>48.909789000000004</v>
      </c>
      <c r="V57" s="81">
        <f>SUM(V58:V62)</f>
        <v>51.161957000000001</v>
      </c>
      <c r="W57" s="80">
        <f>SUM(W58:W62)</f>
        <v>250.83146784265227</v>
      </c>
      <c r="X57" s="82">
        <f>SUM(X58:X62)</f>
        <v>32.027000000000001</v>
      </c>
      <c r="Y57" s="81">
        <f>SUM(Y58:Y62)</f>
        <v>25.136000000000003</v>
      </c>
      <c r="Z57" s="81">
        <f>SUM(Z58:Z62)</f>
        <v>31.882999999999999</v>
      </c>
      <c r="AA57" s="81">
        <f>SUM(AA58:AA62)</f>
        <v>34.747</v>
      </c>
      <c r="AB57" s="85">
        <f>SUM(AB58:AB62)</f>
        <v>41.448999999999998</v>
      </c>
      <c r="AC57" s="85">
        <f>SUM(AC58:AC62)</f>
        <v>43.356999999999999</v>
      </c>
      <c r="AD57" s="80">
        <f>SUM(AD58:AD62)</f>
        <v>208.59899999999999</v>
      </c>
      <c r="AE57" s="94"/>
    </row>
    <row r="58" spans="1:31" ht="20.25" customHeight="1" x14ac:dyDescent="0.25">
      <c r="A58" s="35" t="s">
        <v>159</v>
      </c>
      <c r="B58" s="110" t="s">
        <v>158</v>
      </c>
      <c r="C58" s="61" t="s">
        <v>27</v>
      </c>
      <c r="D58" s="32" t="s">
        <v>1</v>
      </c>
      <c r="E58" s="59">
        <v>2011</v>
      </c>
      <c r="F58" s="59">
        <v>2017</v>
      </c>
      <c r="G58" s="58">
        <f>I58+W58</f>
        <v>47.960170784052799</v>
      </c>
      <c r="H58" s="57">
        <f>I58+W58</f>
        <v>47.960170784052799</v>
      </c>
      <c r="I58" s="56">
        <v>2.9910000000000001</v>
      </c>
      <c r="J58" s="55"/>
      <c r="K58" s="54"/>
      <c r="L58" s="54"/>
      <c r="M58" s="54"/>
      <c r="N58" s="54"/>
      <c r="O58" s="54"/>
      <c r="P58" s="53"/>
      <c r="Q58" s="91">
        <v>2.5726200000000001</v>
      </c>
      <c r="R58" s="24">
        <v>2.6110945600000002</v>
      </c>
      <c r="S58" s="24">
        <v>9.5459875055999994</v>
      </c>
      <c r="T58" s="24">
        <v>10.1473847184528</v>
      </c>
      <c r="U58" s="24">
        <v>9.8538910000000008</v>
      </c>
      <c r="V58" s="24">
        <v>10.238193000000001</v>
      </c>
      <c r="W58" s="23">
        <f>SUM(Q58:V58)</f>
        <v>44.9691707840528</v>
      </c>
      <c r="X58" s="91">
        <v>2.089</v>
      </c>
      <c r="Y58" s="24">
        <v>2.3050000000000002</v>
      </c>
      <c r="Z58" s="24">
        <v>8.09</v>
      </c>
      <c r="AA58" s="24">
        <v>8.5990000000000002</v>
      </c>
      <c r="AB58" s="24">
        <v>8.35</v>
      </c>
      <c r="AC58" s="24">
        <v>8.6769999999999996</v>
      </c>
      <c r="AD58" s="23">
        <f>SUM(X58:AC58)</f>
        <v>38.11</v>
      </c>
      <c r="AE58" s="9"/>
    </row>
    <row r="59" spans="1:31" ht="47.25" x14ac:dyDescent="0.25">
      <c r="A59" s="35" t="s">
        <v>157</v>
      </c>
      <c r="B59" s="125" t="s">
        <v>156</v>
      </c>
      <c r="C59" s="61" t="s">
        <v>51</v>
      </c>
      <c r="D59" s="32" t="s">
        <v>1</v>
      </c>
      <c r="E59" s="59">
        <v>2011</v>
      </c>
      <c r="F59" s="59">
        <v>2017</v>
      </c>
      <c r="G59" s="58">
        <f>I59+W59</f>
        <v>29.505269813377282</v>
      </c>
      <c r="H59" s="57">
        <f>I59+W59</f>
        <v>29.505269813377282</v>
      </c>
      <c r="I59" s="56">
        <v>1.708</v>
      </c>
      <c r="J59" s="55"/>
      <c r="K59" s="54"/>
      <c r="L59" s="54"/>
      <c r="M59" s="54"/>
      <c r="N59" s="54"/>
      <c r="O59" s="54"/>
      <c r="P59" s="53"/>
      <c r="Q59" s="91">
        <v>0.11700000000000001</v>
      </c>
      <c r="R59" s="24"/>
      <c r="S59" s="24">
        <v>6.7596219270400004</v>
      </c>
      <c r="T59" s="24">
        <v>6.8689988863372804</v>
      </c>
      <c r="U59" s="24">
        <v>7.2261870000000004</v>
      </c>
      <c r="V59" s="24">
        <v>6.8254619999999999</v>
      </c>
      <c r="W59" s="23">
        <f>SUM(Q59:V59)</f>
        <v>27.797269813377284</v>
      </c>
      <c r="X59" s="91">
        <v>0.10199999999999999</v>
      </c>
      <c r="Y59" s="24"/>
      <c r="Z59" s="24">
        <v>5.7249999999999996</v>
      </c>
      <c r="AA59" s="24">
        <v>5.8209999999999997</v>
      </c>
      <c r="AB59" s="24">
        <v>6.1239999999999997</v>
      </c>
      <c r="AC59" s="24">
        <v>5.7839999999999998</v>
      </c>
      <c r="AD59" s="23">
        <f>SUM(X59:AC59)</f>
        <v>23.555999999999997</v>
      </c>
      <c r="AE59" s="9"/>
    </row>
    <row r="60" spans="1:31" ht="31.5" x14ac:dyDescent="0.25">
      <c r="A60" s="35" t="s">
        <v>155</v>
      </c>
      <c r="B60" s="110" t="s">
        <v>154</v>
      </c>
      <c r="C60" s="61" t="s">
        <v>51</v>
      </c>
      <c r="D60" s="32" t="s">
        <v>1</v>
      </c>
      <c r="E60" s="59">
        <v>2011</v>
      </c>
      <c r="F60" s="59">
        <v>2017</v>
      </c>
      <c r="G60" s="58">
        <f>I60+W60</f>
        <v>39.5958645052592</v>
      </c>
      <c r="H60" s="57">
        <f>I60+W60</f>
        <v>39.5958645052592</v>
      </c>
      <c r="I60" s="56">
        <v>0.81799999999999995</v>
      </c>
      <c r="J60" s="55"/>
      <c r="K60" s="54"/>
      <c r="L60" s="54"/>
      <c r="M60" s="54"/>
      <c r="N60" s="54"/>
      <c r="O60" s="54"/>
      <c r="P60" s="53"/>
      <c r="Q60" s="91">
        <v>3.3170000000000002</v>
      </c>
      <c r="R60" s="24">
        <v>3.9434990000000001</v>
      </c>
      <c r="S60" s="24">
        <v>5.1401471183999998</v>
      </c>
      <c r="T60" s="24">
        <v>5.4639763868592004</v>
      </c>
      <c r="U60" s="24">
        <v>10.675049</v>
      </c>
      <c r="V60" s="24">
        <v>10.238193000000001</v>
      </c>
      <c r="W60" s="23">
        <f>SUM(Q60:V60)</f>
        <v>38.777864505259203</v>
      </c>
      <c r="X60" s="91">
        <v>2.8109999999999999</v>
      </c>
      <c r="Y60" s="24">
        <v>3.3420000000000001</v>
      </c>
      <c r="Z60" s="24">
        <v>4.3559999999999999</v>
      </c>
      <c r="AA60" s="24">
        <v>4.6310000000000002</v>
      </c>
      <c r="AB60" s="24">
        <v>9.0470000000000006</v>
      </c>
      <c r="AC60" s="24">
        <v>8.6760000000000002</v>
      </c>
      <c r="AD60" s="23">
        <f>SUM(X60:AC60)</f>
        <v>32.863</v>
      </c>
      <c r="AE60" s="9"/>
    </row>
    <row r="61" spans="1:31" s="2" customFormat="1" x14ac:dyDescent="0.25">
      <c r="A61" s="35" t="s">
        <v>153</v>
      </c>
      <c r="B61" s="123" t="s">
        <v>152</v>
      </c>
      <c r="C61" s="61" t="s">
        <v>51</v>
      </c>
      <c r="D61" s="32" t="s">
        <v>1</v>
      </c>
      <c r="E61" s="59">
        <v>2011</v>
      </c>
      <c r="F61" s="59">
        <v>2017</v>
      </c>
      <c r="G61" s="58">
        <f>I61+W61</f>
        <v>171.114203289963</v>
      </c>
      <c r="H61" s="57">
        <f>I61+W61</f>
        <v>171.114203289963</v>
      </c>
      <c r="I61" s="56">
        <v>46.401000000000003</v>
      </c>
      <c r="J61" s="55"/>
      <c r="K61" s="54"/>
      <c r="L61" s="54"/>
      <c r="M61" s="54"/>
      <c r="N61" s="54"/>
      <c r="O61" s="54"/>
      <c r="P61" s="53"/>
      <c r="Q61" s="91">
        <v>22</v>
      </c>
      <c r="R61" s="24">
        <v>22.997398959360002</v>
      </c>
      <c r="S61" s="24">
        <v>16.179714515260802</v>
      </c>
      <c r="T61" s="24">
        <v>18.521318815342202</v>
      </c>
      <c r="U61" s="24">
        <v>21.154661999999998</v>
      </c>
      <c r="V61" s="24">
        <v>23.860109000000001</v>
      </c>
      <c r="W61" s="23">
        <f>SUM(Q61:V61)</f>
        <v>124.71320328996299</v>
      </c>
      <c r="X61" s="91">
        <v>19.024999999999999</v>
      </c>
      <c r="Y61" s="24">
        <v>19.489000000000001</v>
      </c>
      <c r="Z61" s="24">
        <v>13.712</v>
      </c>
      <c r="AA61" s="24">
        <v>15.696</v>
      </c>
      <c r="AB61" s="24">
        <v>17.928000000000001</v>
      </c>
      <c r="AC61" s="24">
        <v>20.22</v>
      </c>
      <c r="AD61" s="23">
        <f>SUM(X61:AC61)</f>
        <v>106.07</v>
      </c>
      <c r="AE61" s="94"/>
    </row>
    <row r="62" spans="1:31" x14ac:dyDescent="0.25">
      <c r="A62" s="35" t="s">
        <v>151</v>
      </c>
      <c r="B62" s="124" t="s">
        <v>150</v>
      </c>
      <c r="C62" s="61" t="s">
        <v>51</v>
      </c>
      <c r="D62" s="32" t="s">
        <v>1</v>
      </c>
      <c r="E62" s="59">
        <v>2011</v>
      </c>
      <c r="F62" s="59">
        <v>2012</v>
      </c>
      <c r="G62" s="58">
        <f>I62+W62</f>
        <v>18.359139450000001</v>
      </c>
      <c r="H62" s="57">
        <f>I62+W62</f>
        <v>18.359139450000001</v>
      </c>
      <c r="I62" s="56">
        <v>3.78518</v>
      </c>
      <c r="J62" s="55"/>
      <c r="K62" s="54"/>
      <c r="L62" s="54"/>
      <c r="M62" s="54"/>
      <c r="N62" s="54"/>
      <c r="O62" s="54"/>
      <c r="P62" s="53"/>
      <c r="Q62" s="96">
        <v>14.57395945</v>
      </c>
      <c r="R62" s="24"/>
      <c r="S62" s="24"/>
      <c r="T62" s="24"/>
      <c r="U62" s="24"/>
      <c r="V62" s="24"/>
      <c r="W62" s="23">
        <f>SUM(Q62:V62)</f>
        <v>14.57395945</v>
      </c>
      <c r="X62" s="91">
        <v>8</v>
      </c>
      <c r="Y62" s="24"/>
      <c r="Z62" s="24"/>
      <c r="AA62" s="24"/>
      <c r="AB62" s="24"/>
      <c r="AC62" s="24"/>
      <c r="AD62" s="23">
        <f>SUM(X62:AC62)</f>
        <v>8</v>
      </c>
      <c r="AE62" s="9"/>
    </row>
    <row r="63" spans="1:31" ht="31.5" x14ac:dyDescent="0.25">
      <c r="A63" s="71" t="s">
        <v>149</v>
      </c>
      <c r="B63" s="93" t="s">
        <v>148</v>
      </c>
      <c r="C63" s="61"/>
      <c r="D63" s="60"/>
      <c r="E63" s="59"/>
      <c r="F63" s="59"/>
      <c r="G63" s="85">
        <f>SUM(G64:G64)</f>
        <v>24.979915377353599</v>
      </c>
      <c r="H63" s="81">
        <f>SUM(H64:H64)</f>
        <v>24.979915377353599</v>
      </c>
      <c r="I63" s="80">
        <f>SUM(I64:I64)</f>
        <v>1.74</v>
      </c>
      <c r="J63" s="84">
        <f>SUM(J64:J64)</f>
        <v>0</v>
      </c>
      <c r="K63" s="83">
        <f>SUM(K64:K64)</f>
        <v>0</v>
      </c>
      <c r="L63" s="83">
        <f>SUM(L64:L64)</f>
        <v>0</v>
      </c>
      <c r="M63" s="83">
        <f>SUM(M64:M64)</f>
        <v>0</v>
      </c>
      <c r="N63" s="83">
        <f>SUM(N64:N64)</f>
        <v>0</v>
      </c>
      <c r="O63" s="83">
        <f>SUM(O64:O64)</f>
        <v>0</v>
      </c>
      <c r="P63" s="53">
        <f>SUM(P64:P64)</f>
        <v>0</v>
      </c>
      <c r="Q63" s="87">
        <f>SUM(Q64:Q64)</f>
        <v>3.3540000000000001</v>
      </c>
      <c r="R63" s="81">
        <f>SUM(R64:R64)</f>
        <v>1.631792736</v>
      </c>
      <c r="S63" s="81">
        <f>SUM(S64:S64)</f>
        <v>3.5246723097600001</v>
      </c>
      <c r="T63" s="81">
        <f>SUM(T64:T64)</f>
        <v>4.6834083315935997</v>
      </c>
      <c r="U63" s="81">
        <f>SUM(U64:U64)</f>
        <v>4.926946</v>
      </c>
      <c r="V63" s="81">
        <f>SUM(V64:V64)</f>
        <v>5.1190959999999999</v>
      </c>
      <c r="W63" s="80">
        <f>SUM(W64:W64)</f>
        <v>23.239915377353601</v>
      </c>
      <c r="X63" s="82">
        <f>SUM(X64:X64)</f>
        <v>2.8420000000000001</v>
      </c>
      <c r="Y63" s="81">
        <f>SUM(Y64:Y64)</f>
        <v>1.383</v>
      </c>
      <c r="Z63" s="81">
        <f>SUM(Z64:Z64)</f>
        <v>2.9870000000000001</v>
      </c>
      <c r="AA63" s="81">
        <f>SUM(AA64:AA64)</f>
        <v>3.9689999999999999</v>
      </c>
      <c r="AB63" s="81">
        <f>SUM(AB64:AB64)</f>
        <v>4.1749999999999998</v>
      </c>
      <c r="AC63" s="81">
        <f>SUM(AC64:AC64)</f>
        <v>4.3380000000000001</v>
      </c>
      <c r="AD63" s="80">
        <f>SUM(AD64:AD64)</f>
        <v>19.693999999999999</v>
      </c>
      <c r="AE63" s="9"/>
    </row>
    <row r="64" spans="1:31" ht="20.25" customHeight="1" x14ac:dyDescent="0.25">
      <c r="A64" s="35" t="s">
        <v>147</v>
      </c>
      <c r="B64" s="110" t="s">
        <v>146</v>
      </c>
      <c r="C64" s="61" t="s">
        <v>51</v>
      </c>
      <c r="D64" s="32" t="s">
        <v>1</v>
      </c>
      <c r="E64" s="59">
        <v>2011</v>
      </c>
      <c r="F64" s="59">
        <v>2017</v>
      </c>
      <c r="G64" s="58">
        <f>I64+W64</f>
        <v>24.979915377353599</v>
      </c>
      <c r="H64" s="57">
        <f>I64+W64</f>
        <v>24.979915377353599</v>
      </c>
      <c r="I64" s="56">
        <v>1.74</v>
      </c>
      <c r="J64" s="55"/>
      <c r="K64" s="54"/>
      <c r="L64" s="54"/>
      <c r="M64" s="54"/>
      <c r="N64" s="54"/>
      <c r="O64" s="54"/>
      <c r="P64" s="53"/>
      <c r="Q64" s="91">
        <v>3.3540000000000001</v>
      </c>
      <c r="R64" s="24">
        <v>1.631792736</v>
      </c>
      <c r="S64" s="24">
        <v>3.5246723097600001</v>
      </c>
      <c r="T64" s="24">
        <v>4.6834083315935997</v>
      </c>
      <c r="U64" s="24">
        <v>4.926946</v>
      </c>
      <c r="V64" s="24">
        <v>5.1190959999999999</v>
      </c>
      <c r="W64" s="23">
        <f>SUM(Q64:V64)</f>
        <v>23.239915377353601</v>
      </c>
      <c r="X64" s="91">
        <v>2.8420000000000001</v>
      </c>
      <c r="Y64" s="24">
        <v>1.383</v>
      </c>
      <c r="Z64" s="24">
        <v>2.9870000000000001</v>
      </c>
      <c r="AA64" s="24">
        <v>3.9689999999999999</v>
      </c>
      <c r="AB64" s="24">
        <v>4.1749999999999998</v>
      </c>
      <c r="AC64" s="24">
        <v>4.3380000000000001</v>
      </c>
      <c r="AD64" s="23">
        <f>SUM(X64:AC64)</f>
        <v>19.693999999999999</v>
      </c>
      <c r="AE64" s="9"/>
    </row>
    <row r="65" spans="1:31" x14ac:dyDescent="0.25">
      <c r="A65" s="71" t="s">
        <v>145</v>
      </c>
      <c r="B65" s="93" t="s">
        <v>144</v>
      </c>
      <c r="C65" s="61"/>
      <c r="D65" s="32"/>
      <c r="E65" s="59"/>
      <c r="F65" s="59"/>
      <c r="G65" s="85">
        <f>SUM(G66:G70)</f>
        <v>107.74259035647187</v>
      </c>
      <c r="H65" s="81">
        <f>SUM(H66:H70)</f>
        <v>107.74259035647187</v>
      </c>
      <c r="I65" s="80">
        <f>SUM(I66:I70)</f>
        <v>12.604716</v>
      </c>
      <c r="J65" s="84">
        <f>SUM(J66:J70)</f>
        <v>0</v>
      </c>
      <c r="K65" s="83">
        <f>SUM(K66:K70)</f>
        <v>0</v>
      </c>
      <c r="L65" s="83">
        <f>SUM(L66:L70)</f>
        <v>0</v>
      </c>
      <c r="M65" s="83">
        <f>SUM(M66:M70)</f>
        <v>0</v>
      </c>
      <c r="N65" s="83">
        <f>SUM(N66:N70)</f>
        <v>0</v>
      </c>
      <c r="O65" s="83">
        <f>SUM(O66:O70)</f>
        <v>0</v>
      </c>
      <c r="P65" s="53">
        <f>SUM(P66:P70)</f>
        <v>0</v>
      </c>
      <c r="Q65" s="82">
        <f>SUM(Q66:Q70)</f>
        <v>12.055</v>
      </c>
      <c r="R65" s="81">
        <f>SUM(R66:R70)</f>
        <v>9.8576139999999999</v>
      </c>
      <c r="S65" s="81">
        <f>SUM(S66:S70)</f>
        <v>13.8754599927552</v>
      </c>
      <c r="T65" s="81">
        <f>SUM(T66:T70)</f>
        <v>15.41934136371667</v>
      </c>
      <c r="U65" s="81">
        <f>SUM(U66:U70)</f>
        <v>20.146280999999998</v>
      </c>
      <c r="V65" s="81">
        <f>SUM(V66:V70)</f>
        <v>23.784178000000004</v>
      </c>
      <c r="W65" s="80">
        <f>SUM(W66:W70)</f>
        <v>95.137874356471883</v>
      </c>
      <c r="X65" s="82">
        <f>SUM(X66:X70)</f>
        <v>11.217000000000001</v>
      </c>
      <c r="Y65" s="81">
        <f>SUM(Y66:Y70)</f>
        <v>8.4459999999999997</v>
      </c>
      <c r="Z65" s="85">
        <f>SUM(Z66:Z70)</f>
        <v>11.759</v>
      </c>
      <c r="AA65" s="81">
        <f>SUM(AA66:AA70)</f>
        <v>13.067</v>
      </c>
      <c r="AB65" s="81">
        <f>SUM(AB66:AB70)</f>
        <v>17.073</v>
      </c>
      <c r="AC65" s="81">
        <f>SUM(AC66:AC70)</f>
        <v>20.404</v>
      </c>
      <c r="AD65" s="80">
        <f>SUM(AD66:AD70)</f>
        <v>81.965999999999994</v>
      </c>
      <c r="AE65" s="9"/>
    </row>
    <row r="66" spans="1:31" ht="31.5" x14ac:dyDescent="0.25">
      <c r="A66" s="35" t="s">
        <v>143</v>
      </c>
      <c r="B66" s="123" t="s">
        <v>142</v>
      </c>
      <c r="C66" s="61" t="s">
        <v>51</v>
      </c>
      <c r="D66" s="32" t="s">
        <v>1</v>
      </c>
      <c r="E66" s="59">
        <v>2011</v>
      </c>
      <c r="F66" s="59">
        <v>2017</v>
      </c>
      <c r="G66" s="58">
        <f>I66+W66</f>
        <v>10.612512539839999</v>
      </c>
      <c r="H66" s="57">
        <f>I66+W66</f>
        <v>10.612512539839999</v>
      </c>
      <c r="I66" s="56">
        <v>2.7286000000000001</v>
      </c>
      <c r="J66" s="55"/>
      <c r="K66" s="54"/>
      <c r="L66" s="54"/>
      <c r="M66" s="54"/>
      <c r="N66" s="54"/>
      <c r="O66" s="54"/>
      <c r="P66" s="53"/>
      <c r="Q66" s="91"/>
      <c r="R66" s="24"/>
      <c r="S66" s="30">
        <v>2.3497815398399999</v>
      </c>
      <c r="T66" s="30"/>
      <c r="U66" s="30">
        <v>2.2434029999999998</v>
      </c>
      <c r="V66" s="30">
        <v>3.2907280000000001</v>
      </c>
      <c r="W66" s="23">
        <f>SUM(Q66:V66)</f>
        <v>7.883912539839999</v>
      </c>
      <c r="X66" s="91"/>
      <c r="Y66" s="24"/>
      <c r="Z66" s="30">
        <v>1.992</v>
      </c>
      <c r="AA66" s="30"/>
      <c r="AB66" s="30">
        <v>1.901</v>
      </c>
      <c r="AC66" s="30">
        <v>3.0369999999999999</v>
      </c>
      <c r="AD66" s="23">
        <f>SUM(X66:AC66)</f>
        <v>6.93</v>
      </c>
      <c r="AE66" s="9"/>
    </row>
    <row r="67" spans="1:31" ht="31.5" x14ac:dyDescent="0.25">
      <c r="A67" s="35" t="s">
        <v>141</v>
      </c>
      <c r="B67" s="123" t="s">
        <v>140</v>
      </c>
      <c r="C67" s="61" t="s">
        <v>51</v>
      </c>
      <c r="D67" s="32" t="s">
        <v>1</v>
      </c>
      <c r="E67" s="59">
        <v>2011</v>
      </c>
      <c r="F67" s="59">
        <v>2017</v>
      </c>
      <c r="G67" s="58">
        <f>I67+W67</f>
        <v>70.977242452102701</v>
      </c>
      <c r="H67" s="57">
        <f>I67+W67</f>
        <v>70.977242452102701</v>
      </c>
      <c r="I67" s="56">
        <v>8.9609319999999997</v>
      </c>
      <c r="J67" s="55"/>
      <c r="K67" s="54"/>
      <c r="L67" s="54"/>
      <c r="M67" s="54"/>
      <c r="N67" s="54"/>
      <c r="O67" s="54"/>
      <c r="P67" s="53"/>
      <c r="Q67" s="91">
        <v>11.548</v>
      </c>
      <c r="R67" s="24">
        <v>5.333469</v>
      </c>
      <c r="S67" s="24">
        <v>7.4502760947551998</v>
      </c>
      <c r="T67" s="24">
        <v>10.1317733573475</v>
      </c>
      <c r="U67" s="24">
        <v>12.466815</v>
      </c>
      <c r="V67" s="24">
        <v>15.085977</v>
      </c>
      <c r="W67" s="23">
        <f>SUM(Q67:V67)</f>
        <v>62.016310452102701</v>
      </c>
      <c r="X67" s="91">
        <v>10.787000000000001</v>
      </c>
      <c r="Y67" s="24">
        <v>4.6120000000000001</v>
      </c>
      <c r="Z67" s="24">
        <v>6.3140000000000001</v>
      </c>
      <c r="AA67" s="24">
        <v>8.5860000000000003</v>
      </c>
      <c r="AB67" s="24">
        <v>10.565</v>
      </c>
      <c r="AC67" s="24">
        <v>12.785</v>
      </c>
      <c r="AD67" s="23">
        <f>SUM(X67:AC67)</f>
        <v>53.649000000000001</v>
      </c>
      <c r="AE67" s="9"/>
    </row>
    <row r="68" spans="1:31" ht="31.5" x14ac:dyDescent="0.25">
      <c r="A68" s="35" t="s">
        <v>139</v>
      </c>
      <c r="B68" s="123" t="s">
        <v>138</v>
      </c>
      <c r="C68" s="61" t="s">
        <v>51</v>
      </c>
      <c r="D68" s="32" t="s">
        <v>1</v>
      </c>
      <c r="E68" s="59">
        <v>2011</v>
      </c>
      <c r="F68" s="59">
        <v>2017</v>
      </c>
      <c r="G68" s="58">
        <f>I68+W68</f>
        <v>4.2027587864655995</v>
      </c>
      <c r="H68" s="57">
        <f>I68+W68</f>
        <v>4.2027587864655995</v>
      </c>
      <c r="I68" s="56">
        <v>0.20599999999999999</v>
      </c>
      <c r="J68" s="55"/>
      <c r="K68" s="54"/>
      <c r="L68" s="54"/>
      <c r="M68" s="54"/>
      <c r="N68" s="54"/>
      <c r="O68" s="54"/>
      <c r="P68" s="53"/>
      <c r="Q68" s="91">
        <v>0.50700000000000001</v>
      </c>
      <c r="R68" s="24"/>
      <c r="S68" s="24">
        <v>0.73430673120000001</v>
      </c>
      <c r="T68" s="24">
        <v>0.78056805526560002</v>
      </c>
      <c r="U68" s="24">
        <v>1.1217010000000001</v>
      </c>
      <c r="V68" s="24">
        <v>0.85318300000000002</v>
      </c>
      <c r="W68" s="23">
        <f>SUM(Q68:V68)</f>
        <v>3.9967587864655996</v>
      </c>
      <c r="X68" s="91">
        <v>0.43</v>
      </c>
      <c r="Y68" s="24"/>
      <c r="Z68" s="24">
        <v>0.622</v>
      </c>
      <c r="AA68" s="24">
        <v>0.66100000000000003</v>
      </c>
      <c r="AB68" s="24">
        <v>0.95099999999999996</v>
      </c>
      <c r="AC68" s="24">
        <v>0.72299999999999998</v>
      </c>
      <c r="AD68" s="23">
        <f>SUM(X68:AC68)</f>
        <v>3.387</v>
      </c>
      <c r="AE68" s="9"/>
    </row>
    <row r="69" spans="1:31" x14ac:dyDescent="0.25">
      <c r="A69" s="35" t="s">
        <v>137</v>
      </c>
      <c r="B69" s="123" t="s">
        <v>136</v>
      </c>
      <c r="C69" s="61" t="s">
        <v>1</v>
      </c>
      <c r="D69" s="32" t="s">
        <v>1</v>
      </c>
      <c r="E69" s="59">
        <v>2011</v>
      </c>
      <c r="F69" s="59">
        <v>2017</v>
      </c>
      <c r="G69" s="58">
        <f>I69+W69</f>
        <v>14.465996682303571</v>
      </c>
      <c r="H69" s="57">
        <f>I69+W69</f>
        <v>14.465996682303571</v>
      </c>
      <c r="I69" s="56">
        <v>0.70918400000000004</v>
      </c>
      <c r="J69" s="55"/>
      <c r="K69" s="54"/>
      <c r="L69" s="54"/>
      <c r="M69" s="54"/>
      <c r="N69" s="54"/>
      <c r="O69" s="54"/>
      <c r="P69" s="53"/>
      <c r="Q69" s="91"/>
      <c r="R69" s="24">
        <v>4.5241449999999999</v>
      </c>
      <c r="S69" s="24">
        <v>0.73430673120000001</v>
      </c>
      <c r="T69" s="24">
        <v>4.5069999511035697</v>
      </c>
      <c r="U69" s="24">
        <v>2.226979</v>
      </c>
      <c r="V69" s="24">
        <v>1.7643819999999999</v>
      </c>
      <c r="W69" s="23">
        <f>SUM(Q69:V69)</f>
        <v>13.75681268230357</v>
      </c>
      <c r="X69" s="91"/>
      <c r="Y69" s="24">
        <v>3.8340000000000001</v>
      </c>
      <c r="Z69" s="24">
        <v>0.622</v>
      </c>
      <c r="AA69" s="24">
        <v>3.82</v>
      </c>
      <c r="AB69" s="24">
        <v>1.887</v>
      </c>
      <c r="AC69" s="24">
        <v>1.4950000000000001</v>
      </c>
      <c r="AD69" s="23">
        <f>SUM(X69:AC69)</f>
        <v>11.658000000000001</v>
      </c>
      <c r="AE69" s="9"/>
    </row>
    <row r="70" spans="1:31" x14ac:dyDescent="0.25">
      <c r="A70" s="35" t="s">
        <v>135</v>
      </c>
      <c r="B70" s="123" t="s">
        <v>134</v>
      </c>
      <c r="C70" s="61" t="s">
        <v>51</v>
      </c>
      <c r="D70" s="32" t="s">
        <v>1</v>
      </c>
      <c r="E70" s="59">
        <v>2014</v>
      </c>
      <c r="F70" s="59">
        <v>2017</v>
      </c>
      <c r="G70" s="58">
        <f>I70+W70</f>
        <v>7.4840798957600008</v>
      </c>
      <c r="H70" s="57">
        <f>I70+W70</f>
        <v>7.4840798957600008</v>
      </c>
      <c r="I70" s="56"/>
      <c r="J70" s="55"/>
      <c r="K70" s="54"/>
      <c r="L70" s="54"/>
      <c r="M70" s="54"/>
      <c r="N70" s="54"/>
      <c r="O70" s="54"/>
      <c r="P70" s="53"/>
      <c r="Q70" s="91"/>
      <c r="R70" s="24"/>
      <c r="S70" s="57">
        <v>2.6067888957599998</v>
      </c>
      <c r="T70" s="57"/>
      <c r="U70" s="57">
        <v>2.087383</v>
      </c>
      <c r="V70" s="57">
        <v>2.7899080000000001</v>
      </c>
      <c r="W70" s="23">
        <f>SUM(Q70:V70)</f>
        <v>7.4840798957600008</v>
      </c>
      <c r="X70" s="91"/>
      <c r="Y70" s="24"/>
      <c r="Z70" s="57">
        <v>2.2090000000000001</v>
      </c>
      <c r="AA70" s="57"/>
      <c r="AB70" s="57">
        <v>1.7689999999999999</v>
      </c>
      <c r="AC70" s="57">
        <v>2.3639999999999999</v>
      </c>
      <c r="AD70" s="23">
        <f>SUM(X70:AC70)</f>
        <v>6.3419999999999996</v>
      </c>
      <c r="AE70" s="9"/>
    </row>
    <row r="71" spans="1:31" ht="31.5" x14ac:dyDescent="0.25">
      <c r="A71" s="71" t="s">
        <v>133</v>
      </c>
      <c r="B71" s="93" t="s">
        <v>132</v>
      </c>
      <c r="C71" s="61"/>
      <c r="D71" s="32"/>
      <c r="E71" s="59"/>
      <c r="F71" s="59"/>
      <c r="G71" s="85">
        <f>G72</f>
        <v>0</v>
      </c>
      <c r="H71" s="57"/>
      <c r="I71" s="56"/>
      <c r="J71" s="55"/>
      <c r="K71" s="54"/>
      <c r="L71" s="54"/>
      <c r="M71" s="54"/>
      <c r="N71" s="54"/>
      <c r="O71" s="54"/>
      <c r="P71" s="53"/>
      <c r="Q71" s="91"/>
      <c r="R71" s="24"/>
      <c r="S71" s="24"/>
      <c r="T71" s="24"/>
      <c r="U71" s="24"/>
      <c r="V71" s="24"/>
      <c r="W71" s="29"/>
      <c r="X71" s="91"/>
      <c r="Y71" s="24"/>
      <c r="Z71" s="24"/>
      <c r="AA71" s="24"/>
      <c r="AB71" s="24"/>
      <c r="AC71" s="24"/>
      <c r="AD71" s="29"/>
      <c r="AE71" s="9"/>
    </row>
    <row r="72" spans="1:31" x14ac:dyDescent="0.25">
      <c r="A72" s="121"/>
      <c r="B72" s="122" t="s">
        <v>37</v>
      </c>
      <c r="C72" s="61"/>
      <c r="D72" s="32"/>
      <c r="E72" s="59"/>
      <c r="F72" s="59"/>
      <c r="G72" s="85">
        <f>G73+G74</f>
        <v>0</v>
      </c>
      <c r="H72" s="57"/>
      <c r="I72" s="56"/>
      <c r="J72" s="55"/>
      <c r="K72" s="54"/>
      <c r="L72" s="54"/>
      <c r="M72" s="54"/>
      <c r="N72" s="54"/>
      <c r="O72" s="54"/>
      <c r="P72" s="53"/>
      <c r="Q72" s="91"/>
      <c r="R72" s="24"/>
      <c r="S72" s="24"/>
      <c r="T72" s="24"/>
      <c r="U72" s="24"/>
      <c r="V72" s="24"/>
      <c r="W72" s="29"/>
      <c r="X72" s="91"/>
      <c r="Y72" s="24"/>
      <c r="Z72" s="24"/>
      <c r="AA72" s="24"/>
      <c r="AB72" s="24"/>
      <c r="AC72" s="24"/>
      <c r="AD72" s="29"/>
      <c r="AE72" s="9"/>
    </row>
    <row r="73" spans="1:31" hidden="1" x14ac:dyDescent="0.25">
      <c r="A73" s="121"/>
      <c r="B73" s="70" t="s">
        <v>36</v>
      </c>
      <c r="C73" s="61"/>
      <c r="D73" s="32"/>
      <c r="E73" s="59"/>
      <c r="F73" s="59"/>
      <c r="G73" s="85"/>
      <c r="H73" s="57"/>
      <c r="I73" s="56"/>
      <c r="J73" s="55"/>
      <c r="K73" s="54"/>
      <c r="L73" s="54"/>
      <c r="M73" s="54"/>
      <c r="N73" s="54"/>
      <c r="O73" s="54"/>
      <c r="P73" s="53"/>
      <c r="Q73" s="91"/>
      <c r="R73" s="24"/>
      <c r="S73" s="24"/>
      <c r="T73" s="24"/>
      <c r="U73" s="24"/>
      <c r="V73" s="24"/>
      <c r="W73" s="29"/>
      <c r="X73" s="91"/>
      <c r="Y73" s="24"/>
      <c r="Z73" s="24"/>
      <c r="AA73" s="24"/>
      <c r="AB73" s="24"/>
      <c r="AC73" s="24"/>
      <c r="AD73" s="29"/>
      <c r="AE73" s="9"/>
    </row>
    <row r="74" spans="1:31" hidden="1" x14ac:dyDescent="0.25">
      <c r="A74" s="121"/>
      <c r="B74" s="70" t="s">
        <v>131</v>
      </c>
      <c r="C74" s="61"/>
      <c r="D74" s="32"/>
      <c r="E74" s="59"/>
      <c r="F74" s="59"/>
      <c r="G74" s="58"/>
      <c r="H74" s="57"/>
      <c r="I74" s="56"/>
      <c r="J74" s="55"/>
      <c r="K74" s="54"/>
      <c r="L74" s="54"/>
      <c r="M74" s="54"/>
      <c r="N74" s="54"/>
      <c r="O74" s="54"/>
      <c r="P74" s="53"/>
      <c r="Q74" s="91"/>
      <c r="R74" s="24"/>
      <c r="S74" s="24"/>
      <c r="T74" s="24"/>
      <c r="U74" s="24"/>
      <c r="V74" s="24"/>
      <c r="W74" s="29"/>
      <c r="X74" s="91"/>
      <c r="Y74" s="24"/>
      <c r="Z74" s="24"/>
      <c r="AA74" s="24"/>
      <c r="AB74" s="24"/>
      <c r="AC74" s="24"/>
      <c r="AD74" s="29"/>
      <c r="AE74" s="9"/>
    </row>
    <row r="75" spans="1:31" x14ac:dyDescent="0.25">
      <c r="A75" s="71" t="s">
        <v>130</v>
      </c>
      <c r="B75" s="93" t="s">
        <v>57</v>
      </c>
      <c r="C75" s="61"/>
      <c r="D75" s="69"/>
      <c r="E75" s="85"/>
      <c r="F75" s="85"/>
      <c r="G75" s="85">
        <f>G76+G87</f>
        <v>1.1399999999999999</v>
      </c>
      <c r="H75" s="81">
        <f>H76+H87</f>
        <v>1.1399999999999999</v>
      </c>
      <c r="I75" s="80">
        <f>I76+I87</f>
        <v>0</v>
      </c>
      <c r="J75" s="84">
        <f>J76+J87</f>
        <v>0</v>
      </c>
      <c r="K75" s="83">
        <f>K76+K87</f>
        <v>0</v>
      </c>
      <c r="L75" s="83">
        <f>L76+L87</f>
        <v>0</v>
      </c>
      <c r="M75" s="83">
        <f>M76+M87</f>
        <v>0</v>
      </c>
      <c r="N75" s="83">
        <f>N76+N87</f>
        <v>0</v>
      </c>
      <c r="O75" s="83">
        <f>O76+O87</f>
        <v>0</v>
      </c>
      <c r="P75" s="53">
        <f>P76+P87</f>
        <v>0</v>
      </c>
      <c r="Q75" s="82">
        <f>Q76+Q87</f>
        <v>1.1399999999999999</v>
      </c>
      <c r="R75" s="81">
        <f>R76+R87</f>
        <v>0</v>
      </c>
      <c r="S75" s="81">
        <f>S76+S87</f>
        <v>0</v>
      </c>
      <c r="T75" s="81">
        <f>T76+T87</f>
        <v>0</v>
      </c>
      <c r="U75" s="81">
        <f>U76+U87</f>
        <v>0</v>
      </c>
      <c r="V75" s="81">
        <f>V76+V87</f>
        <v>0</v>
      </c>
      <c r="W75" s="80">
        <f>W76+W87</f>
        <v>1.1399999999999999</v>
      </c>
      <c r="X75" s="82">
        <f>X76+X87</f>
        <v>0.96899999999999997</v>
      </c>
      <c r="Y75" s="81">
        <f>Y76+Y87</f>
        <v>0</v>
      </c>
      <c r="Z75" s="81">
        <f>Z76+Z87</f>
        <v>0</v>
      </c>
      <c r="AA75" s="81">
        <f>AA76+AA87</f>
        <v>0</v>
      </c>
      <c r="AB75" s="81">
        <f>AB76+AB87</f>
        <v>0</v>
      </c>
      <c r="AC75" s="81">
        <f>AC76+AC87</f>
        <v>0</v>
      </c>
      <c r="AD75" s="80">
        <f>AD76+AD87</f>
        <v>0.96899999999999997</v>
      </c>
      <c r="AE75" s="9"/>
    </row>
    <row r="76" spans="1:31" x14ac:dyDescent="0.25">
      <c r="A76" s="121"/>
      <c r="B76" s="70" t="s">
        <v>56</v>
      </c>
      <c r="C76" s="61"/>
      <c r="D76" s="32"/>
      <c r="E76" s="59"/>
      <c r="F76" s="59"/>
      <c r="G76" s="85">
        <f>G77+G82</f>
        <v>0</v>
      </c>
      <c r="H76" s="81">
        <f>H77+H82</f>
        <v>0</v>
      </c>
      <c r="I76" s="80">
        <f>I77+I82</f>
        <v>0</v>
      </c>
      <c r="J76" s="84">
        <f>J77+J82</f>
        <v>0</v>
      </c>
      <c r="K76" s="83">
        <f>K77+K82</f>
        <v>0</v>
      </c>
      <c r="L76" s="83">
        <f>L77+L82</f>
        <v>0</v>
      </c>
      <c r="M76" s="83">
        <f>M77+M82</f>
        <v>0</v>
      </c>
      <c r="N76" s="83">
        <f>N77+N82</f>
        <v>0</v>
      </c>
      <c r="O76" s="83">
        <f>O77+O82</f>
        <v>0</v>
      </c>
      <c r="P76" s="53">
        <f>P77+P82</f>
        <v>0</v>
      </c>
      <c r="Q76" s="82">
        <f>Q77+Q82</f>
        <v>0</v>
      </c>
      <c r="R76" s="81">
        <f>R77+R82</f>
        <v>0</v>
      </c>
      <c r="S76" s="81">
        <f>S77+S82</f>
        <v>0</v>
      </c>
      <c r="T76" s="81">
        <f>T77+T82</f>
        <v>0</v>
      </c>
      <c r="U76" s="81">
        <f>U77+U82</f>
        <v>0</v>
      </c>
      <c r="V76" s="81">
        <f>V77+V82</f>
        <v>0</v>
      </c>
      <c r="W76" s="80">
        <f>W77+W82</f>
        <v>0</v>
      </c>
      <c r="X76" s="82">
        <f>X77+X82</f>
        <v>0</v>
      </c>
      <c r="Y76" s="81">
        <f>Y77+Y82</f>
        <v>0</v>
      </c>
      <c r="Z76" s="81">
        <f>Z77+Z82</f>
        <v>0</v>
      </c>
      <c r="AA76" s="81">
        <f>AA77+AA82</f>
        <v>0</v>
      </c>
      <c r="AB76" s="81">
        <f>AB77+AB82</f>
        <v>0</v>
      </c>
      <c r="AC76" s="81">
        <f>AC77+AC82</f>
        <v>0</v>
      </c>
      <c r="AD76" s="80">
        <f>AD77+AD82</f>
        <v>0</v>
      </c>
      <c r="AE76" s="9"/>
    </row>
    <row r="77" spans="1:31" x14ac:dyDescent="0.25">
      <c r="A77" s="121"/>
      <c r="B77" s="70" t="s">
        <v>55</v>
      </c>
      <c r="C77" s="61"/>
      <c r="D77" s="32"/>
      <c r="E77" s="59"/>
      <c r="F77" s="59"/>
      <c r="G77" s="85">
        <f>G78+G79+G80+G81</f>
        <v>0</v>
      </c>
      <c r="H77" s="81">
        <f>H78+H79+H80+H81</f>
        <v>0</v>
      </c>
      <c r="I77" s="80">
        <f>I78+I79+I80+I81</f>
        <v>0</v>
      </c>
      <c r="J77" s="84">
        <f>J78+J79+J80+J81</f>
        <v>0</v>
      </c>
      <c r="K77" s="83">
        <f>K78+K79+K80+K81</f>
        <v>0</v>
      </c>
      <c r="L77" s="83">
        <f>L78+L79+L80+L81</f>
        <v>0</v>
      </c>
      <c r="M77" s="83">
        <f>M78+M79+M80+M81</f>
        <v>0</v>
      </c>
      <c r="N77" s="83">
        <f>N78+N79+N80+N81</f>
        <v>0</v>
      </c>
      <c r="O77" s="83">
        <f>O78+O79+O80+O81</f>
        <v>0</v>
      </c>
      <c r="P77" s="53">
        <f>P78+P79+P80+P81</f>
        <v>0</v>
      </c>
      <c r="Q77" s="82">
        <f>Q78+Q79+Q80+Q81</f>
        <v>0</v>
      </c>
      <c r="R77" s="81">
        <f>R78+R79+R80+R81</f>
        <v>0</v>
      </c>
      <c r="S77" s="81">
        <f>S78+S79+S80+S81</f>
        <v>0</v>
      </c>
      <c r="T77" s="81">
        <f>T78+T79+T80+T81</f>
        <v>0</v>
      </c>
      <c r="U77" s="81">
        <f>U78+U79+U80+U81</f>
        <v>0</v>
      </c>
      <c r="V77" s="81">
        <f>V78+V79+V80+V81</f>
        <v>0</v>
      </c>
      <c r="W77" s="80">
        <f>W78+W79+W80+W81</f>
        <v>0</v>
      </c>
      <c r="X77" s="82">
        <f>X78+X79+X80+X81</f>
        <v>0</v>
      </c>
      <c r="Y77" s="81">
        <f>Y78+Y79+Y80+Y81</f>
        <v>0</v>
      </c>
      <c r="Z77" s="81">
        <f>Z78+Z79+Z80+Z81</f>
        <v>0</v>
      </c>
      <c r="AA77" s="81">
        <f>AA78+AA79+AA80+AA81</f>
        <v>0</v>
      </c>
      <c r="AB77" s="81">
        <f>AB78+AB79+AB80+AB81</f>
        <v>0</v>
      </c>
      <c r="AC77" s="81">
        <f>AC78+AC79+AC80+AC81</f>
        <v>0</v>
      </c>
      <c r="AD77" s="80">
        <f>AD78+AD79+AD80+AD81</f>
        <v>0</v>
      </c>
      <c r="AE77" s="9"/>
    </row>
    <row r="78" spans="1:31" hidden="1" x14ac:dyDescent="0.25">
      <c r="A78" s="121"/>
      <c r="B78" s="70" t="s">
        <v>54</v>
      </c>
      <c r="C78" s="61"/>
      <c r="D78" s="32"/>
      <c r="E78" s="59"/>
      <c r="F78" s="59"/>
      <c r="G78" s="58"/>
      <c r="H78" s="57"/>
      <c r="I78" s="56"/>
      <c r="J78" s="55"/>
      <c r="K78" s="54"/>
      <c r="L78" s="54"/>
      <c r="M78" s="54"/>
      <c r="N78" s="54"/>
      <c r="O78" s="54"/>
      <c r="P78" s="53"/>
      <c r="Q78" s="91"/>
      <c r="R78" s="24"/>
      <c r="S78" s="24"/>
      <c r="T78" s="24"/>
      <c r="U78" s="24"/>
      <c r="V78" s="24"/>
      <c r="W78" s="29"/>
      <c r="X78" s="91"/>
      <c r="Y78" s="24"/>
      <c r="Z78" s="24"/>
      <c r="AA78" s="24"/>
      <c r="AB78" s="24"/>
      <c r="AC78" s="24"/>
      <c r="AD78" s="29"/>
      <c r="AE78" s="9"/>
    </row>
    <row r="79" spans="1:31" hidden="1" x14ac:dyDescent="0.25">
      <c r="A79" s="121"/>
      <c r="B79" s="70" t="s">
        <v>49</v>
      </c>
      <c r="C79" s="61"/>
      <c r="D79" s="32"/>
      <c r="E79" s="59"/>
      <c r="F79" s="59"/>
      <c r="G79" s="58"/>
      <c r="H79" s="57"/>
      <c r="I79" s="56"/>
      <c r="J79" s="55"/>
      <c r="K79" s="54"/>
      <c r="L79" s="54"/>
      <c r="M79" s="54"/>
      <c r="N79" s="54"/>
      <c r="O79" s="54"/>
      <c r="P79" s="53"/>
      <c r="Q79" s="91"/>
      <c r="R79" s="24"/>
      <c r="S79" s="24"/>
      <c r="T79" s="24"/>
      <c r="U79" s="24"/>
      <c r="V79" s="24"/>
      <c r="W79" s="29"/>
      <c r="X79" s="91"/>
      <c r="Y79" s="24"/>
      <c r="Z79" s="24"/>
      <c r="AA79" s="24"/>
      <c r="AB79" s="24"/>
      <c r="AC79" s="24"/>
      <c r="AD79" s="29"/>
      <c r="AE79" s="9"/>
    </row>
    <row r="80" spans="1:31" hidden="1" x14ac:dyDescent="0.25">
      <c r="A80" s="121"/>
      <c r="B80" s="70" t="s">
        <v>48</v>
      </c>
      <c r="C80" s="61"/>
      <c r="D80" s="69"/>
      <c r="E80" s="59"/>
      <c r="F80" s="59"/>
      <c r="G80" s="85"/>
      <c r="H80" s="81"/>
      <c r="I80" s="80"/>
      <c r="J80" s="82"/>
      <c r="K80" s="81"/>
      <c r="L80" s="81"/>
      <c r="M80" s="81"/>
      <c r="N80" s="81"/>
      <c r="O80" s="81"/>
      <c r="P80" s="113"/>
      <c r="Q80" s="82"/>
      <c r="R80" s="81"/>
      <c r="S80" s="81"/>
      <c r="T80" s="81"/>
      <c r="U80" s="81"/>
      <c r="V80" s="81"/>
      <c r="W80" s="80"/>
      <c r="X80" s="82"/>
      <c r="Y80" s="81"/>
      <c r="Z80" s="81"/>
      <c r="AA80" s="81"/>
      <c r="AB80" s="81"/>
      <c r="AC80" s="81"/>
      <c r="AD80" s="80"/>
      <c r="AE80" s="9"/>
    </row>
    <row r="81" spans="1:31" ht="18.75" hidden="1" x14ac:dyDescent="0.25">
      <c r="A81" s="119"/>
      <c r="B81" s="78" t="s">
        <v>43</v>
      </c>
      <c r="C81" s="61"/>
      <c r="D81" s="32"/>
      <c r="E81" s="59"/>
      <c r="F81" s="59"/>
      <c r="G81" s="58"/>
      <c r="H81" s="57"/>
      <c r="I81" s="56"/>
      <c r="J81" s="55"/>
      <c r="K81" s="54"/>
      <c r="L81" s="54"/>
      <c r="M81" s="54"/>
      <c r="N81" s="54"/>
      <c r="O81" s="54"/>
      <c r="P81" s="53"/>
      <c r="Q81" s="91"/>
      <c r="R81" s="24"/>
      <c r="S81" s="24"/>
      <c r="T81" s="24"/>
      <c r="U81" s="24"/>
      <c r="V81" s="24"/>
      <c r="W81" s="29"/>
      <c r="X81" s="91"/>
      <c r="Y81" s="24"/>
      <c r="Z81" s="24"/>
      <c r="AA81" s="24"/>
      <c r="AB81" s="24"/>
      <c r="AC81" s="24"/>
      <c r="AD81" s="29"/>
      <c r="AE81" s="9"/>
    </row>
    <row r="82" spans="1:31" ht="18.75" x14ac:dyDescent="0.25">
      <c r="A82" s="119"/>
      <c r="B82" s="78" t="s">
        <v>42</v>
      </c>
      <c r="C82" s="120"/>
      <c r="D82" s="69"/>
      <c r="E82" s="95"/>
      <c r="F82" s="95"/>
      <c r="G82" s="85"/>
      <c r="H82" s="81"/>
      <c r="I82" s="80"/>
      <c r="J82" s="84"/>
      <c r="K82" s="83"/>
      <c r="L82" s="83"/>
      <c r="M82" s="83"/>
      <c r="N82" s="83"/>
      <c r="O82" s="83"/>
      <c r="P82" s="53"/>
      <c r="Q82" s="91"/>
      <c r="R82" s="24"/>
      <c r="S82" s="24"/>
      <c r="T82" s="24"/>
      <c r="U82" s="24"/>
      <c r="V82" s="24"/>
      <c r="W82" s="29"/>
      <c r="X82" s="91"/>
      <c r="Y82" s="24"/>
      <c r="Z82" s="24"/>
      <c r="AA82" s="24"/>
      <c r="AB82" s="24"/>
      <c r="AC82" s="24"/>
      <c r="AD82" s="29"/>
      <c r="AE82" s="9"/>
    </row>
    <row r="83" spans="1:31" ht="18.75" hidden="1" x14ac:dyDescent="0.25">
      <c r="A83" s="119"/>
      <c r="B83" s="78" t="s">
        <v>41</v>
      </c>
      <c r="C83" s="61"/>
      <c r="D83" s="32"/>
      <c r="E83" s="59"/>
      <c r="F83" s="59"/>
      <c r="G83" s="58"/>
      <c r="H83" s="57"/>
      <c r="I83" s="56"/>
      <c r="J83" s="55"/>
      <c r="K83" s="54"/>
      <c r="L83" s="54"/>
      <c r="M83" s="54"/>
      <c r="N83" s="54"/>
      <c r="O83" s="54"/>
      <c r="P83" s="53"/>
      <c r="Q83" s="91"/>
      <c r="R83" s="24"/>
      <c r="S83" s="24"/>
      <c r="T83" s="24"/>
      <c r="U83" s="24"/>
      <c r="V83" s="24"/>
      <c r="W83" s="29"/>
      <c r="X83" s="91"/>
      <c r="Y83" s="24"/>
      <c r="Z83" s="24"/>
      <c r="AA83" s="24"/>
      <c r="AB83" s="24"/>
      <c r="AC83" s="24"/>
      <c r="AD83" s="29"/>
      <c r="AE83" s="9"/>
    </row>
    <row r="84" spans="1:31" ht="18.75" hidden="1" x14ac:dyDescent="0.25">
      <c r="A84" s="119"/>
      <c r="B84" s="78" t="s">
        <v>40</v>
      </c>
      <c r="C84" s="61"/>
      <c r="D84" s="32"/>
      <c r="E84" s="59"/>
      <c r="F84" s="59"/>
      <c r="G84" s="58"/>
      <c r="H84" s="57"/>
      <c r="I84" s="56"/>
      <c r="J84" s="55"/>
      <c r="K84" s="54"/>
      <c r="L84" s="54"/>
      <c r="M84" s="54"/>
      <c r="N84" s="54"/>
      <c r="O84" s="54"/>
      <c r="P84" s="53"/>
      <c r="Q84" s="91"/>
      <c r="R84" s="24"/>
      <c r="S84" s="24"/>
      <c r="T84" s="24"/>
      <c r="U84" s="24"/>
      <c r="V84" s="24"/>
      <c r="W84" s="29"/>
      <c r="X84" s="91"/>
      <c r="Y84" s="24"/>
      <c r="Z84" s="24"/>
      <c r="AA84" s="24"/>
      <c r="AB84" s="24"/>
      <c r="AC84" s="24"/>
      <c r="AD84" s="29"/>
      <c r="AE84" s="9"/>
    </row>
    <row r="85" spans="1:31" ht="18.75" hidden="1" x14ac:dyDescent="0.25">
      <c r="A85" s="119"/>
      <c r="B85" s="78" t="s">
        <v>39</v>
      </c>
      <c r="C85" s="61"/>
      <c r="D85" s="32"/>
      <c r="E85" s="59"/>
      <c r="F85" s="59"/>
      <c r="G85" s="58"/>
      <c r="H85" s="57"/>
      <c r="I85" s="56"/>
      <c r="J85" s="55"/>
      <c r="K85" s="54"/>
      <c r="L85" s="54"/>
      <c r="M85" s="54"/>
      <c r="N85" s="54"/>
      <c r="O85" s="54"/>
      <c r="P85" s="53"/>
      <c r="Q85" s="91"/>
      <c r="R85" s="24"/>
      <c r="S85" s="24"/>
      <c r="T85" s="24"/>
      <c r="U85" s="24"/>
      <c r="V85" s="24"/>
      <c r="W85" s="29"/>
      <c r="X85" s="91"/>
      <c r="Y85" s="24"/>
      <c r="Z85" s="24"/>
      <c r="AA85" s="24"/>
      <c r="AB85" s="24"/>
      <c r="AC85" s="24"/>
      <c r="AD85" s="29"/>
      <c r="AE85" s="9"/>
    </row>
    <row r="86" spans="1:31" ht="18.75" hidden="1" x14ac:dyDescent="0.25">
      <c r="A86" s="119"/>
      <c r="B86" s="78" t="s">
        <v>38</v>
      </c>
      <c r="C86" s="61"/>
      <c r="D86" s="32"/>
      <c r="E86" s="59"/>
      <c r="F86" s="59"/>
      <c r="G86" s="58"/>
      <c r="H86" s="57"/>
      <c r="I86" s="56"/>
      <c r="J86" s="55"/>
      <c r="K86" s="54"/>
      <c r="L86" s="54"/>
      <c r="M86" s="54"/>
      <c r="N86" s="54"/>
      <c r="O86" s="54"/>
      <c r="P86" s="53"/>
      <c r="Q86" s="91"/>
      <c r="R86" s="24"/>
      <c r="S86" s="24"/>
      <c r="T86" s="24"/>
      <c r="U86" s="24"/>
      <c r="V86" s="24"/>
      <c r="W86" s="29"/>
      <c r="X86" s="91"/>
      <c r="Y86" s="24"/>
      <c r="Z86" s="24"/>
      <c r="AA86" s="24"/>
      <c r="AB86" s="24"/>
      <c r="AC86" s="24"/>
      <c r="AD86" s="29"/>
      <c r="AE86" s="9"/>
    </row>
    <row r="87" spans="1:31" ht="18.75" x14ac:dyDescent="0.25">
      <c r="A87" s="119"/>
      <c r="B87" s="78" t="s">
        <v>37</v>
      </c>
      <c r="C87" s="61"/>
      <c r="D87" s="69"/>
      <c r="E87" s="95"/>
      <c r="F87" s="95"/>
      <c r="G87" s="85">
        <f>G88+G89+G91</f>
        <v>1.1399999999999999</v>
      </c>
      <c r="H87" s="81">
        <f>H88+H89+H91</f>
        <v>1.1399999999999999</v>
      </c>
      <c r="I87" s="80">
        <f>I88+I89+I91</f>
        <v>0</v>
      </c>
      <c r="J87" s="84">
        <f>J88+J89+J91</f>
        <v>0</v>
      </c>
      <c r="K87" s="83">
        <f>K88+K89+K91</f>
        <v>0</v>
      </c>
      <c r="L87" s="83">
        <f>L88+L89+L91</f>
        <v>0</v>
      </c>
      <c r="M87" s="83">
        <f>M88+M89+M91</f>
        <v>0</v>
      </c>
      <c r="N87" s="83">
        <f>N88+N89+N91</f>
        <v>0</v>
      </c>
      <c r="O87" s="83">
        <f>O88+O89+O91</f>
        <v>0</v>
      </c>
      <c r="P87" s="53">
        <f>P88+P89+P91</f>
        <v>0</v>
      </c>
      <c r="Q87" s="82">
        <f>Q88+Q89+Q91</f>
        <v>1.1399999999999999</v>
      </c>
      <c r="R87" s="81">
        <f>R88+R89+R91</f>
        <v>0</v>
      </c>
      <c r="S87" s="81">
        <f>S88+S89+S91</f>
        <v>0</v>
      </c>
      <c r="T87" s="81">
        <f>T88+T89+T91</f>
        <v>0</v>
      </c>
      <c r="U87" s="81">
        <f>U88+U89+U91</f>
        <v>0</v>
      </c>
      <c r="V87" s="81">
        <f>V88+V89+V91</f>
        <v>0</v>
      </c>
      <c r="W87" s="80">
        <f>W88+W89+W91</f>
        <v>1.1399999999999999</v>
      </c>
      <c r="X87" s="82">
        <f>X88+X89+X91</f>
        <v>0.96899999999999997</v>
      </c>
      <c r="Y87" s="81">
        <f>Y88+Y89+Y91</f>
        <v>0</v>
      </c>
      <c r="Z87" s="81">
        <f>Z88+Z89+Z91</f>
        <v>0</v>
      </c>
      <c r="AA87" s="81">
        <f>AA88+AA89+AA91</f>
        <v>0</v>
      </c>
      <c r="AB87" s="81">
        <f>AB88+AB89+AB91</f>
        <v>0</v>
      </c>
      <c r="AC87" s="81">
        <f>AC88+AC89+AC91</f>
        <v>0</v>
      </c>
      <c r="AD87" s="80">
        <f>AD88+AD89+AD91</f>
        <v>0.96899999999999997</v>
      </c>
      <c r="AE87" s="9"/>
    </row>
    <row r="88" spans="1:31" ht="18.75" x14ac:dyDescent="0.25">
      <c r="A88" s="119"/>
      <c r="B88" s="70" t="s">
        <v>36</v>
      </c>
      <c r="C88" s="61"/>
      <c r="D88" s="69"/>
      <c r="E88" s="59"/>
      <c r="F88" s="59"/>
      <c r="G88" s="85"/>
      <c r="H88" s="85"/>
      <c r="I88" s="88"/>
      <c r="J88" s="84"/>
      <c r="K88" s="83"/>
      <c r="L88" s="83"/>
      <c r="M88" s="83"/>
      <c r="N88" s="83"/>
      <c r="O88" s="83"/>
      <c r="P88" s="53"/>
      <c r="Q88" s="87"/>
      <c r="R88" s="85"/>
      <c r="S88" s="85"/>
      <c r="T88" s="85"/>
      <c r="U88" s="85"/>
      <c r="V88" s="85"/>
      <c r="W88" s="88"/>
      <c r="X88" s="87"/>
      <c r="Y88" s="85"/>
      <c r="Z88" s="85"/>
      <c r="AA88" s="85"/>
      <c r="AB88" s="85"/>
      <c r="AC88" s="85"/>
      <c r="AD88" s="88"/>
      <c r="AE88" s="9"/>
    </row>
    <row r="89" spans="1:31" x14ac:dyDescent="0.25">
      <c r="A89" s="35"/>
      <c r="B89" s="70" t="s">
        <v>35</v>
      </c>
      <c r="C89" s="61"/>
      <c r="D89" s="69"/>
      <c r="E89" s="59"/>
      <c r="F89" s="59"/>
      <c r="G89" s="81">
        <f>SUM(G90:G90)</f>
        <v>1.1399999999999999</v>
      </c>
      <c r="H89" s="81">
        <f>SUM(H90:H90)</f>
        <v>1.1399999999999999</v>
      </c>
      <c r="I89" s="80">
        <f>SUM(I90:I90)</f>
        <v>0</v>
      </c>
      <c r="J89" s="115">
        <f>SUM(J90:J90)</f>
        <v>0</v>
      </c>
      <c r="K89" s="114">
        <f>SUM(K90:K90)</f>
        <v>0</v>
      </c>
      <c r="L89" s="114">
        <f>SUM(L90:L90)</f>
        <v>0</v>
      </c>
      <c r="M89" s="114">
        <f>SUM(M90:M90)</f>
        <v>0</v>
      </c>
      <c r="N89" s="114">
        <f>SUM(N90:N90)</f>
        <v>0</v>
      </c>
      <c r="O89" s="114">
        <f>SUM(O90:O90)</f>
        <v>0</v>
      </c>
      <c r="P89" s="113">
        <f>SUM(P90:P90)</f>
        <v>0</v>
      </c>
      <c r="Q89" s="82">
        <f>SUM(Q90:Q90)</f>
        <v>1.1399999999999999</v>
      </c>
      <c r="R89" s="81">
        <f>SUM(R90:R90)</f>
        <v>0</v>
      </c>
      <c r="S89" s="81">
        <f>SUM(S90:S90)</f>
        <v>0</v>
      </c>
      <c r="T89" s="81">
        <f>SUM(T90:T90)</f>
        <v>0</v>
      </c>
      <c r="U89" s="81">
        <f>SUM(U90:U90)</f>
        <v>0</v>
      </c>
      <c r="V89" s="81">
        <f>SUM(V90:V90)</f>
        <v>0</v>
      </c>
      <c r="W89" s="80">
        <f>SUM(W90:W90)</f>
        <v>1.1399999999999999</v>
      </c>
      <c r="X89" s="82">
        <f>SUM(X90:X90)</f>
        <v>0.96899999999999997</v>
      </c>
      <c r="Y89" s="81">
        <f>SUM(Y90:Y90)</f>
        <v>0</v>
      </c>
      <c r="Z89" s="81">
        <f>SUM(Z90:Z90)</f>
        <v>0</v>
      </c>
      <c r="AA89" s="81">
        <f>SUM(AA90:AA90)</f>
        <v>0</v>
      </c>
      <c r="AB89" s="81">
        <f>SUM(AB90:AB90)</f>
        <v>0</v>
      </c>
      <c r="AC89" s="81">
        <f>SUM(AC90:AC90)</f>
        <v>0</v>
      </c>
      <c r="AD89" s="80">
        <f>SUM(AD90:AD90)</f>
        <v>0.96899999999999997</v>
      </c>
      <c r="AE89" s="9"/>
    </row>
    <row r="90" spans="1:31" x14ac:dyDescent="0.25">
      <c r="A90" s="35" t="s">
        <v>129</v>
      </c>
      <c r="B90" s="117" t="s">
        <v>128</v>
      </c>
      <c r="C90" s="61" t="s">
        <v>51</v>
      </c>
      <c r="D90" s="32" t="s">
        <v>1</v>
      </c>
      <c r="E90" s="59">
        <v>2012</v>
      </c>
      <c r="F90" s="59">
        <v>2012</v>
      </c>
      <c r="G90" s="58">
        <f>I90+W90</f>
        <v>1.1399999999999999</v>
      </c>
      <c r="H90" s="57">
        <f>I90+W90</f>
        <v>1.1399999999999999</v>
      </c>
      <c r="I90" s="56"/>
      <c r="J90" s="55"/>
      <c r="K90" s="54"/>
      <c r="L90" s="54"/>
      <c r="M90" s="54"/>
      <c r="N90" s="54"/>
      <c r="O90" s="54"/>
      <c r="P90" s="53">
        <f>SUM(J90:M90)</f>
        <v>0</v>
      </c>
      <c r="Q90" s="91">
        <v>1.1399999999999999</v>
      </c>
      <c r="R90" s="24"/>
      <c r="S90" s="24"/>
      <c r="T90" s="24"/>
      <c r="U90" s="24"/>
      <c r="V90" s="24"/>
      <c r="W90" s="23">
        <f>SUM(Q90:V90)</f>
        <v>1.1399999999999999</v>
      </c>
      <c r="X90" s="91">
        <v>0.96899999999999997</v>
      </c>
      <c r="Y90" s="24"/>
      <c r="Z90" s="24"/>
      <c r="AA90" s="24"/>
      <c r="AB90" s="24"/>
      <c r="AC90" s="24"/>
      <c r="AD90" s="23">
        <f>SUM(X90:AC90)</f>
        <v>0.96899999999999997</v>
      </c>
      <c r="AE90" s="9"/>
    </row>
    <row r="91" spans="1:31" ht="18.75" x14ac:dyDescent="0.25">
      <c r="A91" s="119"/>
      <c r="B91" s="70" t="s">
        <v>127</v>
      </c>
      <c r="C91" s="61"/>
      <c r="D91" s="69"/>
      <c r="E91" s="59"/>
      <c r="F91" s="59"/>
      <c r="G91" s="85"/>
      <c r="H91" s="81"/>
      <c r="I91" s="80"/>
      <c r="J91" s="84"/>
      <c r="K91" s="83"/>
      <c r="L91" s="83"/>
      <c r="M91" s="83"/>
      <c r="N91" s="83"/>
      <c r="O91" s="83"/>
      <c r="P91" s="53"/>
      <c r="Q91" s="82"/>
      <c r="R91" s="81"/>
      <c r="S91" s="81"/>
      <c r="T91" s="81"/>
      <c r="U91" s="81"/>
      <c r="V91" s="81"/>
      <c r="W91" s="80"/>
      <c r="X91" s="82"/>
      <c r="Y91" s="81"/>
      <c r="Z91" s="81"/>
      <c r="AA91" s="81"/>
      <c r="AB91" s="81"/>
      <c r="AC91" s="81"/>
      <c r="AD91" s="80"/>
      <c r="AE91" s="9"/>
    </row>
    <row r="92" spans="1:31" x14ac:dyDescent="0.25">
      <c r="A92" s="71" t="s">
        <v>126</v>
      </c>
      <c r="B92" s="70" t="s">
        <v>32</v>
      </c>
      <c r="C92" s="61"/>
      <c r="D92" s="32"/>
      <c r="E92" s="86"/>
      <c r="F92" s="86"/>
      <c r="G92" s="85">
        <f>SUM(G93:G95)</f>
        <v>88.391902816895993</v>
      </c>
      <c r="H92" s="81">
        <f>SUM(H93:H95)</f>
        <v>88.391902816895993</v>
      </c>
      <c r="I92" s="80">
        <f>SUM(I93:I95)</f>
        <v>9.9315159999999985</v>
      </c>
      <c r="J92" s="84"/>
      <c r="K92" s="83"/>
      <c r="L92" s="83"/>
      <c r="M92" s="83"/>
      <c r="N92" s="83"/>
      <c r="O92" s="83"/>
      <c r="P92" s="88"/>
      <c r="Q92" s="82">
        <f>SUM(Q93:Q95)</f>
        <v>9.4915629999999993</v>
      </c>
      <c r="R92" s="81">
        <f>SUM(R93:R95)</f>
        <v>15.626302760000002</v>
      </c>
      <c r="S92" s="81">
        <f>SUM(S93:S95)</f>
        <v>15.550418056896001</v>
      </c>
      <c r="T92" s="81">
        <f>SUM(T93:T95)</f>
        <v>11.105860999999999</v>
      </c>
      <c r="U92" s="81">
        <f>SUM(U93:U95)</f>
        <v>11.971223999999999</v>
      </c>
      <c r="V92" s="81">
        <f>SUM(V93:V95)</f>
        <v>14.715017999999999</v>
      </c>
      <c r="W92" s="80">
        <f>SUM(W93:W95)</f>
        <v>78.460386816896005</v>
      </c>
      <c r="X92" s="82">
        <f>SUM(X93:X95)</f>
        <v>7.4</v>
      </c>
      <c r="Y92" s="81">
        <f>SUM(Y93:Y95)</f>
        <v>13.242000000000001</v>
      </c>
      <c r="Z92" s="85">
        <f>SUM(Z93:Z95)</f>
        <v>13.178000000000001</v>
      </c>
      <c r="AA92" s="81">
        <f>SUM(AA93:AA95)</f>
        <v>9.411999999999999</v>
      </c>
      <c r="AB92" s="81">
        <f>SUM(AB93:AB95)</f>
        <v>10.146000000000001</v>
      </c>
      <c r="AC92" s="81">
        <f>SUM(AC93:AC95)</f>
        <v>12.470000000000002</v>
      </c>
      <c r="AD92" s="80">
        <f>SUM(AD93:AD95)</f>
        <v>65.847999999999999</v>
      </c>
      <c r="AE92" s="9"/>
    </row>
    <row r="93" spans="1:31" x14ac:dyDescent="0.25">
      <c r="A93" s="35" t="s">
        <v>125</v>
      </c>
      <c r="B93" s="117" t="s">
        <v>124</v>
      </c>
      <c r="C93" s="61" t="s">
        <v>51</v>
      </c>
      <c r="D93" s="32" t="s">
        <v>1</v>
      </c>
      <c r="E93" s="59">
        <v>2011</v>
      </c>
      <c r="F93" s="59">
        <v>2017</v>
      </c>
      <c r="G93" s="58">
        <f>I93+W93</f>
        <v>54.827582399999997</v>
      </c>
      <c r="H93" s="57">
        <f>I93+W93</f>
        <v>54.827582399999997</v>
      </c>
      <c r="I93" s="56">
        <v>4.3949999999999996</v>
      </c>
      <c r="J93" s="55"/>
      <c r="K93" s="54"/>
      <c r="L93" s="54"/>
      <c r="M93" s="54"/>
      <c r="N93" s="54"/>
      <c r="O93" s="54"/>
      <c r="P93" s="53"/>
      <c r="Q93" s="91">
        <v>7.08</v>
      </c>
      <c r="R93" s="24">
        <v>7.6190800000000003</v>
      </c>
      <c r="S93" s="24">
        <v>8.2275264000000004</v>
      </c>
      <c r="T93" s="24">
        <v>8.7458609999999997</v>
      </c>
      <c r="U93" s="24">
        <v>9.2006449999999997</v>
      </c>
      <c r="V93" s="24">
        <v>9.5594699999999992</v>
      </c>
      <c r="W93" s="23">
        <f>SUM(Q93:V93)</f>
        <v>50.432582400000001</v>
      </c>
      <c r="X93" s="91">
        <v>6</v>
      </c>
      <c r="Y93" s="24">
        <v>6.4560000000000004</v>
      </c>
      <c r="Z93" s="24">
        <v>6.9720000000000004</v>
      </c>
      <c r="AA93" s="24">
        <v>7.4119999999999999</v>
      </c>
      <c r="AB93" s="24">
        <v>7.798</v>
      </c>
      <c r="AC93" s="24">
        <v>8.1010000000000009</v>
      </c>
      <c r="AD93" s="23">
        <f>SUM(X93:AC93)</f>
        <v>42.738999999999997</v>
      </c>
      <c r="AE93" s="9"/>
    </row>
    <row r="94" spans="1:31" x14ac:dyDescent="0.25">
      <c r="A94" s="35" t="s">
        <v>123</v>
      </c>
      <c r="B94" s="117" t="s">
        <v>122</v>
      </c>
      <c r="C94" s="61" t="s">
        <v>51</v>
      </c>
      <c r="D94" s="60" t="s">
        <v>1</v>
      </c>
      <c r="E94" s="118">
        <v>2011</v>
      </c>
      <c r="F94" s="118">
        <v>2017</v>
      </c>
      <c r="G94" s="58">
        <f>I94+W94</f>
        <v>19.276078999999999</v>
      </c>
      <c r="H94" s="57">
        <f>I94+W94</f>
        <v>19.276078999999999</v>
      </c>
      <c r="I94" s="56">
        <v>5.5365159999999998</v>
      </c>
      <c r="J94" s="84"/>
      <c r="K94" s="83"/>
      <c r="L94" s="83"/>
      <c r="M94" s="83"/>
      <c r="N94" s="83"/>
      <c r="O94" s="83"/>
      <c r="P94" s="53"/>
      <c r="Q94" s="91">
        <v>2.4115630000000001</v>
      </c>
      <c r="R94" s="24">
        <v>1.8879999999999999</v>
      </c>
      <c r="S94" s="24">
        <v>2.1240000000000001</v>
      </c>
      <c r="T94" s="24">
        <v>2.36</v>
      </c>
      <c r="U94" s="24">
        <v>2.36</v>
      </c>
      <c r="V94" s="24">
        <v>2.5960000000000001</v>
      </c>
      <c r="W94" s="23">
        <f>SUM(Q94:V94)</f>
        <v>13.739562999999999</v>
      </c>
      <c r="X94" s="91">
        <v>1.4</v>
      </c>
      <c r="Y94" s="24">
        <v>1.6</v>
      </c>
      <c r="Z94" s="24">
        <v>1.8</v>
      </c>
      <c r="AA94" s="24">
        <v>2</v>
      </c>
      <c r="AB94" s="24">
        <v>2</v>
      </c>
      <c r="AC94" s="24">
        <v>2.2000000000000002</v>
      </c>
      <c r="AD94" s="23">
        <f>SUM(X94:AC94)</f>
        <v>11</v>
      </c>
      <c r="AE94" s="9"/>
    </row>
    <row r="95" spans="1:31" x14ac:dyDescent="0.25">
      <c r="A95" s="35" t="s">
        <v>121</v>
      </c>
      <c r="B95" s="117" t="s">
        <v>120</v>
      </c>
      <c r="C95" s="61" t="s">
        <v>27</v>
      </c>
      <c r="D95" s="32" t="s">
        <v>1</v>
      </c>
      <c r="E95" s="59">
        <v>2013</v>
      </c>
      <c r="F95" s="59">
        <v>2017</v>
      </c>
      <c r="G95" s="58">
        <f>I95+W95</f>
        <v>14.288241416896001</v>
      </c>
      <c r="H95" s="57">
        <f>I95+W95</f>
        <v>14.288241416896001</v>
      </c>
      <c r="I95" s="56"/>
      <c r="J95" s="55"/>
      <c r="K95" s="54"/>
      <c r="L95" s="54"/>
      <c r="M95" s="54"/>
      <c r="N95" s="54"/>
      <c r="O95" s="54"/>
      <c r="P95" s="53"/>
      <c r="Q95" s="91"/>
      <c r="R95" s="24">
        <v>6.1192227600000004</v>
      </c>
      <c r="S95" s="24">
        <v>5.1988916568960004</v>
      </c>
      <c r="T95" s="24"/>
      <c r="U95" s="24">
        <v>0.41057900000000003</v>
      </c>
      <c r="V95" s="24">
        <v>2.5595479999999999</v>
      </c>
      <c r="W95" s="23">
        <f>SUM(Q95:V95)</f>
        <v>14.288241416896001</v>
      </c>
      <c r="X95" s="91"/>
      <c r="Y95" s="24">
        <v>5.1859999999999999</v>
      </c>
      <c r="Z95" s="24">
        <v>4.4059999999999997</v>
      </c>
      <c r="AA95" s="24"/>
      <c r="AB95" s="24">
        <v>0.34799999999999998</v>
      </c>
      <c r="AC95" s="24">
        <v>2.169</v>
      </c>
      <c r="AD95" s="23">
        <f>SUM(X95:AC95)</f>
        <v>12.109</v>
      </c>
      <c r="AE95" s="9"/>
    </row>
    <row r="96" spans="1:31" x14ac:dyDescent="0.25">
      <c r="A96" s="71" t="s">
        <v>119</v>
      </c>
      <c r="B96" s="93" t="s">
        <v>25</v>
      </c>
      <c r="C96" s="61"/>
      <c r="D96" s="32"/>
      <c r="E96" s="59"/>
      <c r="F96" s="59"/>
      <c r="G96" s="85">
        <f>SUM(G97:G99)</f>
        <v>248.26848518489598</v>
      </c>
      <c r="H96" s="81">
        <f>SUM(H97:H99)</f>
        <v>248.26848518489598</v>
      </c>
      <c r="I96" s="80">
        <f>SUM(I97:I99)</f>
        <v>27.479322</v>
      </c>
      <c r="J96" s="84"/>
      <c r="K96" s="83"/>
      <c r="L96" s="83"/>
      <c r="M96" s="83"/>
      <c r="N96" s="83"/>
      <c r="O96" s="83"/>
      <c r="P96" s="88"/>
      <c r="Q96" s="82">
        <f>SUM(Q97:Q99)</f>
        <v>20.22232</v>
      </c>
      <c r="R96" s="81">
        <f>SUM(R97:R99)</f>
        <v>34.959645439999996</v>
      </c>
      <c r="S96" s="81">
        <f>SUM(S97:S99)</f>
        <v>38.427622744895999</v>
      </c>
      <c r="T96" s="81">
        <f>SUM(T97:T99)</f>
        <v>39.974327000000002</v>
      </c>
      <c r="U96" s="81">
        <f>SUM(U97:U99)</f>
        <v>42.659007000000003</v>
      </c>
      <c r="V96" s="81">
        <f>SUM(V97:V99)</f>
        <v>44.546241000000002</v>
      </c>
      <c r="W96" s="80">
        <f>SUM(W97:W99)</f>
        <v>220.78916318489598</v>
      </c>
      <c r="X96" s="82">
        <f>SUM(X97:X99)</f>
        <v>13.904</v>
      </c>
      <c r="Y96" s="81">
        <f>SUM(Y97:Y99)</f>
        <v>29.530999999999999</v>
      </c>
      <c r="Z96" s="81">
        <f>SUM(Z97:Z99)</f>
        <v>32.566000000000003</v>
      </c>
      <c r="AA96" s="81">
        <f>SUM(AA97:AA99)</f>
        <v>33.876999999999995</v>
      </c>
      <c r="AB96" s="85">
        <f>SUM(AB97:AB99)</f>
        <v>36.152000000000001</v>
      </c>
      <c r="AC96" s="81">
        <f>SUM(AC97:AC99)</f>
        <v>37.751000000000005</v>
      </c>
      <c r="AD96" s="80">
        <f>SUM(AD97:AD99)</f>
        <v>183.78099999999998</v>
      </c>
      <c r="AE96" s="9"/>
    </row>
    <row r="97" spans="1:31" x14ac:dyDescent="0.25">
      <c r="A97" s="35" t="s">
        <v>118</v>
      </c>
      <c r="B97" s="116" t="s">
        <v>117</v>
      </c>
      <c r="C97" s="61" t="s">
        <v>1</v>
      </c>
      <c r="D97" s="32" t="s">
        <v>1</v>
      </c>
      <c r="E97" s="59">
        <v>2011</v>
      </c>
      <c r="F97" s="59">
        <v>2017</v>
      </c>
      <c r="G97" s="58">
        <f>I97+W97</f>
        <v>40.134902239295997</v>
      </c>
      <c r="H97" s="57">
        <f>I97+W97</f>
        <v>40.134902239295997</v>
      </c>
      <c r="I97" s="56">
        <v>5.0229999999999997</v>
      </c>
      <c r="J97" s="55"/>
      <c r="K97" s="54"/>
      <c r="L97" s="54"/>
      <c r="M97" s="54"/>
      <c r="N97" s="54"/>
      <c r="O97" s="54"/>
      <c r="P97" s="53"/>
      <c r="Q97" s="91">
        <v>1.8879999999999999</v>
      </c>
      <c r="R97" s="24">
        <v>5.5561291199999996</v>
      </c>
      <c r="S97" s="24">
        <v>6.667505119296</v>
      </c>
      <c r="T97" s="24">
        <v>6.2133219999999998</v>
      </c>
      <c r="U97" s="24">
        <v>7.1424289999999999</v>
      </c>
      <c r="V97" s="24">
        <v>7.6445169999999996</v>
      </c>
      <c r="W97" s="23">
        <f>SUM(Q97:V97)</f>
        <v>35.111902239296001</v>
      </c>
      <c r="X97" s="91">
        <v>1.63</v>
      </c>
      <c r="Y97" s="24">
        <v>4.6100000000000003</v>
      </c>
      <c r="Z97" s="24">
        <v>5.65</v>
      </c>
      <c r="AA97" s="24">
        <v>5.266</v>
      </c>
      <c r="AB97" s="24">
        <v>6.0540000000000003</v>
      </c>
      <c r="AC97" s="24">
        <v>6.4779999999999998</v>
      </c>
      <c r="AD97" s="23">
        <f>SUM(X97:AC97)</f>
        <v>29.688000000000002</v>
      </c>
      <c r="AE97" s="9"/>
    </row>
    <row r="98" spans="1:31" x14ac:dyDescent="0.25">
      <c r="A98" s="35" t="s">
        <v>116</v>
      </c>
      <c r="B98" s="116" t="s">
        <v>115</v>
      </c>
      <c r="C98" s="61" t="s">
        <v>1</v>
      </c>
      <c r="D98" s="32" t="s">
        <v>1</v>
      </c>
      <c r="E98" s="59">
        <v>2011</v>
      </c>
      <c r="F98" s="59">
        <v>2017</v>
      </c>
      <c r="G98" s="58">
        <f>I98+W98</f>
        <v>162.75510399999999</v>
      </c>
      <c r="H98" s="57">
        <f>I98+W98</f>
        <v>162.75510399999999</v>
      </c>
      <c r="I98" s="56">
        <v>15.520200000000001</v>
      </c>
      <c r="J98" s="55"/>
      <c r="K98" s="54"/>
      <c r="L98" s="54"/>
      <c r="M98" s="54"/>
      <c r="N98" s="54"/>
      <c r="O98" s="54"/>
      <c r="P98" s="53"/>
      <c r="Q98" s="91">
        <v>12.94032</v>
      </c>
      <c r="R98" s="24">
        <v>23.596</v>
      </c>
      <c r="S98" s="24">
        <v>25.488</v>
      </c>
      <c r="T98" s="24">
        <v>27.093744000000001</v>
      </c>
      <c r="U98" s="24">
        <v>28.502618999999999</v>
      </c>
      <c r="V98" s="24">
        <v>29.614221000000001</v>
      </c>
      <c r="W98" s="23">
        <f>SUM(Q98:V98)</f>
        <v>147.234904</v>
      </c>
      <c r="X98" s="91">
        <v>7.7</v>
      </c>
      <c r="Y98" s="24">
        <v>20</v>
      </c>
      <c r="Z98" s="24">
        <v>21.6</v>
      </c>
      <c r="AA98" s="24">
        <v>22.960999999999999</v>
      </c>
      <c r="AB98" s="24">
        <v>24.154</v>
      </c>
      <c r="AC98" s="24">
        <v>25.097000000000001</v>
      </c>
      <c r="AD98" s="23">
        <f>SUM(X98:AC98)</f>
        <v>121.512</v>
      </c>
      <c r="AE98" s="9"/>
    </row>
    <row r="99" spans="1:31" x14ac:dyDescent="0.25">
      <c r="A99" s="35" t="s">
        <v>114</v>
      </c>
      <c r="B99" s="116" t="s">
        <v>113</v>
      </c>
      <c r="C99" s="61" t="s">
        <v>1</v>
      </c>
      <c r="D99" s="32" t="s">
        <v>1</v>
      </c>
      <c r="E99" s="59">
        <v>2011</v>
      </c>
      <c r="F99" s="59">
        <v>2017</v>
      </c>
      <c r="G99" s="58">
        <f>I99+W99</f>
        <v>45.378478945599994</v>
      </c>
      <c r="H99" s="57">
        <f>I99+W99</f>
        <v>45.378478945599994</v>
      </c>
      <c r="I99" s="56">
        <v>6.9361220000000001</v>
      </c>
      <c r="J99" s="55"/>
      <c r="K99" s="54"/>
      <c r="L99" s="54"/>
      <c r="M99" s="54"/>
      <c r="N99" s="54"/>
      <c r="O99" s="54"/>
      <c r="P99" s="53"/>
      <c r="Q99" s="91">
        <v>5.3940000000000001</v>
      </c>
      <c r="R99" s="24">
        <v>5.8075163200000004</v>
      </c>
      <c r="S99" s="30">
        <v>6.2721176256</v>
      </c>
      <c r="T99" s="30">
        <v>6.6672609999999999</v>
      </c>
      <c r="U99" s="30">
        <v>7.0139589999999998</v>
      </c>
      <c r="V99" s="30">
        <v>7.2875030000000001</v>
      </c>
      <c r="W99" s="23">
        <f>SUM(Q99:V99)</f>
        <v>38.442356945599997</v>
      </c>
      <c r="X99" s="91">
        <v>4.5739999999999998</v>
      </c>
      <c r="Y99" s="24">
        <v>4.9210000000000003</v>
      </c>
      <c r="Z99" s="30">
        <v>5.3159999999999998</v>
      </c>
      <c r="AA99" s="30">
        <v>5.65</v>
      </c>
      <c r="AB99" s="30">
        <v>5.944</v>
      </c>
      <c r="AC99" s="30">
        <v>6.1760000000000002</v>
      </c>
      <c r="AD99" s="23">
        <f>SUM(X99:AC99)</f>
        <v>32.580999999999996</v>
      </c>
      <c r="AE99" s="9"/>
    </row>
    <row r="100" spans="1:31" ht="31.5" x14ac:dyDescent="0.25">
      <c r="A100" s="71" t="s">
        <v>112</v>
      </c>
      <c r="B100" s="70" t="s">
        <v>23</v>
      </c>
      <c r="C100" s="61"/>
      <c r="D100" s="69" t="s">
        <v>111</v>
      </c>
      <c r="E100" s="59"/>
      <c r="F100" s="59"/>
      <c r="G100" s="81">
        <f>SUM(G101:G105)</f>
        <v>55.960360999999999</v>
      </c>
      <c r="H100" s="81">
        <f>SUM(H101:H105)</f>
        <v>55.960360999999999</v>
      </c>
      <c r="I100" s="80">
        <f>SUM(I101:I105)</f>
        <v>4.92</v>
      </c>
      <c r="J100" s="115">
        <f>SUM(J101:J105)</f>
        <v>0</v>
      </c>
      <c r="K100" s="114">
        <f>SUM(K101:K105)</f>
        <v>0</v>
      </c>
      <c r="L100" s="114">
        <f>SUM(L101:L105)</f>
        <v>0</v>
      </c>
      <c r="M100" s="114">
        <f>SUM(M101:M105)</f>
        <v>0</v>
      </c>
      <c r="N100" s="114">
        <f>SUM(N101:N105)</f>
        <v>0</v>
      </c>
      <c r="O100" s="114">
        <f>SUM(O101:O105)</f>
        <v>0</v>
      </c>
      <c r="P100" s="113">
        <f>SUM(P101:P105)</f>
        <v>0</v>
      </c>
      <c r="Q100" s="82">
        <f>SUM(Q101:Q105)</f>
        <v>3.2704209999999998</v>
      </c>
      <c r="R100" s="81">
        <f>SUM(R101:R105)</f>
        <v>0</v>
      </c>
      <c r="S100" s="81">
        <f>SUM(S101:S105)</f>
        <v>0</v>
      </c>
      <c r="T100" s="81">
        <f>SUM(T101:T105)</f>
        <v>0</v>
      </c>
      <c r="U100" s="81">
        <f>SUM(U101:U105)</f>
        <v>20.264139999999998</v>
      </c>
      <c r="V100" s="81">
        <f>SUM(V101:V105)</f>
        <v>27.505800000000001</v>
      </c>
      <c r="W100" s="80">
        <f>SUM(W101:W105)</f>
        <v>51.040360999999997</v>
      </c>
      <c r="X100" s="82">
        <f>SUM(X101:X105)</f>
        <v>2.3679999999999999</v>
      </c>
      <c r="Y100" s="81">
        <f>SUM(Y101:Y105)</f>
        <v>0</v>
      </c>
      <c r="Z100" s="81">
        <f>SUM(Z101:Z105)</f>
        <v>0</v>
      </c>
      <c r="AA100" s="81">
        <f>SUM(AA101:AA105)</f>
        <v>0</v>
      </c>
      <c r="AB100" s="81">
        <f>SUM(AB101:AB105)</f>
        <v>17.173000000000002</v>
      </c>
      <c r="AC100" s="81">
        <f>SUM(AC101:AC105)</f>
        <v>23.310000000000002</v>
      </c>
      <c r="AD100" s="80">
        <f>SUM(AD101:AD105)</f>
        <v>42.850999999999999</v>
      </c>
      <c r="AE100" s="9"/>
    </row>
    <row r="101" spans="1:31" x14ac:dyDescent="0.25">
      <c r="A101" s="35" t="s">
        <v>110</v>
      </c>
      <c r="B101" s="111" t="s">
        <v>109</v>
      </c>
      <c r="C101" s="61" t="s">
        <v>12</v>
      </c>
      <c r="D101" s="32" t="s">
        <v>108</v>
      </c>
      <c r="E101" s="31">
        <v>2016</v>
      </c>
      <c r="F101" s="31">
        <v>2016</v>
      </c>
      <c r="G101" s="58">
        <f>I101+W101</f>
        <v>6.6351399999999998</v>
      </c>
      <c r="H101" s="57">
        <f>I101+W101</f>
        <v>6.6351399999999998</v>
      </c>
      <c r="I101" s="56"/>
      <c r="J101" s="55"/>
      <c r="K101" s="54"/>
      <c r="L101" s="54"/>
      <c r="M101" s="54"/>
      <c r="N101" s="54"/>
      <c r="O101" s="54"/>
      <c r="P101" s="53"/>
      <c r="Q101" s="91"/>
      <c r="R101" s="24"/>
      <c r="S101" s="57"/>
      <c r="T101" s="57"/>
      <c r="U101" s="57">
        <v>6.6351399999999998</v>
      </c>
      <c r="V101" s="57"/>
      <c r="W101" s="23">
        <f>SUM(Q101:V101)</f>
        <v>6.6351399999999998</v>
      </c>
      <c r="X101" s="91"/>
      <c r="Y101" s="24"/>
      <c r="Z101" s="57"/>
      <c r="AA101" s="57"/>
      <c r="AB101" s="57">
        <v>5.6230000000000002</v>
      </c>
      <c r="AC101" s="57"/>
      <c r="AD101" s="23">
        <f>SUM(X101:AC101)</f>
        <v>5.6230000000000002</v>
      </c>
      <c r="AE101" s="9"/>
    </row>
    <row r="102" spans="1:31" x14ac:dyDescent="0.25">
      <c r="A102" s="35" t="s">
        <v>107</v>
      </c>
      <c r="B102" s="112" t="s">
        <v>106</v>
      </c>
      <c r="C102" s="61" t="s">
        <v>12</v>
      </c>
      <c r="D102" s="32" t="s">
        <v>105</v>
      </c>
      <c r="E102" s="31">
        <v>2017</v>
      </c>
      <c r="F102" s="31">
        <v>2017</v>
      </c>
      <c r="G102" s="58">
        <f>I102+W102</f>
        <v>21.158580000000001</v>
      </c>
      <c r="H102" s="57">
        <f>I102+W102</f>
        <v>21.158580000000001</v>
      </c>
      <c r="I102" s="56"/>
      <c r="J102" s="55"/>
      <c r="K102" s="54"/>
      <c r="L102" s="54"/>
      <c r="M102" s="54"/>
      <c r="N102" s="54"/>
      <c r="O102" s="54"/>
      <c r="P102" s="53"/>
      <c r="Q102" s="91"/>
      <c r="R102" s="24"/>
      <c r="S102" s="57"/>
      <c r="T102" s="57"/>
      <c r="U102" s="57"/>
      <c r="V102" s="57">
        <v>21.158580000000001</v>
      </c>
      <c r="W102" s="23">
        <f>SUM(Q102:V102)</f>
        <v>21.158580000000001</v>
      </c>
      <c r="X102" s="91"/>
      <c r="Y102" s="24"/>
      <c r="Z102" s="57"/>
      <c r="AA102" s="57"/>
      <c r="AB102" s="57"/>
      <c r="AC102" s="57">
        <v>17.931000000000001</v>
      </c>
      <c r="AD102" s="23">
        <f>SUM(X102:AC102)</f>
        <v>17.931000000000001</v>
      </c>
      <c r="AE102" s="9"/>
    </row>
    <row r="103" spans="1:31" x14ac:dyDescent="0.25">
      <c r="A103" s="35" t="s">
        <v>104</v>
      </c>
      <c r="B103" s="112" t="s">
        <v>103</v>
      </c>
      <c r="C103" s="61" t="s">
        <v>12</v>
      </c>
      <c r="D103" s="32" t="s">
        <v>102</v>
      </c>
      <c r="E103" s="31">
        <v>2011</v>
      </c>
      <c r="F103" s="31">
        <v>2012</v>
      </c>
      <c r="G103" s="58">
        <f>I103+W103</f>
        <v>8.1904210000000006</v>
      </c>
      <c r="H103" s="57">
        <f>I103+W103</f>
        <v>8.1904210000000006</v>
      </c>
      <c r="I103" s="56">
        <v>4.92</v>
      </c>
      <c r="J103" s="55"/>
      <c r="K103" s="54"/>
      <c r="L103" s="54"/>
      <c r="M103" s="54"/>
      <c r="N103" s="54"/>
      <c r="O103" s="54"/>
      <c r="P103" s="53"/>
      <c r="Q103" s="25">
        <v>3.2704209999999998</v>
      </c>
      <c r="R103" s="24"/>
      <c r="S103" s="57"/>
      <c r="T103" s="57"/>
      <c r="U103" s="57"/>
      <c r="V103" s="57"/>
      <c r="W103" s="23">
        <f>SUM(Q103:V103)</f>
        <v>3.2704209999999998</v>
      </c>
      <c r="X103" s="25">
        <v>2.3679999999999999</v>
      </c>
      <c r="Y103" s="24"/>
      <c r="Z103" s="57"/>
      <c r="AA103" s="57"/>
      <c r="AB103" s="57"/>
      <c r="AC103" s="57"/>
      <c r="AD103" s="23">
        <f>SUM(X103:AC103)</f>
        <v>2.3679999999999999</v>
      </c>
      <c r="AE103" s="9"/>
    </row>
    <row r="104" spans="1:31" ht="31.5" x14ac:dyDescent="0.25">
      <c r="A104" s="35" t="s">
        <v>101</v>
      </c>
      <c r="B104" s="111" t="s">
        <v>100</v>
      </c>
      <c r="C104" s="61" t="s">
        <v>12</v>
      </c>
      <c r="D104" s="32" t="s">
        <v>97</v>
      </c>
      <c r="E104" s="31">
        <v>2016</v>
      </c>
      <c r="F104" s="31">
        <v>2016</v>
      </c>
      <c r="G104" s="58">
        <f>I104+W104</f>
        <v>13.629</v>
      </c>
      <c r="H104" s="57">
        <f>I104+W104</f>
        <v>13.629</v>
      </c>
      <c r="I104" s="56"/>
      <c r="J104" s="55"/>
      <c r="K104" s="54"/>
      <c r="L104" s="54"/>
      <c r="M104" s="54"/>
      <c r="N104" s="54"/>
      <c r="O104" s="54"/>
      <c r="P104" s="53"/>
      <c r="Q104" s="91"/>
      <c r="R104" s="24"/>
      <c r="S104" s="57"/>
      <c r="T104" s="57"/>
      <c r="U104" s="57">
        <v>13.629</v>
      </c>
      <c r="V104" s="57"/>
      <c r="W104" s="23">
        <f>SUM(Q104:V104)</f>
        <v>13.629</v>
      </c>
      <c r="X104" s="91"/>
      <c r="Y104" s="24"/>
      <c r="Z104" s="57"/>
      <c r="AA104" s="57"/>
      <c r="AB104" s="57">
        <v>11.55</v>
      </c>
      <c r="AC104" s="57"/>
      <c r="AD104" s="23">
        <f>SUM(X104:AC104)</f>
        <v>11.55</v>
      </c>
      <c r="AE104" s="9"/>
    </row>
    <row r="105" spans="1:31" ht="31.5" x14ac:dyDescent="0.25">
      <c r="A105" s="35" t="s">
        <v>99</v>
      </c>
      <c r="B105" s="110" t="s">
        <v>98</v>
      </c>
      <c r="C105" s="61" t="s">
        <v>12</v>
      </c>
      <c r="D105" s="32" t="s">
        <v>97</v>
      </c>
      <c r="E105" s="31">
        <v>2017</v>
      </c>
      <c r="F105" s="31">
        <v>2017</v>
      </c>
      <c r="G105" s="58">
        <f>I105+W105</f>
        <v>6.3472200000000001</v>
      </c>
      <c r="H105" s="57">
        <f>I105+W105</f>
        <v>6.3472200000000001</v>
      </c>
      <c r="I105" s="56"/>
      <c r="J105" s="55"/>
      <c r="K105" s="54"/>
      <c r="L105" s="54"/>
      <c r="M105" s="54"/>
      <c r="N105" s="54"/>
      <c r="O105" s="54"/>
      <c r="P105" s="53"/>
      <c r="Q105" s="91"/>
      <c r="R105" s="24"/>
      <c r="S105" s="57"/>
      <c r="T105" s="57"/>
      <c r="U105" s="57"/>
      <c r="V105" s="57">
        <v>6.3472200000000001</v>
      </c>
      <c r="W105" s="23">
        <f>SUM(Q105:V105)</f>
        <v>6.3472200000000001</v>
      </c>
      <c r="X105" s="91"/>
      <c r="Y105" s="24"/>
      <c r="Z105" s="57"/>
      <c r="AA105" s="57"/>
      <c r="AB105" s="57"/>
      <c r="AC105" s="57">
        <v>5.3789999999999996</v>
      </c>
      <c r="AD105" s="23">
        <f>SUM(X105:AC105)</f>
        <v>5.3789999999999996</v>
      </c>
      <c r="AE105" s="9"/>
    </row>
    <row r="106" spans="1:31" s="40" customFormat="1" ht="47.25" x14ac:dyDescent="0.25">
      <c r="A106" s="52" t="s">
        <v>96</v>
      </c>
      <c r="B106" s="51" t="s">
        <v>95</v>
      </c>
      <c r="C106" s="109"/>
      <c r="D106" s="108" t="s">
        <v>94</v>
      </c>
      <c r="E106" s="107"/>
      <c r="F106" s="107"/>
      <c r="G106" s="103">
        <f>G107+G131+G127+G128+G150+G153+G154</f>
        <v>2237.1462039755775</v>
      </c>
      <c r="H106" s="103">
        <f>H107+H131+H127+H128+H150+H153+H154</f>
        <v>2081.4106943032161</v>
      </c>
      <c r="I106" s="102">
        <f>I107+I131+I127+I128+I150+I153+I154</f>
        <v>279.98692199999994</v>
      </c>
      <c r="J106" s="106" t="s">
        <v>93</v>
      </c>
      <c r="K106" s="105" t="s">
        <v>92</v>
      </c>
      <c r="L106" s="105" t="s">
        <v>71</v>
      </c>
      <c r="M106" s="105">
        <v>0</v>
      </c>
      <c r="N106" s="105" t="s">
        <v>71</v>
      </c>
      <c r="O106" s="105">
        <v>0</v>
      </c>
      <c r="P106" s="102" t="s">
        <v>91</v>
      </c>
      <c r="Q106" s="104">
        <f>Q107+Q131+Q127+Q128+Q150+Q153+Q154</f>
        <v>504.32313693999998</v>
      </c>
      <c r="R106" s="103">
        <f>R107+R131+R127+R128+R150+R153+R154</f>
        <v>174.45674231999999</v>
      </c>
      <c r="S106" s="103">
        <f>S107+S131+S127+S128+S150+S153+S154</f>
        <v>206.07819639359997</v>
      </c>
      <c r="T106" s="103">
        <f>T107+T131+T127+T128+T150+T153+T154</f>
        <v>208.19789524007683</v>
      </c>
      <c r="U106" s="103">
        <f>U107+U131+U127+U128+U150+U153+U154</f>
        <v>121.8663161645608</v>
      </c>
      <c r="V106" s="103">
        <f>V107+V131+V127+V128+V150+V153+V154</f>
        <v>131.2449410749787</v>
      </c>
      <c r="W106" s="102">
        <f>W107+W131+W127+W128+W150+W153+W154</f>
        <v>1346.1672281332162</v>
      </c>
      <c r="X106" s="104">
        <f>X107+X131+X127+X128+X150+X153+X154</f>
        <v>446.67599999999999</v>
      </c>
      <c r="Y106" s="103">
        <f>Y107+Y131+Y127+Y128+Y150+Y153+Y154</f>
        <v>162.65300000000002</v>
      </c>
      <c r="Z106" s="103">
        <f>Z107+Z131+Z127+Z128+Z150+Z153+Z154</f>
        <v>137.59300000000002</v>
      </c>
      <c r="AA106" s="103">
        <f>AA107+AA131+AA127+AA128+AA150+AA153+AA154</f>
        <v>206.49599999999998</v>
      </c>
      <c r="AB106" s="103">
        <f>AB107+AB131+AB127+AB128+AB150+AB153+AB154</f>
        <v>106.33800000000001</v>
      </c>
      <c r="AC106" s="103">
        <f>AC107+AC131+AC127+AC128+AC150+AC153+AC154</f>
        <v>108.288</v>
      </c>
      <c r="AD106" s="102">
        <f>AD107+AD131+AD127+AD128+AD150+AD153+AD154</f>
        <v>1168.0440000000001</v>
      </c>
      <c r="AE106" s="41"/>
    </row>
    <row r="107" spans="1:31" ht="31.5" x14ac:dyDescent="0.25">
      <c r="A107" s="71" t="s">
        <v>90</v>
      </c>
      <c r="B107" s="70" t="s">
        <v>89</v>
      </c>
      <c r="C107" s="61"/>
      <c r="D107" s="89" t="s">
        <v>79</v>
      </c>
      <c r="E107" s="95"/>
      <c r="F107" s="95"/>
      <c r="G107" s="85">
        <f>G108+G121</f>
        <v>469.12158798753205</v>
      </c>
      <c r="H107" s="81">
        <f>H108+H121</f>
        <v>440.16362784</v>
      </c>
      <c r="I107" s="80">
        <f>I108+I121</f>
        <v>13.281957999999999</v>
      </c>
      <c r="J107" s="84" t="s">
        <v>84</v>
      </c>
      <c r="K107" s="83" t="s">
        <v>81</v>
      </c>
      <c r="L107" s="75" t="s">
        <v>71</v>
      </c>
      <c r="M107" s="83">
        <v>0</v>
      </c>
      <c r="N107" s="83" t="s">
        <v>71</v>
      </c>
      <c r="O107" s="83">
        <v>0</v>
      </c>
      <c r="P107" s="53" t="s">
        <v>88</v>
      </c>
      <c r="Q107" s="82">
        <f>Q108+Q121</f>
        <v>49.200363000000003</v>
      </c>
      <c r="R107" s="81">
        <f>R108+R121</f>
        <v>110.70066319999999</v>
      </c>
      <c r="S107" s="81">
        <f>S108+S121</f>
        <v>150.65399063999999</v>
      </c>
      <c r="T107" s="81">
        <f>T108+T121</f>
        <v>114.557255</v>
      </c>
      <c r="U107" s="81">
        <f>U108+U121</f>
        <v>1.769398</v>
      </c>
      <c r="V107" s="81">
        <f>V108+V121</f>
        <v>0</v>
      </c>
      <c r="W107" s="80">
        <f>W108+W121</f>
        <v>426.88166983999997</v>
      </c>
      <c r="X107" s="82">
        <f>X108+X121</f>
        <v>38.922000000000004</v>
      </c>
      <c r="Y107" s="81">
        <f>Y108+Y121</f>
        <v>103.83199999999999</v>
      </c>
      <c r="Z107" s="81">
        <f>Z108+Z121</f>
        <v>90.569000000000017</v>
      </c>
      <c r="AA107" s="81">
        <f>AA108+AA121</f>
        <v>127.08199999999999</v>
      </c>
      <c r="AB107" s="81">
        <f>AB108+AB121</f>
        <v>1.5</v>
      </c>
      <c r="AC107" s="81">
        <f>AC108+AC121</f>
        <v>0</v>
      </c>
      <c r="AD107" s="80">
        <f>AD108+AD121</f>
        <v>361.90500000000003</v>
      </c>
      <c r="AE107" s="9"/>
    </row>
    <row r="108" spans="1:31" x14ac:dyDescent="0.25">
      <c r="A108" s="71"/>
      <c r="B108" s="78" t="s">
        <v>56</v>
      </c>
      <c r="C108" s="61"/>
      <c r="D108" s="69"/>
      <c r="E108" s="95"/>
      <c r="F108" s="95"/>
      <c r="G108" s="85">
        <f>G109+G116</f>
        <v>96.192937752000006</v>
      </c>
      <c r="H108" s="81">
        <f>H109+H116</f>
        <v>69.271420000000006</v>
      </c>
      <c r="I108" s="80">
        <f>I109+I116</f>
        <v>1.7337210000000001</v>
      </c>
      <c r="J108" s="84" t="s">
        <v>84</v>
      </c>
      <c r="K108" s="83" t="s">
        <v>81</v>
      </c>
      <c r="L108" s="83"/>
      <c r="M108" s="83"/>
      <c r="N108" s="83"/>
      <c r="O108" s="83"/>
      <c r="P108" s="53" t="s">
        <v>87</v>
      </c>
      <c r="Q108" s="82">
        <f>Q109+Q116</f>
        <v>49.076699000000005</v>
      </c>
      <c r="R108" s="81">
        <f>R109+R116</f>
        <v>18.460999999999999</v>
      </c>
      <c r="S108" s="81">
        <f>S109+S116</f>
        <v>0</v>
      </c>
      <c r="T108" s="81">
        <f>T109+T116</f>
        <v>0</v>
      </c>
      <c r="U108" s="81">
        <f>U109+U116</f>
        <v>0</v>
      </c>
      <c r="V108" s="81">
        <f>V109+V116</f>
        <v>0</v>
      </c>
      <c r="W108" s="80">
        <f>W109+W116</f>
        <v>67.537699000000003</v>
      </c>
      <c r="X108" s="82">
        <f>X109+X116</f>
        <v>38.798000000000002</v>
      </c>
      <c r="Y108" s="81">
        <f>Y109+Y116</f>
        <v>18.521999999999998</v>
      </c>
      <c r="Z108" s="81">
        <f>Z109+Z116</f>
        <v>0</v>
      </c>
      <c r="AA108" s="81">
        <f>AA109+AA116</f>
        <v>0</v>
      </c>
      <c r="AB108" s="81">
        <f>AB109+AB116</f>
        <v>0</v>
      </c>
      <c r="AC108" s="81">
        <f>AC109+AC116</f>
        <v>0</v>
      </c>
      <c r="AD108" s="80">
        <f>AD109+AD116</f>
        <v>57.32</v>
      </c>
      <c r="AE108" s="9"/>
    </row>
    <row r="109" spans="1:31" x14ac:dyDescent="0.25">
      <c r="A109" s="71"/>
      <c r="B109" s="78" t="s">
        <v>55</v>
      </c>
      <c r="C109" s="61"/>
      <c r="D109" s="100"/>
      <c r="E109" s="95"/>
      <c r="F109" s="95"/>
      <c r="G109" s="85">
        <f>G111+G112+G115</f>
        <v>96.192937752000006</v>
      </c>
      <c r="H109" s="81">
        <f>H111+H112+H115</f>
        <v>69.271420000000006</v>
      </c>
      <c r="I109" s="80">
        <f>I111+I112+I115</f>
        <v>1.7337210000000001</v>
      </c>
      <c r="J109" s="84" t="s">
        <v>84</v>
      </c>
      <c r="K109" s="83" t="s">
        <v>81</v>
      </c>
      <c r="L109" s="83"/>
      <c r="M109" s="83"/>
      <c r="N109" s="83"/>
      <c r="O109" s="83"/>
      <c r="P109" s="53" t="s">
        <v>87</v>
      </c>
      <c r="Q109" s="82">
        <f>Q111+Q112+Q115</f>
        <v>49.076699000000005</v>
      </c>
      <c r="R109" s="81">
        <f>R111+R112+R115</f>
        <v>18.460999999999999</v>
      </c>
      <c r="S109" s="81">
        <f>S111+S112+S115</f>
        <v>0</v>
      </c>
      <c r="T109" s="81">
        <f>T111+T112+T115</f>
        <v>0</v>
      </c>
      <c r="U109" s="81">
        <f>U111+U112+U115</f>
        <v>0</v>
      </c>
      <c r="V109" s="81">
        <f>V111+V112+V115</f>
        <v>0</v>
      </c>
      <c r="W109" s="80">
        <f>W111+W112+W115</f>
        <v>67.537699000000003</v>
      </c>
      <c r="X109" s="82">
        <f>X111+X112+X115</f>
        <v>38.798000000000002</v>
      </c>
      <c r="Y109" s="81">
        <f>Y111+Y112+Y115</f>
        <v>18.521999999999998</v>
      </c>
      <c r="Z109" s="81">
        <f>Z111+Z112+Z115</f>
        <v>0</v>
      </c>
      <c r="AA109" s="81">
        <f>AA111+AA112+AA115</f>
        <v>0</v>
      </c>
      <c r="AB109" s="81">
        <f>AB111+AB112+AB115</f>
        <v>0</v>
      </c>
      <c r="AC109" s="81">
        <f>AC111+AC112+AC115</f>
        <v>0</v>
      </c>
      <c r="AD109" s="80">
        <f>AD111+AD112+AD115</f>
        <v>57.32</v>
      </c>
      <c r="AE109" s="9"/>
    </row>
    <row r="110" spans="1:31" x14ac:dyDescent="0.25">
      <c r="A110" s="71"/>
      <c r="B110" s="78" t="s">
        <v>54</v>
      </c>
      <c r="C110" s="61"/>
      <c r="D110" s="32"/>
      <c r="E110" s="59"/>
      <c r="F110" s="59"/>
      <c r="G110" s="58"/>
      <c r="H110" s="57"/>
      <c r="I110" s="56"/>
      <c r="J110" s="55"/>
      <c r="K110" s="54"/>
      <c r="L110" s="54"/>
      <c r="M110" s="54"/>
      <c r="N110" s="54"/>
      <c r="O110" s="54"/>
      <c r="P110" s="53"/>
      <c r="Q110" s="91"/>
      <c r="R110" s="57"/>
      <c r="S110" s="57"/>
      <c r="T110" s="57"/>
      <c r="U110" s="57"/>
      <c r="V110" s="57"/>
      <c r="W110" s="56"/>
      <c r="X110" s="91"/>
      <c r="Y110" s="57"/>
      <c r="Z110" s="57"/>
      <c r="AA110" s="57"/>
      <c r="AB110" s="57"/>
      <c r="AC110" s="57"/>
      <c r="AD110" s="56"/>
      <c r="AE110" s="9"/>
    </row>
    <row r="111" spans="1:31" x14ac:dyDescent="0.25">
      <c r="A111" s="71"/>
      <c r="B111" s="78" t="s">
        <v>49</v>
      </c>
      <c r="C111" s="61"/>
      <c r="D111" s="69"/>
      <c r="E111" s="59"/>
      <c r="F111" s="59"/>
      <c r="G111" s="85"/>
      <c r="H111" s="81"/>
      <c r="I111" s="80"/>
      <c r="J111" s="55"/>
      <c r="K111" s="54"/>
      <c r="L111" s="54"/>
      <c r="M111" s="54"/>
      <c r="N111" s="54"/>
      <c r="O111" s="54"/>
      <c r="P111" s="53"/>
      <c r="Q111" s="96"/>
      <c r="R111" s="58"/>
      <c r="S111" s="58"/>
      <c r="T111" s="58"/>
      <c r="U111" s="58"/>
      <c r="V111" s="58"/>
      <c r="W111" s="101"/>
      <c r="X111" s="96"/>
      <c r="Y111" s="58"/>
      <c r="Z111" s="58"/>
      <c r="AA111" s="58"/>
      <c r="AB111" s="57"/>
      <c r="AC111" s="57"/>
      <c r="AD111" s="56"/>
      <c r="AE111" s="9"/>
    </row>
    <row r="112" spans="1:31" x14ac:dyDescent="0.25">
      <c r="A112" s="71"/>
      <c r="B112" s="78" t="s">
        <v>48</v>
      </c>
      <c r="C112" s="61"/>
      <c r="D112" s="89"/>
      <c r="E112" s="59"/>
      <c r="F112" s="59"/>
      <c r="G112" s="85">
        <f>SUM(G113:G114)</f>
        <v>96.192937752000006</v>
      </c>
      <c r="H112" s="81">
        <f>SUM(H113:H114)</f>
        <v>69.271420000000006</v>
      </c>
      <c r="I112" s="80">
        <f>SUM(I113:I114)</f>
        <v>1.7337210000000001</v>
      </c>
      <c r="J112" s="84" t="s">
        <v>84</v>
      </c>
      <c r="K112" s="83" t="s">
        <v>81</v>
      </c>
      <c r="L112" s="83">
        <f>SUM(L113)</f>
        <v>0</v>
      </c>
      <c r="M112" s="83">
        <f>SUM(M113)</f>
        <v>0</v>
      </c>
      <c r="N112" s="83">
        <f>SUM(N113)</f>
        <v>0</v>
      </c>
      <c r="O112" s="83">
        <f>SUM(O113)</f>
        <v>0</v>
      </c>
      <c r="P112" s="53" t="s">
        <v>87</v>
      </c>
      <c r="Q112" s="87">
        <f>SUM(Q113:Q114)</f>
        <v>49.076699000000005</v>
      </c>
      <c r="R112" s="85">
        <f>SUM(R113:R114)</f>
        <v>18.460999999999999</v>
      </c>
      <c r="S112" s="85">
        <f>SUM(S113:S114)</f>
        <v>0</v>
      </c>
      <c r="T112" s="85">
        <f>SUM(T113:T114)</f>
        <v>0</v>
      </c>
      <c r="U112" s="85">
        <f>SUM(U113:U114)</f>
        <v>0</v>
      </c>
      <c r="V112" s="85">
        <f>SUM(V113:V114)</f>
        <v>0</v>
      </c>
      <c r="W112" s="88">
        <f>SUM(W113:W114)</f>
        <v>67.537699000000003</v>
      </c>
      <c r="X112" s="87">
        <f>SUM(X113:X114)</f>
        <v>38.798000000000002</v>
      </c>
      <c r="Y112" s="85">
        <f>SUM(Y113:Y114)</f>
        <v>18.521999999999998</v>
      </c>
      <c r="Z112" s="85">
        <f>SUM(Z113:Z114)</f>
        <v>0</v>
      </c>
      <c r="AA112" s="85">
        <f>SUM(AA113:AA114)</f>
        <v>0</v>
      </c>
      <c r="AB112" s="81">
        <f>SUM(AB113:AB114)</f>
        <v>0</v>
      </c>
      <c r="AC112" s="81">
        <f>SUM(AC113:AC114)</f>
        <v>0</v>
      </c>
      <c r="AD112" s="80">
        <f>SUM(AD113:AD114)</f>
        <v>57.32</v>
      </c>
      <c r="AE112" s="9"/>
    </row>
    <row r="113" spans="1:31" x14ac:dyDescent="0.25">
      <c r="A113" s="35" t="s">
        <v>86</v>
      </c>
      <c r="B113" s="90" t="s">
        <v>85</v>
      </c>
      <c r="C113" s="61" t="s">
        <v>51</v>
      </c>
      <c r="D113" s="32" t="s">
        <v>1</v>
      </c>
      <c r="E113" s="59">
        <v>2008</v>
      </c>
      <c r="F113" s="59">
        <v>2012</v>
      </c>
      <c r="G113" s="58">
        <v>29.519937752000001</v>
      </c>
      <c r="H113" s="57">
        <f>I113+W113</f>
        <v>2.59842</v>
      </c>
      <c r="I113" s="56">
        <v>1.7337210000000001</v>
      </c>
      <c r="J113" s="55" t="s">
        <v>84</v>
      </c>
      <c r="K113" s="54"/>
      <c r="L113" s="54"/>
      <c r="M113" s="54"/>
      <c r="N113" s="54"/>
      <c r="O113" s="54"/>
      <c r="P113" s="53" t="s">
        <v>84</v>
      </c>
      <c r="Q113" s="96">
        <f>0.096+0.768699</f>
        <v>0.864699</v>
      </c>
      <c r="R113" s="58"/>
      <c r="S113" s="58"/>
      <c r="T113" s="58"/>
      <c r="U113" s="58"/>
      <c r="V113" s="58"/>
      <c r="W113" s="73">
        <f>SUM(Q113:V113)</f>
        <v>0.864699</v>
      </c>
      <c r="X113" s="96">
        <v>0.81699999999999995</v>
      </c>
      <c r="Y113" s="58"/>
      <c r="Z113" s="58"/>
      <c r="AA113" s="58"/>
      <c r="AB113" s="57"/>
      <c r="AC113" s="57"/>
      <c r="AD113" s="23">
        <f>SUM(X113:AC113)</f>
        <v>0.81699999999999995</v>
      </c>
      <c r="AE113" s="9"/>
    </row>
    <row r="114" spans="1:31" ht="31.5" x14ac:dyDescent="0.25">
      <c r="A114" s="35" t="s">
        <v>83</v>
      </c>
      <c r="B114" s="90" t="s">
        <v>82</v>
      </c>
      <c r="C114" s="61" t="s">
        <v>27</v>
      </c>
      <c r="D114" s="32" t="s">
        <v>1</v>
      </c>
      <c r="E114" s="59">
        <v>2012</v>
      </c>
      <c r="F114" s="59">
        <v>2013</v>
      </c>
      <c r="G114" s="58">
        <f>W114</f>
        <v>66.673000000000002</v>
      </c>
      <c r="H114" s="57">
        <f>W114</f>
        <v>66.673000000000002</v>
      </c>
      <c r="I114" s="56"/>
      <c r="J114" s="55"/>
      <c r="K114" s="54" t="s">
        <v>81</v>
      </c>
      <c r="L114" s="54"/>
      <c r="M114" s="54"/>
      <c r="N114" s="54"/>
      <c r="O114" s="54"/>
      <c r="P114" s="53" t="s">
        <v>81</v>
      </c>
      <c r="Q114" s="96">
        <v>48.212000000000003</v>
      </c>
      <c r="R114" s="58">
        <v>18.460999999999999</v>
      </c>
      <c r="S114" s="58"/>
      <c r="T114" s="58"/>
      <c r="U114" s="58"/>
      <c r="V114" s="58"/>
      <c r="W114" s="73">
        <f>SUM(Q114:V114)</f>
        <v>66.673000000000002</v>
      </c>
      <c r="X114" s="96">
        <v>37.981000000000002</v>
      </c>
      <c r="Y114" s="58">
        <v>18.521999999999998</v>
      </c>
      <c r="Z114" s="58"/>
      <c r="AA114" s="58"/>
      <c r="AB114" s="57"/>
      <c r="AC114" s="57"/>
      <c r="AD114" s="23">
        <f>SUM(X114:AC114)</f>
        <v>56.503</v>
      </c>
      <c r="AE114" s="9"/>
    </row>
    <row r="115" spans="1:31" ht="15.75" customHeight="1" x14ac:dyDescent="0.25">
      <c r="A115" s="71"/>
      <c r="B115" s="78"/>
      <c r="C115" s="61"/>
      <c r="D115" s="100"/>
      <c r="E115" s="95"/>
      <c r="F115" s="95"/>
      <c r="G115" s="85"/>
      <c r="H115" s="81"/>
      <c r="I115" s="80"/>
      <c r="J115" s="84"/>
      <c r="K115" s="83"/>
      <c r="L115" s="83"/>
      <c r="M115" s="83"/>
      <c r="N115" s="83"/>
      <c r="O115" s="83"/>
      <c r="P115" s="53"/>
      <c r="Q115" s="96"/>
      <c r="R115" s="30"/>
      <c r="S115" s="30"/>
      <c r="T115" s="30"/>
      <c r="U115" s="30"/>
      <c r="V115" s="30"/>
      <c r="W115" s="74"/>
      <c r="X115" s="96"/>
      <c r="Y115" s="30"/>
      <c r="Z115" s="30"/>
      <c r="AA115" s="30"/>
      <c r="AB115" s="24"/>
      <c r="AC115" s="24"/>
      <c r="AD115" s="29"/>
      <c r="AE115" s="9"/>
    </row>
    <row r="116" spans="1:31" x14ac:dyDescent="0.25">
      <c r="A116" s="71"/>
      <c r="B116" s="78" t="s">
        <v>42</v>
      </c>
      <c r="C116" s="61"/>
      <c r="D116" s="32"/>
      <c r="E116" s="59"/>
      <c r="F116" s="59"/>
      <c r="G116" s="58"/>
      <c r="H116" s="57"/>
      <c r="I116" s="56"/>
      <c r="J116" s="55"/>
      <c r="K116" s="54"/>
      <c r="L116" s="54"/>
      <c r="M116" s="54"/>
      <c r="N116" s="54"/>
      <c r="O116" s="54"/>
      <c r="P116" s="53"/>
      <c r="Q116" s="96"/>
      <c r="R116" s="30"/>
      <c r="S116" s="30"/>
      <c r="T116" s="30"/>
      <c r="U116" s="30"/>
      <c r="V116" s="30"/>
      <c r="W116" s="74"/>
      <c r="X116" s="96"/>
      <c r="Y116" s="30"/>
      <c r="Z116" s="30"/>
      <c r="AA116" s="30"/>
      <c r="AB116" s="24"/>
      <c r="AC116" s="24"/>
      <c r="AD116" s="29"/>
      <c r="AE116" s="9"/>
    </row>
    <row r="117" spans="1:31" hidden="1" x14ac:dyDescent="0.25">
      <c r="A117" s="71"/>
      <c r="B117" s="78" t="s">
        <v>41</v>
      </c>
      <c r="C117" s="61"/>
      <c r="D117" s="32"/>
      <c r="E117" s="59"/>
      <c r="F117" s="59"/>
      <c r="G117" s="58"/>
      <c r="H117" s="57"/>
      <c r="I117" s="56"/>
      <c r="J117" s="55"/>
      <c r="K117" s="54"/>
      <c r="L117" s="54"/>
      <c r="M117" s="54"/>
      <c r="N117" s="54"/>
      <c r="O117" s="54"/>
      <c r="P117" s="53"/>
      <c r="Q117" s="96"/>
      <c r="R117" s="30"/>
      <c r="S117" s="30"/>
      <c r="T117" s="30"/>
      <c r="U117" s="30"/>
      <c r="V117" s="30"/>
      <c r="W117" s="74"/>
      <c r="X117" s="96"/>
      <c r="Y117" s="30"/>
      <c r="Z117" s="30"/>
      <c r="AA117" s="30"/>
      <c r="AB117" s="24"/>
      <c r="AC117" s="24"/>
      <c r="AD117" s="29"/>
      <c r="AE117" s="9"/>
    </row>
    <row r="118" spans="1:31" hidden="1" x14ac:dyDescent="0.25">
      <c r="A118" s="71"/>
      <c r="B118" s="78" t="s">
        <v>40</v>
      </c>
      <c r="C118" s="61"/>
      <c r="D118" s="32"/>
      <c r="E118" s="59"/>
      <c r="F118" s="59"/>
      <c r="G118" s="58"/>
      <c r="H118" s="57"/>
      <c r="I118" s="56"/>
      <c r="J118" s="55"/>
      <c r="K118" s="54"/>
      <c r="L118" s="54"/>
      <c r="M118" s="54"/>
      <c r="N118" s="54"/>
      <c r="O118" s="54"/>
      <c r="P118" s="53"/>
      <c r="Q118" s="96"/>
      <c r="R118" s="30"/>
      <c r="S118" s="30"/>
      <c r="T118" s="30"/>
      <c r="U118" s="30"/>
      <c r="V118" s="30"/>
      <c r="W118" s="74"/>
      <c r="X118" s="96"/>
      <c r="Y118" s="30"/>
      <c r="Z118" s="30"/>
      <c r="AA118" s="30"/>
      <c r="AB118" s="24"/>
      <c r="AC118" s="24"/>
      <c r="AD118" s="29"/>
      <c r="AE118" s="9"/>
    </row>
    <row r="119" spans="1:31" hidden="1" x14ac:dyDescent="0.25">
      <c r="A119" s="71"/>
      <c r="B119" s="78" t="s">
        <v>39</v>
      </c>
      <c r="C119" s="61"/>
      <c r="D119" s="32"/>
      <c r="E119" s="59"/>
      <c r="F119" s="59"/>
      <c r="G119" s="58"/>
      <c r="H119" s="57"/>
      <c r="I119" s="56"/>
      <c r="J119" s="55"/>
      <c r="K119" s="54"/>
      <c r="L119" s="54"/>
      <c r="M119" s="54"/>
      <c r="N119" s="54"/>
      <c r="O119" s="54"/>
      <c r="P119" s="53"/>
      <c r="Q119" s="96"/>
      <c r="R119" s="30"/>
      <c r="S119" s="30"/>
      <c r="T119" s="30"/>
      <c r="U119" s="30"/>
      <c r="V119" s="30"/>
      <c r="W119" s="74"/>
      <c r="X119" s="96"/>
      <c r="Y119" s="30"/>
      <c r="Z119" s="30"/>
      <c r="AA119" s="30"/>
      <c r="AB119" s="24"/>
      <c r="AC119" s="24"/>
      <c r="AD119" s="29"/>
      <c r="AE119" s="9"/>
    </row>
    <row r="120" spans="1:31" hidden="1" x14ac:dyDescent="0.25">
      <c r="A120" s="71"/>
      <c r="B120" s="78" t="s">
        <v>38</v>
      </c>
      <c r="C120" s="61"/>
      <c r="D120" s="32"/>
      <c r="E120" s="59"/>
      <c r="F120" s="59"/>
      <c r="G120" s="58"/>
      <c r="H120" s="57"/>
      <c r="I120" s="56"/>
      <c r="J120" s="55"/>
      <c r="K120" s="54"/>
      <c r="L120" s="54"/>
      <c r="M120" s="54"/>
      <c r="N120" s="54"/>
      <c r="O120" s="54"/>
      <c r="P120" s="53"/>
      <c r="Q120" s="87"/>
      <c r="R120" s="85"/>
      <c r="S120" s="85"/>
      <c r="T120" s="85"/>
      <c r="U120" s="85"/>
      <c r="V120" s="85"/>
      <c r="W120" s="88"/>
      <c r="X120" s="87"/>
      <c r="Y120" s="85"/>
      <c r="Z120" s="85"/>
      <c r="AA120" s="85"/>
      <c r="AB120" s="81"/>
      <c r="AC120" s="81"/>
      <c r="AD120" s="80"/>
      <c r="AE120" s="9"/>
    </row>
    <row r="121" spans="1:31" ht="26.25" customHeight="1" x14ac:dyDescent="0.25">
      <c r="A121" s="71"/>
      <c r="B121" s="78" t="s">
        <v>37</v>
      </c>
      <c r="C121" s="61"/>
      <c r="D121" s="89" t="s">
        <v>79</v>
      </c>
      <c r="E121" s="86"/>
      <c r="F121" s="86"/>
      <c r="G121" s="85">
        <f>G122+G123+G126</f>
        <v>372.92865023553202</v>
      </c>
      <c r="H121" s="81">
        <f>H122+H123+H126</f>
        <v>370.89220783999997</v>
      </c>
      <c r="I121" s="80">
        <f>I122+I123+I126</f>
        <v>11.548237</v>
      </c>
      <c r="J121" s="84">
        <v>0</v>
      </c>
      <c r="K121" s="83">
        <v>0</v>
      </c>
      <c r="L121" s="75" t="s">
        <v>71</v>
      </c>
      <c r="M121" s="83">
        <v>0</v>
      </c>
      <c r="N121" s="83" t="s">
        <v>71</v>
      </c>
      <c r="O121" s="83">
        <v>0</v>
      </c>
      <c r="P121" s="97" t="s">
        <v>78</v>
      </c>
      <c r="Q121" s="87">
        <f>Q122+Q123+Q126</f>
        <v>0.123664</v>
      </c>
      <c r="R121" s="85">
        <f>R122+R123+R126</f>
        <v>92.239663199999995</v>
      </c>
      <c r="S121" s="85">
        <f>S122+S123+S126</f>
        <v>150.65399063999999</v>
      </c>
      <c r="T121" s="85">
        <f>T122+T123+T126</f>
        <v>114.557255</v>
      </c>
      <c r="U121" s="85">
        <f>U122+U123+U126</f>
        <v>1.769398</v>
      </c>
      <c r="V121" s="85">
        <f>V122+V123+V126</f>
        <v>0</v>
      </c>
      <c r="W121" s="88">
        <f>W122+W123+W126</f>
        <v>359.34397084</v>
      </c>
      <c r="X121" s="87">
        <f>X122+X123+X126</f>
        <v>0.124</v>
      </c>
      <c r="Y121" s="85">
        <f>Y122+Y123+Y126</f>
        <v>85.309999999999988</v>
      </c>
      <c r="Z121" s="85">
        <f>Z122+Z123+Z126</f>
        <v>90.569000000000017</v>
      </c>
      <c r="AA121" s="85">
        <f>AA122+AA123+AA126</f>
        <v>127.08199999999999</v>
      </c>
      <c r="AB121" s="81">
        <f>AB122+AB123+AB126</f>
        <v>1.5</v>
      </c>
      <c r="AC121" s="81">
        <f>AC122+AC123+AC126</f>
        <v>0</v>
      </c>
      <c r="AD121" s="80">
        <f>AD122+AD123+AD126</f>
        <v>304.58500000000004</v>
      </c>
      <c r="AE121" s="9"/>
    </row>
    <row r="122" spans="1:31" ht="17.25" customHeight="1" x14ac:dyDescent="0.25">
      <c r="A122" s="71"/>
      <c r="B122" s="70" t="s">
        <v>80</v>
      </c>
      <c r="C122" s="61"/>
      <c r="D122" s="89"/>
      <c r="E122" s="59"/>
      <c r="F122" s="59"/>
      <c r="G122" s="85"/>
      <c r="H122" s="81"/>
      <c r="I122" s="80"/>
      <c r="J122" s="84"/>
      <c r="K122" s="83"/>
      <c r="L122" s="83"/>
      <c r="M122" s="83"/>
      <c r="N122" s="83"/>
      <c r="O122" s="83"/>
      <c r="P122" s="53"/>
      <c r="Q122" s="87"/>
      <c r="R122" s="85"/>
      <c r="S122" s="85"/>
      <c r="T122" s="85"/>
      <c r="U122" s="85"/>
      <c r="V122" s="85"/>
      <c r="W122" s="88"/>
      <c r="X122" s="87"/>
      <c r="Y122" s="85"/>
      <c r="Z122" s="85"/>
      <c r="AA122" s="85"/>
      <c r="AB122" s="81"/>
      <c r="AC122" s="81"/>
      <c r="AD122" s="80"/>
      <c r="AE122" s="9"/>
    </row>
    <row r="123" spans="1:31" ht="18.75" customHeight="1" x14ac:dyDescent="0.25">
      <c r="A123" s="35"/>
      <c r="B123" s="70" t="s">
        <v>35</v>
      </c>
      <c r="C123" s="61"/>
      <c r="D123" s="89" t="s">
        <v>79</v>
      </c>
      <c r="E123" s="89"/>
      <c r="F123" s="89"/>
      <c r="G123" s="85">
        <f>SUM(G124:G125)</f>
        <v>372.92865023553202</v>
      </c>
      <c r="H123" s="81">
        <f>SUM(H124:H125)</f>
        <v>370.89220783999997</v>
      </c>
      <c r="I123" s="80">
        <f>SUM(I124:I125)</f>
        <v>11.548237</v>
      </c>
      <c r="J123" s="99">
        <f>SUM(J124:J125)</f>
        <v>0</v>
      </c>
      <c r="K123" s="98">
        <f>SUM(K124:K125)</f>
        <v>0</v>
      </c>
      <c r="L123" s="75" t="s">
        <v>71</v>
      </c>
      <c r="M123" s="98">
        <f>SUM(M124:M125)</f>
        <v>0</v>
      </c>
      <c r="N123" s="83" t="s">
        <v>71</v>
      </c>
      <c r="O123" s="98">
        <f>SUM(O124:O125)</f>
        <v>0</v>
      </c>
      <c r="P123" s="97" t="s">
        <v>78</v>
      </c>
      <c r="Q123" s="87">
        <f>SUM(Q124:Q125)</f>
        <v>0.123664</v>
      </c>
      <c r="R123" s="85">
        <f>SUM(R124:R125)</f>
        <v>92.239663199999995</v>
      </c>
      <c r="S123" s="85">
        <f>SUM(S124:S125)</f>
        <v>150.65399063999999</v>
      </c>
      <c r="T123" s="85">
        <f>SUM(T124:T125)</f>
        <v>114.557255</v>
      </c>
      <c r="U123" s="85">
        <f>SUM(U124:U125)</f>
        <v>1.769398</v>
      </c>
      <c r="V123" s="85">
        <f>SUM(V124:V125)</f>
        <v>0</v>
      </c>
      <c r="W123" s="88">
        <f>SUM(W124:W125)</f>
        <v>359.34397084</v>
      </c>
      <c r="X123" s="87">
        <f>SUM(X124:X125)</f>
        <v>0.124</v>
      </c>
      <c r="Y123" s="85">
        <f>SUM(Y124:Y125)</f>
        <v>85.309999999999988</v>
      </c>
      <c r="Z123" s="85">
        <f>SUM(Z124:Z125)</f>
        <v>90.569000000000017</v>
      </c>
      <c r="AA123" s="85">
        <f>SUM(AA124:AA125)</f>
        <v>127.08199999999999</v>
      </c>
      <c r="AB123" s="81">
        <f>SUM(AB124:AB125)</f>
        <v>1.5</v>
      </c>
      <c r="AC123" s="81">
        <f>SUM(AC124:AC125)</f>
        <v>0</v>
      </c>
      <c r="AD123" s="80">
        <f>SUM(AD124:AD125)</f>
        <v>304.58500000000004</v>
      </c>
      <c r="AE123" s="9"/>
    </row>
    <row r="124" spans="1:31" ht="18.75" customHeight="1" x14ac:dyDescent="0.25">
      <c r="A124" s="35" t="s">
        <v>77</v>
      </c>
      <c r="B124" s="34" t="s">
        <v>76</v>
      </c>
      <c r="C124" s="61" t="s">
        <v>27</v>
      </c>
      <c r="D124" s="60" t="s">
        <v>75</v>
      </c>
      <c r="E124" s="31">
        <v>2006</v>
      </c>
      <c r="F124" s="31">
        <v>2016</v>
      </c>
      <c r="G124" s="58">
        <v>157.019599143227</v>
      </c>
      <c r="H124" s="57">
        <f>I124+W124</f>
        <v>156.24322964000001</v>
      </c>
      <c r="I124" s="56">
        <v>4.1672000000000002</v>
      </c>
      <c r="J124" s="84"/>
      <c r="K124" s="27"/>
      <c r="L124" s="83"/>
      <c r="M124" s="83"/>
      <c r="N124" s="54" t="s">
        <v>71</v>
      </c>
      <c r="O124" s="83"/>
      <c r="P124" s="53" t="s">
        <v>71</v>
      </c>
      <c r="Q124" s="96">
        <v>0.107664</v>
      </c>
      <c r="R124" s="58">
        <v>0.11620800000000001</v>
      </c>
      <c r="S124" s="58">
        <f>35.52550464</f>
        <v>35.525504640000001</v>
      </c>
      <c r="T124" s="58">
        <v>114.557255</v>
      </c>
      <c r="U124" s="58">
        <v>1.769398</v>
      </c>
      <c r="V124" s="85"/>
      <c r="W124" s="73">
        <f>SUM(Q124:V124)</f>
        <v>152.07602964</v>
      </c>
      <c r="X124" s="96">
        <v>0.108</v>
      </c>
      <c r="Y124" s="58">
        <v>0.11600000000000001</v>
      </c>
      <c r="Z124" s="58">
        <v>0.126</v>
      </c>
      <c r="AA124" s="58">
        <v>127.08199999999999</v>
      </c>
      <c r="AB124" s="57">
        <v>1.5</v>
      </c>
      <c r="AC124" s="81"/>
      <c r="AD124" s="23">
        <f>SUM(X124:AC124)</f>
        <v>128.93199999999999</v>
      </c>
      <c r="AE124" s="9"/>
    </row>
    <row r="125" spans="1:31" ht="33" customHeight="1" x14ac:dyDescent="0.25">
      <c r="A125" s="35" t="s">
        <v>74</v>
      </c>
      <c r="B125" s="62" t="s">
        <v>73</v>
      </c>
      <c r="C125" s="61" t="s">
        <v>27</v>
      </c>
      <c r="D125" s="60" t="s">
        <v>72</v>
      </c>
      <c r="E125" s="31">
        <v>2010</v>
      </c>
      <c r="F125" s="31">
        <v>2014</v>
      </c>
      <c r="G125" s="58">
        <v>215.90905109230499</v>
      </c>
      <c r="H125" s="57">
        <f>I125+W125</f>
        <v>214.64897819999999</v>
      </c>
      <c r="I125" s="56">
        <v>7.3810370000000001</v>
      </c>
      <c r="J125" s="84"/>
      <c r="K125" s="83"/>
      <c r="L125" s="27" t="s">
        <v>71</v>
      </c>
      <c r="M125" s="83"/>
      <c r="N125" s="83"/>
      <c r="O125" s="83"/>
      <c r="P125" s="53" t="s">
        <v>71</v>
      </c>
      <c r="Q125" s="96">
        <v>1.6E-2</v>
      </c>
      <c r="R125" s="58">
        <f>110.5844552-18.461</f>
        <v>92.123455199999995</v>
      </c>
      <c r="S125" s="58">
        <f>96.667486+18.461</f>
        <v>115.128486</v>
      </c>
      <c r="T125" s="58"/>
      <c r="U125" s="58"/>
      <c r="V125" s="58"/>
      <c r="W125" s="73">
        <f>SUM(Q125:V125)</f>
        <v>207.2679412</v>
      </c>
      <c r="X125" s="96">
        <v>1.6E-2</v>
      </c>
      <c r="Y125" s="58">
        <f>103.716-18.522</f>
        <v>85.193999999999988</v>
      </c>
      <c r="Z125" s="58">
        <f>71.921+18.522</f>
        <v>90.443000000000012</v>
      </c>
      <c r="AA125" s="58"/>
      <c r="AB125" s="57"/>
      <c r="AC125" s="57"/>
      <c r="AD125" s="23">
        <f>SUM(X125:AC125)</f>
        <v>175.65300000000002</v>
      </c>
      <c r="AE125" s="9"/>
    </row>
    <row r="126" spans="1:31" x14ac:dyDescent="0.25">
      <c r="A126" s="35"/>
      <c r="B126" s="70" t="s">
        <v>34</v>
      </c>
      <c r="C126" s="61"/>
      <c r="D126" s="32"/>
      <c r="E126" s="59"/>
      <c r="F126" s="59"/>
      <c r="G126" s="58"/>
      <c r="H126" s="57"/>
      <c r="I126" s="56"/>
      <c r="J126" s="55"/>
      <c r="K126" s="54"/>
      <c r="L126" s="54"/>
      <c r="M126" s="54"/>
      <c r="N126" s="54"/>
      <c r="O126" s="54"/>
      <c r="P126" s="53"/>
      <c r="Q126" s="37"/>
      <c r="R126" s="30"/>
      <c r="S126" s="30"/>
      <c r="T126" s="30"/>
      <c r="U126" s="30"/>
      <c r="V126" s="30"/>
      <c r="W126" s="74"/>
      <c r="X126" s="37"/>
      <c r="Y126" s="30"/>
      <c r="Z126" s="30"/>
      <c r="AA126" s="30"/>
      <c r="AB126" s="24"/>
      <c r="AC126" s="24"/>
      <c r="AD126" s="29"/>
      <c r="AE126" s="9"/>
    </row>
    <row r="127" spans="1:31" ht="33.75" customHeight="1" x14ac:dyDescent="0.25">
      <c r="A127" s="71" t="s">
        <v>70</v>
      </c>
      <c r="B127" s="72" t="s">
        <v>69</v>
      </c>
      <c r="C127" s="61"/>
      <c r="D127" s="69"/>
      <c r="E127" s="95"/>
      <c r="F127" s="95"/>
      <c r="G127" s="85"/>
      <c r="H127" s="81"/>
      <c r="I127" s="80"/>
      <c r="J127" s="84"/>
      <c r="K127" s="83"/>
      <c r="L127" s="83"/>
      <c r="M127" s="83"/>
      <c r="N127" s="83"/>
      <c r="O127" s="83"/>
      <c r="P127" s="53"/>
      <c r="Q127" s="37"/>
      <c r="R127" s="58"/>
      <c r="S127" s="30"/>
      <c r="T127" s="30"/>
      <c r="U127" s="30"/>
      <c r="V127" s="30"/>
      <c r="W127" s="74"/>
      <c r="X127" s="37"/>
      <c r="Y127" s="58"/>
      <c r="Z127" s="30"/>
      <c r="AA127" s="30"/>
      <c r="AB127" s="24"/>
      <c r="AC127" s="24"/>
      <c r="AD127" s="29"/>
      <c r="AE127" s="9"/>
    </row>
    <row r="128" spans="1:31" s="2" customFormat="1" x14ac:dyDescent="0.25">
      <c r="A128" s="71" t="s">
        <v>68</v>
      </c>
      <c r="B128" s="72" t="s">
        <v>67</v>
      </c>
      <c r="C128" s="61"/>
      <c r="D128" s="89" t="s">
        <v>66</v>
      </c>
      <c r="E128" s="59"/>
      <c r="F128" s="59"/>
      <c r="G128" s="85">
        <f>SUM(G129:G130)</f>
        <v>917.918465942426</v>
      </c>
      <c r="H128" s="81">
        <f>SUM(H129:H130)</f>
        <v>910.89908301000003</v>
      </c>
      <c r="I128" s="80">
        <f>SUM(I129:I130)</f>
        <v>115.11644299999999</v>
      </c>
      <c r="J128" s="84">
        <v>0</v>
      </c>
      <c r="K128" s="83" t="s">
        <v>62</v>
      </c>
      <c r="L128" s="83">
        <v>0</v>
      </c>
      <c r="M128" s="83">
        <v>0</v>
      </c>
      <c r="N128" s="83">
        <v>0</v>
      </c>
      <c r="O128" s="83">
        <v>0</v>
      </c>
      <c r="P128" s="53" t="s">
        <v>62</v>
      </c>
      <c r="Q128" s="87">
        <f>SUM(Q129:Q130)</f>
        <v>325.62292983999998</v>
      </c>
      <c r="R128" s="85">
        <f>SUM(R129:R130)</f>
        <v>12.766999999999999</v>
      </c>
      <c r="S128" s="85">
        <f>SUM(S129:S130)</f>
        <v>0.35599999999999998</v>
      </c>
      <c r="T128" s="85">
        <f>SUM(T129:T130)</f>
        <v>0.37842799999999999</v>
      </c>
      <c r="U128" s="85">
        <f>SUM(U129:U130)</f>
        <v>0.39810600000000002</v>
      </c>
      <c r="V128" s="85">
        <f>SUM(V129:V130)</f>
        <v>0.413632</v>
      </c>
      <c r="W128" s="88">
        <f>SUM(W129:W130)</f>
        <v>339.93609584000001</v>
      </c>
      <c r="X128" s="87">
        <f>SUM(X129:X130)</f>
        <v>297.27299999999997</v>
      </c>
      <c r="Y128" s="85">
        <f>SUM(Y129:Y130)</f>
        <v>15.61</v>
      </c>
      <c r="Z128" s="85">
        <f>SUM(Z129:Z130)</f>
        <v>0.35599999999999998</v>
      </c>
      <c r="AA128" s="85">
        <f>SUM(AA129:AA130)</f>
        <v>0.378</v>
      </c>
      <c r="AB128" s="81">
        <f>SUM(AB129:AB130)</f>
        <v>0.39800000000000002</v>
      </c>
      <c r="AC128" s="81">
        <f>SUM(AC129:AC130)</f>
        <v>0.41399999999999998</v>
      </c>
      <c r="AD128" s="80">
        <f>SUM(AD129:AD130)</f>
        <v>314.42899999999997</v>
      </c>
      <c r="AE128" s="94"/>
    </row>
    <row r="129" spans="1:31" ht="18.75" customHeight="1" x14ac:dyDescent="0.25">
      <c r="A129" s="35" t="s">
        <v>65</v>
      </c>
      <c r="B129" s="34" t="s">
        <v>64</v>
      </c>
      <c r="C129" s="61" t="s">
        <v>51</v>
      </c>
      <c r="D129" s="60" t="s">
        <v>63</v>
      </c>
      <c r="E129" s="59">
        <v>2008</v>
      </c>
      <c r="F129" s="59">
        <v>2013</v>
      </c>
      <c r="G129" s="58">
        <v>453.4457821172</v>
      </c>
      <c r="H129" s="57">
        <f>I129+W129</f>
        <v>446.49408301</v>
      </c>
      <c r="I129" s="56">
        <v>110.62644299999999</v>
      </c>
      <c r="J129" s="55"/>
      <c r="K129" s="54" t="s">
        <v>62</v>
      </c>
      <c r="L129" s="54"/>
      <c r="M129" s="54"/>
      <c r="N129" s="54"/>
      <c r="O129" s="54"/>
      <c r="P129" s="53" t="s">
        <v>62</v>
      </c>
      <c r="Q129" s="37">
        <f>324.628868-0.3313-0.84092799</f>
        <v>323.45664001</v>
      </c>
      <c r="R129" s="30">
        <v>12.411</v>
      </c>
      <c r="S129" s="30"/>
      <c r="T129" s="30"/>
      <c r="U129" s="30"/>
      <c r="V129" s="30"/>
      <c r="W129" s="73">
        <f>SUM(Q129:V129)</f>
        <v>335.86764001</v>
      </c>
      <c r="X129" s="37">
        <f>298.522-0.091-1.514</f>
        <v>296.91699999999997</v>
      </c>
      <c r="Y129" s="30">
        <v>15.254</v>
      </c>
      <c r="Z129" s="30"/>
      <c r="AA129" s="30"/>
      <c r="AB129" s="24"/>
      <c r="AC129" s="24"/>
      <c r="AD129" s="23">
        <f>SUM(X129:AC129)</f>
        <v>312.17099999999999</v>
      </c>
      <c r="AE129" s="9"/>
    </row>
    <row r="130" spans="1:31" x14ac:dyDescent="0.25">
      <c r="A130" s="35" t="s">
        <v>61</v>
      </c>
      <c r="B130" s="34" t="s">
        <v>60</v>
      </c>
      <c r="C130" s="33" t="s">
        <v>12</v>
      </c>
      <c r="D130" s="60" t="s">
        <v>59</v>
      </c>
      <c r="E130" s="31">
        <v>2010</v>
      </c>
      <c r="F130" s="31">
        <v>2020</v>
      </c>
      <c r="G130" s="30">
        <v>464.472683825226</v>
      </c>
      <c r="H130" s="30">
        <f>464.473-0.068</f>
        <v>464.40500000000003</v>
      </c>
      <c r="I130" s="56">
        <v>4.49</v>
      </c>
      <c r="J130" s="28"/>
      <c r="K130" s="27"/>
      <c r="L130" s="27"/>
      <c r="M130" s="27"/>
      <c r="N130" s="27"/>
      <c r="O130" s="27"/>
      <c r="P130" s="53">
        <f>SUM(J130:M130)</f>
        <v>0</v>
      </c>
      <c r="Q130" s="37">
        <v>2.1662898300000002</v>
      </c>
      <c r="R130" s="30">
        <v>0.35599999999999998</v>
      </c>
      <c r="S130" s="30">
        <v>0.35599999999999998</v>
      </c>
      <c r="T130" s="30">
        <v>0.37842799999999999</v>
      </c>
      <c r="U130" s="30">
        <v>0.39810600000000002</v>
      </c>
      <c r="V130" s="30">
        <v>0.413632</v>
      </c>
      <c r="W130" s="73">
        <f>SUM(Q130:V130)</f>
        <v>4.0684558299999996</v>
      </c>
      <c r="X130" s="37">
        <v>0.35599999999999998</v>
      </c>
      <c r="Y130" s="30">
        <v>0.35599999999999998</v>
      </c>
      <c r="Z130" s="30">
        <v>0.35599999999999998</v>
      </c>
      <c r="AA130" s="30">
        <v>0.378</v>
      </c>
      <c r="AB130" s="24">
        <v>0.39800000000000002</v>
      </c>
      <c r="AC130" s="24">
        <v>0.41399999999999998</v>
      </c>
      <c r="AD130" s="23">
        <f>SUM(X130:AC130)</f>
        <v>2.2580000000000005</v>
      </c>
      <c r="AE130" s="9"/>
    </row>
    <row r="131" spans="1:31" x14ac:dyDescent="0.25">
      <c r="A131" s="71" t="s">
        <v>58</v>
      </c>
      <c r="B131" s="93" t="s">
        <v>57</v>
      </c>
      <c r="C131" s="61"/>
      <c r="D131" s="69"/>
      <c r="E131" s="86"/>
      <c r="F131" s="86"/>
      <c r="G131" s="85">
        <f>G132+G146</f>
        <v>647.0995620966163</v>
      </c>
      <c r="H131" s="81">
        <f>H132+H146</f>
        <v>552.54318635321624</v>
      </c>
      <c r="I131" s="80">
        <f>I132+I146</f>
        <v>144.081639</v>
      </c>
      <c r="J131" s="84" t="s">
        <v>50</v>
      </c>
      <c r="K131" s="83">
        <f>K132+K146</f>
        <v>0</v>
      </c>
      <c r="L131" s="83">
        <f>L132+L146</f>
        <v>0</v>
      </c>
      <c r="M131" s="83">
        <f>M132+M146</f>
        <v>0</v>
      </c>
      <c r="N131" s="83">
        <f>N132+N146</f>
        <v>0</v>
      </c>
      <c r="O131" s="83">
        <f>O132+O146</f>
        <v>0</v>
      </c>
      <c r="P131" s="84" t="s">
        <v>50</v>
      </c>
      <c r="Q131" s="87">
        <f>Q132+Q146</f>
        <v>118.302179</v>
      </c>
      <c r="R131" s="85">
        <f>R132+R146</f>
        <v>50.98907912</v>
      </c>
      <c r="S131" s="85">
        <f>S132+S146</f>
        <v>55.068205753599997</v>
      </c>
      <c r="T131" s="85">
        <f>T132+T146</f>
        <v>58.537502240076797</v>
      </c>
      <c r="U131" s="85">
        <f>U132+U146</f>
        <v>61.581452164560801</v>
      </c>
      <c r="V131" s="85">
        <f>V132+V146</f>
        <v>63.983129074978699</v>
      </c>
      <c r="W131" s="88">
        <f>W132+W146</f>
        <v>408.4615473532163</v>
      </c>
      <c r="X131" s="87">
        <f>X132+X146</f>
        <v>99.534000000000006</v>
      </c>
      <c r="Y131" s="85">
        <f>Y132+Y146</f>
        <v>43.210999999999999</v>
      </c>
      <c r="Z131" s="85">
        <f>Z132+Z146</f>
        <v>46.667999999999999</v>
      </c>
      <c r="AA131" s="85">
        <f>AA132+AA146</f>
        <v>49.607999999999997</v>
      </c>
      <c r="AB131" s="81">
        <f>AB132+AB146</f>
        <v>52.188000000000002</v>
      </c>
      <c r="AC131" s="81">
        <f>AC132+AC146</f>
        <v>54.222999999999999</v>
      </c>
      <c r="AD131" s="80">
        <f>AD132+AD146</f>
        <v>345.43200000000002</v>
      </c>
      <c r="AE131" s="9"/>
    </row>
    <row r="132" spans="1:31" x14ac:dyDescent="0.25">
      <c r="A132" s="71"/>
      <c r="B132" s="78" t="s">
        <v>56</v>
      </c>
      <c r="C132" s="61"/>
      <c r="D132" s="69"/>
      <c r="E132" s="86"/>
      <c r="F132" s="86"/>
      <c r="G132" s="85">
        <f>G133+G141</f>
        <v>647.0995620966163</v>
      </c>
      <c r="H132" s="81">
        <f>H133+H141</f>
        <v>552.54318635321624</v>
      </c>
      <c r="I132" s="80">
        <f>I133+I141</f>
        <v>144.081639</v>
      </c>
      <c r="J132" s="84" t="s">
        <v>50</v>
      </c>
      <c r="K132" s="83">
        <f>K133+K141</f>
        <v>0</v>
      </c>
      <c r="L132" s="83">
        <f>L133+L141</f>
        <v>0</v>
      </c>
      <c r="M132" s="83">
        <f>M133+M141</f>
        <v>0</v>
      </c>
      <c r="N132" s="83">
        <f>N133+N141</f>
        <v>0</v>
      </c>
      <c r="O132" s="83">
        <f>O133+O141</f>
        <v>0</v>
      </c>
      <c r="P132" s="84" t="s">
        <v>50</v>
      </c>
      <c r="Q132" s="87">
        <f>Q133+Q141</f>
        <v>118.302179</v>
      </c>
      <c r="R132" s="85">
        <f>R133+R141</f>
        <v>50.98907912</v>
      </c>
      <c r="S132" s="85">
        <f>S133+S141</f>
        <v>55.068205753599997</v>
      </c>
      <c r="T132" s="85">
        <f>T133+T141</f>
        <v>58.537502240076797</v>
      </c>
      <c r="U132" s="85">
        <f>U133+U141</f>
        <v>61.581452164560801</v>
      </c>
      <c r="V132" s="85">
        <f>V133+V141</f>
        <v>63.983129074978699</v>
      </c>
      <c r="W132" s="88">
        <f>W133+W141</f>
        <v>408.4615473532163</v>
      </c>
      <c r="X132" s="87">
        <f>X133+X141</f>
        <v>99.534000000000006</v>
      </c>
      <c r="Y132" s="85">
        <f>Y133+Y141</f>
        <v>43.210999999999999</v>
      </c>
      <c r="Z132" s="85">
        <f>Z133+Z141</f>
        <v>46.667999999999999</v>
      </c>
      <c r="AA132" s="85">
        <f>AA133+AA141</f>
        <v>49.607999999999997</v>
      </c>
      <c r="AB132" s="81">
        <f>AB133+AB141</f>
        <v>52.188000000000002</v>
      </c>
      <c r="AC132" s="81">
        <f>AC133+AC141</f>
        <v>54.222999999999999</v>
      </c>
      <c r="AD132" s="80">
        <f>AD133+AD141</f>
        <v>345.43200000000002</v>
      </c>
      <c r="AE132" s="9"/>
    </row>
    <row r="133" spans="1:31" x14ac:dyDescent="0.25">
      <c r="A133" s="71"/>
      <c r="B133" s="78" t="s">
        <v>55</v>
      </c>
      <c r="C133" s="61"/>
      <c r="D133" s="69"/>
      <c r="E133" s="86"/>
      <c r="F133" s="86"/>
      <c r="G133" s="85">
        <f>G137+G140+G134</f>
        <v>647.0995620966163</v>
      </c>
      <c r="H133" s="81">
        <f>H137+H140+H134</f>
        <v>552.54318635321624</v>
      </c>
      <c r="I133" s="80">
        <f>I137+I140+I134</f>
        <v>144.081639</v>
      </c>
      <c r="J133" s="84" t="s">
        <v>50</v>
      </c>
      <c r="K133" s="83"/>
      <c r="L133" s="83"/>
      <c r="M133" s="83"/>
      <c r="N133" s="83"/>
      <c r="O133" s="83"/>
      <c r="P133" s="84" t="s">
        <v>50</v>
      </c>
      <c r="Q133" s="82">
        <f>Q137+Q140+Q134</f>
        <v>118.302179</v>
      </c>
      <c r="R133" s="81">
        <f>R137+R140+R134</f>
        <v>50.98907912</v>
      </c>
      <c r="S133" s="81">
        <f>S137+S140+S134</f>
        <v>55.068205753599997</v>
      </c>
      <c r="T133" s="81">
        <f>T137+T140+T134</f>
        <v>58.537502240076797</v>
      </c>
      <c r="U133" s="81">
        <f>U137+U140+U134</f>
        <v>61.581452164560801</v>
      </c>
      <c r="V133" s="81">
        <f>V137+V140+V134</f>
        <v>63.983129074978699</v>
      </c>
      <c r="W133" s="80">
        <f>W137+W140+W134</f>
        <v>408.4615473532163</v>
      </c>
      <c r="X133" s="82">
        <f>X137+X140+X134</f>
        <v>99.534000000000006</v>
      </c>
      <c r="Y133" s="81">
        <f>Y137+Y140+Y134</f>
        <v>43.210999999999999</v>
      </c>
      <c r="Z133" s="81">
        <f>Z137+Z140+Z134</f>
        <v>46.667999999999999</v>
      </c>
      <c r="AA133" s="81">
        <f>AA137+AA140+AA134</f>
        <v>49.607999999999997</v>
      </c>
      <c r="AB133" s="81">
        <f>AB137+AB140+AB134</f>
        <v>52.188000000000002</v>
      </c>
      <c r="AC133" s="81">
        <f>AC137+AC140+AC134</f>
        <v>54.222999999999999</v>
      </c>
      <c r="AD133" s="80">
        <f>AD137+AD140+AD134</f>
        <v>345.43200000000002</v>
      </c>
      <c r="AE133" s="9"/>
    </row>
    <row r="134" spans="1:31" x14ac:dyDescent="0.25">
      <c r="A134" s="71"/>
      <c r="B134" s="78" t="s">
        <v>54</v>
      </c>
      <c r="C134" s="61"/>
      <c r="D134" s="89"/>
      <c r="E134" s="86"/>
      <c r="F134" s="86"/>
      <c r="G134" s="85">
        <f>G135</f>
        <v>231.71471274340001</v>
      </c>
      <c r="H134" s="81">
        <f>H135</f>
        <v>137.15833699999999</v>
      </c>
      <c r="I134" s="80">
        <f>I135</f>
        <v>122.555837</v>
      </c>
      <c r="J134" s="84" t="s">
        <v>50</v>
      </c>
      <c r="K134" s="83">
        <f>K135</f>
        <v>0</v>
      </c>
      <c r="L134" s="83">
        <f>L135</f>
        <v>0</v>
      </c>
      <c r="M134" s="83">
        <f>M135</f>
        <v>0</v>
      </c>
      <c r="N134" s="83">
        <f>N135</f>
        <v>0</v>
      </c>
      <c r="O134" s="83">
        <f>O135</f>
        <v>0</v>
      </c>
      <c r="P134" s="53" t="s">
        <v>50</v>
      </c>
      <c r="Q134" s="82">
        <f>Q135</f>
        <v>14.602499999999999</v>
      </c>
      <c r="R134" s="81">
        <f>R135</f>
        <v>0</v>
      </c>
      <c r="S134" s="81">
        <f>S135</f>
        <v>0</v>
      </c>
      <c r="T134" s="81">
        <f>T135</f>
        <v>0</v>
      </c>
      <c r="U134" s="81">
        <f>U135</f>
        <v>0</v>
      </c>
      <c r="V134" s="81">
        <f>V135</f>
        <v>0</v>
      </c>
      <c r="W134" s="80">
        <f>W135</f>
        <v>14.602499999999999</v>
      </c>
      <c r="X134" s="82">
        <f>X135</f>
        <v>12.375</v>
      </c>
      <c r="Y134" s="81">
        <f>Y135</f>
        <v>0</v>
      </c>
      <c r="Z134" s="81">
        <f>Z135</f>
        <v>0</v>
      </c>
      <c r="AA134" s="81">
        <f>AA135</f>
        <v>0</v>
      </c>
      <c r="AB134" s="81">
        <f>AB135</f>
        <v>0</v>
      </c>
      <c r="AC134" s="81">
        <f>AC135</f>
        <v>0</v>
      </c>
      <c r="AD134" s="80">
        <f>AD135</f>
        <v>12.375</v>
      </c>
      <c r="AE134" s="9"/>
    </row>
    <row r="135" spans="1:31" ht="35.25" customHeight="1" x14ac:dyDescent="0.25">
      <c r="A135" s="35" t="s">
        <v>53</v>
      </c>
      <c r="B135" s="92" t="s">
        <v>52</v>
      </c>
      <c r="C135" s="61" t="s">
        <v>51</v>
      </c>
      <c r="D135" s="32" t="s">
        <v>1</v>
      </c>
      <c r="E135" s="59">
        <v>2008</v>
      </c>
      <c r="F135" s="59">
        <v>2012</v>
      </c>
      <c r="G135" s="58">
        <v>231.71471274340001</v>
      </c>
      <c r="H135" s="57">
        <f>I135+W135</f>
        <v>137.15833699999999</v>
      </c>
      <c r="I135" s="56">
        <v>122.555837</v>
      </c>
      <c r="J135" s="55" t="s">
        <v>50</v>
      </c>
      <c r="K135" s="54"/>
      <c r="L135" s="54"/>
      <c r="M135" s="54"/>
      <c r="N135" s="54"/>
      <c r="O135" s="54"/>
      <c r="P135" s="53" t="s">
        <v>50</v>
      </c>
      <c r="Q135" s="91">
        <v>14.602499999999999</v>
      </c>
      <c r="R135" s="24"/>
      <c r="S135" s="24"/>
      <c r="T135" s="24"/>
      <c r="U135" s="24"/>
      <c r="V135" s="24"/>
      <c r="W135" s="23">
        <f>SUM(Q135:V135)</f>
        <v>14.602499999999999</v>
      </c>
      <c r="X135" s="91">
        <v>12.375</v>
      </c>
      <c r="Y135" s="24"/>
      <c r="Z135" s="24"/>
      <c r="AA135" s="24"/>
      <c r="AB135" s="24"/>
      <c r="AC135" s="24"/>
      <c r="AD135" s="23">
        <f>SUM(X135:AC135)</f>
        <v>12.375</v>
      </c>
      <c r="AE135" s="9"/>
    </row>
    <row r="136" spans="1:31" ht="23.25" customHeight="1" x14ac:dyDescent="0.25">
      <c r="A136" s="71"/>
      <c r="B136" s="78" t="s">
        <v>49</v>
      </c>
      <c r="C136" s="61"/>
      <c r="D136" s="32"/>
      <c r="E136" s="59"/>
      <c r="F136" s="59"/>
      <c r="G136" s="58"/>
      <c r="H136" s="57"/>
      <c r="I136" s="56"/>
      <c r="J136" s="55"/>
      <c r="K136" s="54"/>
      <c r="L136" s="54"/>
      <c r="M136" s="54"/>
      <c r="N136" s="54"/>
      <c r="O136" s="54"/>
      <c r="P136" s="53"/>
      <c r="Q136" s="25"/>
      <c r="R136" s="24"/>
      <c r="S136" s="24"/>
      <c r="T136" s="24"/>
      <c r="U136" s="24"/>
      <c r="V136" s="24"/>
      <c r="W136" s="29"/>
      <c r="X136" s="25"/>
      <c r="Y136" s="24"/>
      <c r="Z136" s="24"/>
      <c r="AA136" s="24"/>
      <c r="AB136" s="24"/>
      <c r="AC136" s="24"/>
      <c r="AD136" s="29"/>
      <c r="AE136" s="9"/>
    </row>
    <row r="137" spans="1:31" ht="22.5" customHeight="1" x14ac:dyDescent="0.25">
      <c r="A137" s="71"/>
      <c r="B137" s="78" t="s">
        <v>48</v>
      </c>
      <c r="C137" s="61"/>
      <c r="D137" s="69"/>
      <c r="E137" s="86"/>
      <c r="F137" s="86"/>
      <c r="G137" s="85">
        <f>SUM(G138:G139)</f>
        <v>415.38484935321628</v>
      </c>
      <c r="H137" s="81">
        <f>SUM(H138:H139)</f>
        <v>415.38484935321628</v>
      </c>
      <c r="I137" s="80">
        <f>SUM(I138:I139)</f>
        <v>21.525801999999999</v>
      </c>
      <c r="J137" s="84">
        <f>SUM(J138:J139)</f>
        <v>0</v>
      </c>
      <c r="K137" s="83">
        <f>SUM(K138:K139)</f>
        <v>0</v>
      </c>
      <c r="L137" s="83">
        <f>SUM(L138:L139)</f>
        <v>0</v>
      </c>
      <c r="M137" s="83">
        <f>SUM(M138:M139)</f>
        <v>0</v>
      </c>
      <c r="N137" s="83">
        <f>SUM(N138:N139)</f>
        <v>0</v>
      </c>
      <c r="O137" s="83">
        <f>SUM(O138:O139)</f>
        <v>0</v>
      </c>
      <c r="P137" s="53">
        <f>SUM(P138:P139)</f>
        <v>0</v>
      </c>
      <c r="Q137" s="87">
        <f>SUM(Q138:Q139)</f>
        <v>103.699679</v>
      </c>
      <c r="R137" s="85">
        <f>SUM(R138:R139)</f>
        <v>50.98907912</v>
      </c>
      <c r="S137" s="85">
        <f>SUM(S138:S139)</f>
        <v>55.068205753599997</v>
      </c>
      <c r="T137" s="85">
        <f>SUM(T138:T139)</f>
        <v>58.537502240076797</v>
      </c>
      <c r="U137" s="85">
        <f>SUM(U138:U139)</f>
        <v>61.581452164560801</v>
      </c>
      <c r="V137" s="85">
        <f>SUM(V138:V139)</f>
        <v>63.983129074978699</v>
      </c>
      <c r="W137" s="88">
        <f>SUM(W138:W139)</f>
        <v>393.85904735321628</v>
      </c>
      <c r="X137" s="87">
        <f>SUM(X138:X139)</f>
        <v>87.159000000000006</v>
      </c>
      <c r="Y137" s="85">
        <f>SUM(Y138:Y139)</f>
        <v>43.210999999999999</v>
      </c>
      <c r="Z137" s="85">
        <f>SUM(Z138:Z139)</f>
        <v>46.667999999999999</v>
      </c>
      <c r="AA137" s="85">
        <f>SUM(AA138:AA139)</f>
        <v>49.607999999999997</v>
      </c>
      <c r="AB137" s="85">
        <f>SUM(AB138:AB139)</f>
        <v>52.188000000000002</v>
      </c>
      <c r="AC137" s="85">
        <f>SUM(AC138:AC139)</f>
        <v>54.222999999999999</v>
      </c>
      <c r="AD137" s="80">
        <f>SUM(AD138:AD139)</f>
        <v>333.05700000000002</v>
      </c>
      <c r="AE137" s="9"/>
    </row>
    <row r="138" spans="1:31" ht="32.25" customHeight="1" x14ac:dyDescent="0.25">
      <c r="A138" s="35" t="s">
        <v>47</v>
      </c>
      <c r="B138" s="90" t="s">
        <v>46</v>
      </c>
      <c r="C138" s="61" t="s">
        <v>27</v>
      </c>
      <c r="D138" s="32" t="s">
        <v>1</v>
      </c>
      <c r="E138" s="86">
        <v>2011</v>
      </c>
      <c r="F138" s="86">
        <v>2011</v>
      </c>
      <c r="G138" s="58">
        <f>I138+W138</f>
        <v>8.4204810000000005</v>
      </c>
      <c r="H138" s="58">
        <f>I138+W138</f>
        <v>8.4204810000000005</v>
      </c>
      <c r="I138" s="56">
        <v>7.5688019999999998</v>
      </c>
      <c r="J138" s="55"/>
      <c r="K138" s="54"/>
      <c r="L138" s="54"/>
      <c r="M138" s="54"/>
      <c r="N138" s="54"/>
      <c r="O138" s="54"/>
      <c r="P138" s="53"/>
      <c r="Q138" s="37">
        <v>0.85167899999999996</v>
      </c>
      <c r="R138" s="30"/>
      <c r="S138" s="30"/>
      <c r="T138" s="30"/>
      <c r="U138" s="30"/>
      <c r="V138" s="30"/>
      <c r="W138" s="73">
        <f>SUM(Q138:V138)</f>
        <v>0.85167899999999996</v>
      </c>
      <c r="X138" s="37"/>
      <c r="Y138" s="30"/>
      <c r="Z138" s="30"/>
      <c r="AA138" s="30"/>
      <c r="AB138" s="30"/>
      <c r="AC138" s="30"/>
      <c r="AD138" s="23">
        <f>SUM(X138:AC138)</f>
        <v>0</v>
      </c>
      <c r="AE138" s="9"/>
    </row>
    <row r="139" spans="1:31" ht="34.5" customHeight="1" x14ac:dyDescent="0.25">
      <c r="A139" s="35" t="s">
        <v>45</v>
      </c>
      <c r="B139" s="90" t="s">
        <v>44</v>
      </c>
      <c r="C139" s="61" t="s">
        <v>27</v>
      </c>
      <c r="D139" s="32" t="s">
        <v>1</v>
      </c>
      <c r="E139" s="86">
        <v>2011</v>
      </c>
      <c r="F139" s="86">
        <v>2017</v>
      </c>
      <c r="G139" s="58">
        <f>I139+W139</f>
        <v>406.96436835321629</v>
      </c>
      <c r="H139" s="57">
        <f>I139+W139</f>
        <v>406.96436835321629</v>
      </c>
      <c r="I139" s="56">
        <v>13.957000000000001</v>
      </c>
      <c r="J139" s="55"/>
      <c r="K139" s="54"/>
      <c r="L139" s="54"/>
      <c r="M139" s="54"/>
      <c r="N139" s="54"/>
      <c r="O139" s="54"/>
      <c r="P139" s="53"/>
      <c r="Q139" s="37">
        <f>91.114+11.734</f>
        <v>102.848</v>
      </c>
      <c r="R139" s="30">
        <f>38.3633812+12.62569792</f>
        <v>50.98907912</v>
      </c>
      <c r="S139" s="30">
        <f>41.432452+13.6357537536</f>
        <v>55.068205753599997</v>
      </c>
      <c r="T139" s="30">
        <f>44.042696+14.4948062400768</f>
        <v>58.537502240076797</v>
      </c>
      <c r="U139" s="30">
        <f>46.332916+15.2485361645608</f>
        <v>61.581452164560801</v>
      </c>
      <c r="V139" s="30">
        <f>48.1399+15.8432290749787</f>
        <v>63.983129074978699</v>
      </c>
      <c r="W139" s="73">
        <f>SUM(Q139:V139)</f>
        <v>393.00736835321629</v>
      </c>
      <c r="X139" s="37">
        <f>77.215+9.944</f>
        <v>87.159000000000006</v>
      </c>
      <c r="Y139" s="30">
        <f>32.511+10.7</f>
        <v>43.210999999999999</v>
      </c>
      <c r="Z139" s="30">
        <f>35.112+11.556</f>
        <v>46.667999999999999</v>
      </c>
      <c r="AA139" s="30">
        <f>37.324+12.284</f>
        <v>49.607999999999997</v>
      </c>
      <c r="AB139" s="30">
        <f>39.266+12.922</f>
        <v>52.188000000000002</v>
      </c>
      <c r="AC139" s="30">
        <f>40.797+13.426</f>
        <v>54.222999999999999</v>
      </c>
      <c r="AD139" s="23">
        <f>SUM(X139:AC139)</f>
        <v>333.05700000000002</v>
      </c>
      <c r="AE139" s="9"/>
    </row>
    <row r="140" spans="1:31" ht="19.5" customHeight="1" x14ac:dyDescent="0.25">
      <c r="A140" s="71"/>
      <c r="B140" s="78" t="s">
        <v>43</v>
      </c>
      <c r="C140" s="61"/>
      <c r="D140" s="89"/>
      <c r="E140" s="86"/>
      <c r="F140" s="86"/>
      <c r="G140" s="85"/>
      <c r="H140" s="81"/>
      <c r="I140" s="80"/>
      <c r="J140" s="84"/>
      <c r="K140" s="83"/>
      <c r="L140" s="83"/>
      <c r="M140" s="83"/>
      <c r="N140" s="83"/>
      <c r="O140" s="83"/>
      <c r="P140" s="53"/>
      <c r="Q140" s="87"/>
      <c r="R140" s="85"/>
      <c r="S140" s="85"/>
      <c r="T140" s="85"/>
      <c r="U140" s="85"/>
      <c r="V140" s="85"/>
      <c r="W140" s="88"/>
      <c r="X140" s="87"/>
      <c r="Y140" s="85"/>
      <c r="Z140" s="85"/>
      <c r="AA140" s="85"/>
      <c r="AB140" s="85"/>
      <c r="AC140" s="85"/>
      <c r="AD140" s="80"/>
      <c r="AE140" s="9"/>
    </row>
    <row r="141" spans="1:31" ht="19.5" customHeight="1" x14ac:dyDescent="0.25">
      <c r="A141" s="71"/>
      <c r="B141" s="78" t="s">
        <v>42</v>
      </c>
      <c r="C141" s="61"/>
      <c r="D141" s="32"/>
      <c r="E141" s="86"/>
      <c r="F141" s="86"/>
      <c r="G141" s="58"/>
      <c r="H141" s="57"/>
      <c r="I141" s="56"/>
      <c r="J141" s="55"/>
      <c r="K141" s="54"/>
      <c r="L141" s="54"/>
      <c r="M141" s="54"/>
      <c r="N141" s="54"/>
      <c r="O141" s="54"/>
      <c r="P141" s="53"/>
      <c r="Q141" s="25"/>
      <c r="R141" s="24"/>
      <c r="S141" s="24"/>
      <c r="T141" s="24"/>
      <c r="U141" s="24"/>
      <c r="V141" s="24"/>
      <c r="W141" s="29"/>
      <c r="X141" s="25"/>
      <c r="Y141" s="24"/>
      <c r="Z141" s="24"/>
      <c r="AA141" s="24"/>
      <c r="AB141" s="24"/>
      <c r="AC141" s="24"/>
      <c r="AD141" s="29"/>
      <c r="AE141" s="9"/>
    </row>
    <row r="142" spans="1:31" hidden="1" x14ac:dyDescent="0.25">
      <c r="A142" s="71"/>
      <c r="B142" s="78" t="s">
        <v>41</v>
      </c>
      <c r="C142" s="61"/>
      <c r="D142" s="32"/>
      <c r="E142" s="86"/>
      <c r="F142" s="86"/>
      <c r="G142" s="58"/>
      <c r="H142" s="57"/>
      <c r="I142" s="56"/>
      <c r="J142" s="55"/>
      <c r="K142" s="54"/>
      <c r="L142" s="54"/>
      <c r="M142" s="54"/>
      <c r="N142" s="54"/>
      <c r="O142" s="54"/>
      <c r="P142" s="53"/>
      <c r="Q142" s="25"/>
      <c r="R142" s="24"/>
      <c r="S142" s="24"/>
      <c r="T142" s="24"/>
      <c r="U142" s="24"/>
      <c r="V142" s="24"/>
      <c r="W142" s="29"/>
      <c r="X142" s="25"/>
      <c r="Y142" s="24"/>
      <c r="Z142" s="24"/>
      <c r="AA142" s="24"/>
      <c r="AB142" s="24"/>
      <c r="AC142" s="24"/>
      <c r="AD142" s="29"/>
      <c r="AE142" s="9"/>
    </row>
    <row r="143" spans="1:31" hidden="1" x14ac:dyDescent="0.25">
      <c r="A143" s="71"/>
      <c r="B143" s="78" t="s">
        <v>40</v>
      </c>
      <c r="C143" s="61"/>
      <c r="D143" s="32"/>
      <c r="E143" s="86"/>
      <c r="F143" s="86"/>
      <c r="G143" s="58"/>
      <c r="H143" s="81"/>
      <c r="I143" s="80"/>
      <c r="J143" s="55"/>
      <c r="K143" s="54"/>
      <c r="L143" s="54"/>
      <c r="M143" s="54"/>
      <c r="N143" s="54"/>
      <c r="O143" s="54"/>
      <c r="P143" s="53"/>
      <c r="Q143" s="25"/>
      <c r="R143" s="24"/>
      <c r="S143" s="24"/>
      <c r="T143" s="24"/>
      <c r="U143" s="24"/>
      <c r="V143" s="24"/>
      <c r="W143" s="29"/>
      <c r="X143" s="25"/>
      <c r="Y143" s="24"/>
      <c r="Z143" s="24"/>
      <c r="AA143" s="24"/>
      <c r="AB143" s="24"/>
      <c r="AC143" s="24"/>
      <c r="AD143" s="29"/>
      <c r="AE143" s="9"/>
    </row>
    <row r="144" spans="1:31" hidden="1" x14ac:dyDescent="0.25">
      <c r="A144" s="71"/>
      <c r="B144" s="78" t="s">
        <v>39</v>
      </c>
      <c r="C144" s="61"/>
      <c r="D144" s="32"/>
      <c r="E144" s="86"/>
      <c r="F144" s="86"/>
      <c r="G144" s="58"/>
      <c r="H144" s="57"/>
      <c r="I144" s="56"/>
      <c r="J144" s="55"/>
      <c r="K144" s="54"/>
      <c r="L144" s="54"/>
      <c r="M144" s="54"/>
      <c r="N144" s="54"/>
      <c r="O144" s="54"/>
      <c r="P144" s="53"/>
      <c r="Q144" s="25"/>
      <c r="R144" s="24"/>
      <c r="S144" s="24"/>
      <c r="T144" s="24"/>
      <c r="U144" s="24"/>
      <c r="V144" s="24"/>
      <c r="W144" s="29"/>
      <c r="X144" s="25"/>
      <c r="Y144" s="24"/>
      <c r="Z144" s="24"/>
      <c r="AA144" s="24"/>
      <c r="AB144" s="24"/>
      <c r="AC144" s="24"/>
      <c r="AD144" s="29"/>
      <c r="AE144" s="9"/>
    </row>
    <row r="145" spans="1:32" hidden="1" x14ac:dyDescent="0.25">
      <c r="A145" s="71"/>
      <c r="B145" s="78" t="s">
        <v>38</v>
      </c>
      <c r="C145" s="61"/>
      <c r="D145" s="32"/>
      <c r="E145" s="86"/>
      <c r="F145" s="86"/>
      <c r="G145" s="58"/>
      <c r="H145" s="57"/>
      <c r="I145" s="56"/>
      <c r="J145" s="55"/>
      <c r="K145" s="54"/>
      <c r="L145" s="54"/>
      <c r="M145" s="54"/>
      <c r="N145" s="54"/>
      <c r="O145" s="54"/>
      <c r="P145" s="53"/>
      <c r="Q145" s="25"/>
      <c r="R145" s="24"/>
      <c r="S145" s="24"/>
      <c r="T145" s="24"/>
      <c r="U145" s="24"/>
      <c r="V145" s="24"/>
      <c r="W145" s="29"/>
      <c r="X145" s="25"/>
      <c r="Y145" s="24"/>
      <c r="Z145" s="24"/>
      <c r="AA145" s="24"/>
      <c r="AB145" s="24"/>
      <c r="AC145" s="24"/>
      <c r="AD145" s="29"/>
      <c r="AE145" s="9"/>
    </row>
    <row r="146" spans="1:32" ht="20.25" customHeight="1" x14ac:dyDescent="0.25">
      <c r="A146" s="71"/>
      <c r="B146" s="78" t="s">
        <v>37</v>
      </c>
      <c r="C146" s="61"/>
      <c r="D146" s="69"/>
      <c r="E146" s="86"/>
      <c r="F146" s="86"/>
      <c r="G146" s="85">
        <f>G147+G148+G149</f>
        <v>0</v>
      </c>
      <c r="H146" s="81">
        <f>H147+H148+H149</f>
        <v>0</v>
      </c>
      <c r="I146" s="80">
        <f>I147+I148+I149</f>
        <v>0</v>
      </c>
      <c r="J146" s="84"/>
      <c r="K146" s="83"/>
      <c r="L146" s="83"/>
      <c r="M146" s="83"/>
      <c r="N146" s="83"/>
      <c r="O146" s="83"/>
      <c r="P146" s="79"/>
      <c r="Q146" s="82">
        <f>Q147+Q148+Q149</f>
        <v>0</v>
      </c>
      <c r="R146" s="81">
        <f>R147+R148+R149</f>
        <v>0</v>
      </c>
      <c r="S146" s="81">
        <f>S147+S148+S149</f>
        <v>0</v>
      </c>
      <c r="T146" s="81">
        <f>T147+T148+T149</f>
        <v>0</v>
      </c>
      <c r="U146" s="81">
        <f>U147+U148+U149</f>
        <v>0</v>
      </c>
      <c r="V146" s="81">
        <f>V147+V148+V149</f>
        <v>0</v>
      </c>
      <c r="W146" s="80">
        <f>W147+W148+W149</f>
        <v>0</v>
      </c>
      <c r="X146" s="82">
        <f>X147+X148+X149</f>
        <v>0</v>
      </c>
      <c r="Y146" s="81">
        <f>Y147+Y148+Y149</f>
        <v>0</v>
      </c>
      <c r="Z146" s="81">
        <f>Z147+Z148+Z149</f>
        <v>0</v>
      </c>
      <c r="AA146" s="81">
        <f>AA147+AA148+AA149</f>
        <v>0</v>
      </c>
      <c r="AB146" s="81">
        <f>AB147+AB148+AB149</f>
        <v>0</v>
      </c>
      <c r="AC146" s="81">
        <f>AC147+AC148+AC149</f>
        <v>0</v>
      </c>
      <c r="AD146" s="80">
        <f>AD147+AD148+AD149</f>
        <v>0</v>
      </c>
      <c r="AE146" s="9"/>
    </row>
    <row r="147" spans="1:32" hidden="1" x14ac:dyDescent="0.25">
      <c r="A147" s="71"/>
      <c r="B147" s="70" t="s">
        <v>36</v>
      </c>
      <c r="C147" s="33"/>
      <c r="D147" s="32"/>
      <c r="E147" s="31"/>
      <c r="F147" s="31"/>
      <c r="G147" s="30"/>
      <c r="H147" s="24"/>
      <c r="I147" s="29"/>
      <c r="J147" s="28"/>
      <c r="K147" s="27"/>
      <c r="L147" s="27"/>
      <c r="M147" s="27"/>
      <c r="N147" s="27"/>
      <c r="O147" s="27"/>
      <c r="P147" s="26"/>
      <c r="Q147" s="25"/>
      <c r="R147" s="24"/>
      <c r="S147" s="24"/>
      <c r="T147" s="24"/>
      <c r="U147" s="24"/>
      <c r="V147" s="24"/>
      <c r="W147" s="29"/>
      <c r="X147" s="25"/>
      <c r="Y147" s="24"/>
      <c r="Z147" s="24"/>
      <c r="AA147" s="24"/>
      <c r="AB147" s="24"/>
      <c r="AC147" s="24"/>
      <c r="AD147" s="29"/>
      <c r="AE147" s="9"/>
    </row>
    <row r="148" spans="1:32" hidden="1" x14ac:dyDescent="0.25">
      <c r="A148" s="35"/>
      <c r="B148" s="70" t="s">
        <v>35</v>
      </c>
      <c r="C148" s="33"/>
      <c r="D148" s="32"/>
      <c r="E148" s="31"/>
      <c r="F148" s="31"/>
      <c r="G148" s="30"/>
      <c r="H148" s="24"/>
      <c r="I148" s="29"/>
      <c r="J148" s="28"/>
      <c r="K148" s="27"/>
      <c r="L148" s="27"/>
      <c r="M148" s="27"/>
      <c r="N148" s="27"/>
      <c r="O148" s="27"/>
      <c r="P148" s="26"/>
      <c r="Q148" s="25"/>
      <c r="R148" s="24"/>
      <c r="S148" s="24"/>
      <c r="T148" s="24"/>
      <c r="U148" s="24"/>
      <c r="V148" s="24"/>
      <c r="W148" s="29"/>
      <c r="X148" s="25"/>
      <c r="Y148" s="24"/>
      <c r="Z148" s="24"/>
      <c r="AA148" s="24"/>
      <c r="AB148" s="24"/>
      <c r="AC148" s="24"/>
      <c r="AD148" s="29"/>
      <c r="AE148" s="9"/>
    </row>
    <row r="149" spans="1:32" hidden="1" x14ac:dyDescent="0.25">
      <c r="A149" s="35"/>
      <c r="B149" s="70" t="s">
        <v>34</v>
      </c>
      <c r="C149" s="33"/>
      <c r="D149" s="69"/>
      <c r="E149" s="31"/>
      <c r="F149" s="31"/>
      <c r="G149" s="77"/>
      <c r="H149" s="64"/>
      <c r="I149" s="23"/>
      <c r="J149" s="76"/>
      <c r="K149" s="75"/>
      <c r="L149" s="75"/>
      <c r="M149" s="75"/>
      <c r="N149" s="75"/>
      <c r="O149" s="75"/>
      <c r="P149" s="79"/>
      <c r="Q149" s="65"/>
      <c r="R149" s="64"/>
      <c r="S149" s="64"/>
      <c r="T149" s="64"/>
      <c r="U149" s="64"/>
      <c r="V149" s="64"/>
      <c r="W149" s="23"/>
      <c r="X149" s="65"/>
      <c r="Y149" s="64"/>
      <c r="Z149" s="64"/>
      <c r="AA149" s="64"/>
      <c r="AB149" s="64"/>
      <c r="AC149" s="64"/>
      <c r="AD149" s="23"/>
      <c r="AE149" s="9"/>
    </row>
    <row r="150" spans="1:32" ht="25.5" customHeight="1" x14ac:dyDescent="0.25">
      <c r="A150" s="71" t="s">
        <v>33</v>
      </c>
      <c r="B150" s="78" t="s">
        <v>32</v>
      </c>
      <c r="C150" s="33"/>
      <c r="D150" s="32"/>
      <c r="E150" s="31"/>
      <c r="F150" s="31"/>
      <c r="G150" s="77">
        <f>SUM(G151:G152)</f>
        <v>4.4335746502031599</v>
      </c>
      <c r="H150" s="64">
        <f>SUM(H151:H152)</f>
        <v>3.8435751000000002</v>
      </c>
      <c r="I150" s="23">
        <f>SUM(I151:I152)</f>
        <v>0.59</v>
      </c>
      <c r="J150" s="76"/>
      <c r="K150" s="75"/>
      <c r="L150" s="75"/>
      <c r="M150" s="75"/>
      <c r="N150" s="75"/>
      <c r="O150" s="75"/>
      <c r="P150" s="73"/>
      <c r="Q150" s="65">
        <f>SUM(Q151:Q152)</f>
        <v>0.3416651</v>
      </c>
      <c r="R150" s="64">
        <f>SUM(R151:R152)</f>
        <v>0</v>
      </c>
      <c r="S150" s="64">
        <f>SUM(S151:S152)</f>
        <v>0</v>
      </c>
      <c r="T150" s="64">
        <f>SUM(T151:T152)</f>
        <v>3.5019100000000001</v>
      </c>
      <c r="U150" s="64">
        <f>SUM(U151:U152)</f>
        <v>0</v>
      </c>
      <c r="V150" s="64">
        <f>SUM(V151:V152)</f>
        <v>0</v>
      </c>
      <c r="W150" s="23">
        <f>SUM(W151:W152)</f>
        <v>3.8435751000000002</v>
      </c>
      <c r="X150" s="65">
        <f>SUM(X151:X152)</f>
        <v>9.0999999999999998E-2</v>
      </c>
      <c r="Y150" s="64">
        <f>SUM(Y151:Y152)</f>
        <v>0</v>
      </c>
      <c r="Z150" s="64">
        <f>SUM(Z151:Z152)</f>
        <v>0</v>
      </c>
      <c r="AA150" s="64">
        <f>SUM(AA151:AA152)</f>
        <v>2.968</v>
      </c>
      <c r="AB150" s="64">
        <f>SUM(AB151:AB152)</f>
        <v>0</v>
      </c>
      <c r="AC150" s="64">
        <f>SUM(AC151:AC152)</f>
        <v>0</v>
      </c>
      <c r="AD150" s="23">
        <f>SUM(AD151:AD152)</f>
        <v>3.0590000000000002</v>
      </c>
      <c r="AE150" s="9"/>
    </row>
    <row r="151" spans="1:32" ht="35.25" customHeight="1" x14ac:dyDescent="0.25">
      <c r="A151" s="35" t="s">
        <v>31</v>
      </c>
      <c r="B151" s="34" t="s">
        <v>30</v>
      </c>
      <c r="C151" s="33" t="s">
        <v>27</v>
      </c>
      <c r="D151" s="32" t="s">
        <v>1</v>
      </c>
      <c r="E151" s="31">
        <v>2011</v>
      </c>
      <c r="F151" s="31">
        <v>2012</v>
      </c>
      <c r="G151" s="30">
        <f>I151+W151</f>
        <v>0.93166510000000002</v>
      </c>
      <c r="H151" s="24">
        <f>W151</f>
        <v>0.3416651</v>
      </c>
      <c r="I151" s="74">
        <v>0.59</v>
      </c>
      <c r="J151" s="28"/>
      <c r="K151" s="27"/>
      <c r="L151" s="27"/>
      <c r="M151" s="27"/>
      <c r="N151" s="27"/>
      <c r="O151" s="27"/>
      <c r="P151" s="26"/>
      <c r="Q151" s="37">
        <v>0.3416651</v>
      </c>
      <c r="R151" s="30"/>
      <c r="S151" s="30"/>
      <c r="T151" s="30"/>
      <c r="U151" s="30"/>
      <c r="V151" s="30"/>
      <c r="W151" s="73">
        <f>SUM(Q151:V151)</f>
        <v>0.3416651</v>
      </c>
      <c r="X151" s="37">
        <v>9.0999999999999998E-2</v>
      </c>
      <c r="Y151" s="24"/>
      <c r="Z151" s="24"/>
      <c r="AA151" s="24"/>
      <c r="AB151" s="24"/>
      <c r="AC151" s="24"/>
      <c r="AD151" s="23">
        <f>SUM(X151:AC151)</f>
        <v>9.0999999999999998E-2</v>
      </c>
      <c r="AE151" s="9"/>
    </row>
    <row r="152" spans="1:32" ht="24.75" customHeight="1" x14ac:dyDescent="0.25">
      <c r="A152" s="35" t="s">
        <v>29</v>
      </c>
      <c r="B152" s="34" t="s">
        <v>28</v>
      </c>
      <c r="C152" s="33" t="s">
        <v>27</v>
      </c>
      <c r="D152" s="32" t="s">
        <v>1</v>
      </c>
      <c r="E152" s="31">
        <v>2015</v>
      </c>
      <c r="F152" s="31">
        <v>2015</v>
      </c>
      <c r="G152" s="30">
        <v>3.5019095502031599</v>
      </c>
      <c r="H152" s="24">
        <f>W152</f>
        <v>3.5019100000000001</v>
      </c>
      <c r="I152" s="29"/>
      <c r="J152" s="28"/>
      <c r="K152" s="27"/>
      <c r="L152" s="27"/>
      <c r="M152" s="27"/>
      <c r="N152" s="27"/>
      <c r="O152" s="27"/>
      <c r="P152" s="26"/>
      <c r="Q152" s="25"/>
      <c r="R152" s="24"/>
      <c r="S152" s="24"/>
      <c r="T152" s="24">
        <v>3.5019100000000001</v>
      </c>
      <c r="U152" s="24"/>
      <c r="V152" s="24"/>
      <c r="W152" s="23">
        <f>SUM(Q152:V152)</f>
        <v>3.5019100000000001</v>
      </c>
      <c r="X152" s="25"/>
      <c r="Y152" s="24"/>
      <c r="Z152" s="24"/>
      <c r="AA152" s="24">
        <v>2.968</v>
      </c>
      <c r="AB152" s="24"/>
      <c r="AC152" s="24"/>
      <c r="AD152" s="23">
        <f>SUM(X152:AC152)</f>
        <v>2.968</v>
      </c>
      <c r="AE152" s="9"/>
    </row>
    <row r="153" spans="1:32" ht="21.75" customHeight="1" x14ac:dyDescent="0.25">
      <c r="A153" s="71" t="s">
        <v>26</v>
      </c>
      <c r="B153" s="72" t="s">
        <v>25</v>
      </c>
      <c r="C153" s="33"/>
      <c r="D153" s="32"/>
      <c r="E153" s="31"/>
      <c r="F153" s="31"/>
      <c r="G153" s="30"/>
      <c r="H153" s="24"/>
      <c r="I153" s="29"/>
      <c r="J153" s="28"/>
      <c r="K153" s="27"/>
      <c r="L153" s="27"/>
      <c r="M153" s="27"/>
      <c r="N153" s="27"/>
      <c r="O153" s="27"/>
      <c r="P153" s="26"/>
      <c r="Q153" s="25"/>
      <c r="R153" s="24"/>
      <c r="S153" s="24"/>
      <c r="T153" s="24"/>
      <c r="U153" s="24"/>
      <c r="V153" s="24"/>
      <c r="W153" s="29"/>
      <c r="X153" s="25"/>
      <c r="Y153" s="24"/>
      <c r="Z153" s="24"/>
      <c r="AA153" s="24"/>
      <c r="AB153" s="24"/>
      <c r="AC153" s="24"/>
      <c r="AD153" s="29"/>
      <c r="AE153" s="9"/>
    </row>
    <row r="154" spans="1:32" ht="22.5" customHeight="1" x14ac:dyDescent="0.25">
      <c r="A154" s="71" t="s">
        <v>24</v>
      </c>
      <c r="B154" s="70" t="s">
        <v>23</v>
      </c>
      <c r="C154" s="33"/>
      <c r="D154" s="69"/>
      <c r="E154" s="31"/>
      <c r="F154" s="31"/>
      <c r="G154" s="64">
        <f>SUM(G155:G159)</f>
        <v>198.57301329879999</v>
      </c>
      <c r="H154" s="64">
        <f>SUM(H155:H159)</f>
        <v>173.96122200000002</v>
      </c>
      <c r="I154" s="23">
        <f>SUM(I155:I159)</f>
        <v>6.9168820000000002</v>
      </c>
      <c r="J154" s="68"/>
      <c r="K154" s="67"/>
      <c r="L154" s="67"/>
      <c r="M154" s="67"/>
      <c r="N154" s="67"/>
      <c r="O154" s="67"/>
      <c r="P154" s="66"/>
      <c r="Q154" s="65">
        <f>SUM(Q155:Q159)</f>
        <v>10.856</v>
      </c>
      <c r="R154" s="64">
        <f>SUM(R155:R159)</f>
        <v>0</v>
      </c>
      <c r="S154" s="64">
        <f>SUM(S155:S159)</f>
        <v>0</v>
      </c>
      <c r="T154" s="64">
        <f>SUM(T155:T159)</f>
        <v>31.222799999999999</v>
      </c>
      <c r="U154" s="64">
        <f>SUM(U155:U159)</f>
        <v>58.117360000000005</v>
      </c>
      <c r="V154" s="64">
        <f>SUM(V155:V159)</f>
        <v>66.848179999999999</v>
      </c>
      <c r="W154" s="23">
        <f>SUM(W155:W159)</f>
        <v>167.04434000000001</v>
      </c>
      <c r="X154" s="65">
        <f>SUM(X155:X159)</f>
        <v>10.856</v>
      </c>
      <c r="Y154" s="64">
        <f>SUM(Y155:Y159)</f>
        <v>0</v>
      </c>
      <c r="Z154" s="64">
        <f>SUM(Z155:Z159)</f>
        <v>0</v>
      </c>
      <c r="AA154" s="64">
        <f>SUM(AA155:AA159)</f>
        <v>26.46</v>
      </c>
      <c r="AB154" s="64">
        <f>SUM(AB155:AB159)</f>
        <v>52.252000000000002</v>
      </c>
      <c r="AC154" s="64">
        <f>SUM(AC155:AC159)</f>
        <v>53.650999999999996</v>
      </c>
      <c r="AD154" s="23">
        <f>SUM(AD155:AD159)</f>
        <v>143.21900000000002</v>
      </c>
      <c r="AE154" s="9"/>
    </row>
    <row r="155" spans="1:32" ht="21.75" customHeight="1" x14ac:dyDescent="0.25">
      <c r="A155" s="35" t="s">
        <v>22</v>
      </c>
      <c r="B155" s="34" t="s">
        <v>21</v>
      </c>
      <c r="C155" s="61" t="s">
        <v>12</v>
      </c>
      <c r="D155" s="60"/>
      <c r="E155" s="59">
        <v>2015</v>
      </c>
      <c r="F155" s="59">
        <v>2015</v>
      </c>
      <c r="G155" s="58">
        <v>31.222799999999999</v>
      </c>
      <c r="H155" s="57">
        <f>I155+W155</f>
        <v>31.222799999999999</v>
      </c>
      <c r="I155" s="56"/>
      <c r="J155" s="55"/>
      <c r="K155" s="54"/>
      <c r="L155" s="54"/>
      <c r="M155" s="54"/>
      <c r="N155" s="54"/>
      <c r="O155" s="54"/>
      <c r="P155" s="53"/>
      <c r="Q155" s="25"/>
      <c r="R155" s="57"/>
      <c r="S155" s="24"/>
      <c r="T155" s="24">
        <v>31.222799999999999</v>
      </c>
      <c r="U155" s="24"/>
      <c r="V155" s="24"/>
      <c r="W155" s="23">
        <f>SUM(Q155:V155)</f>
        <v>31.222799999999999</v>
      </c>
      <c r="X155" s="25"/>
      <c r="Y155" s="57"/>
      <c r="Z155" s="24"/>
      <c r="AA155" s="24">
        <v>26.46</v>
      </c>
      <c r="AB155" s="24"/>
      <c r="AC155" s="24"/>
      <c r="AD155" s="23">
        <f>SUM(X155:AC155)</f>
        <v>26.46</v>
      </c>
      <c r="AE155" s="9"/>
    </row>
    <row r="156" spans="1:32" ht="36" customHeight="1" x14ac:dyDescent="0.25">
      <c r="A156" s="35" t="s">
        <v>20</v>
      </c>
      <c r="B156" s="62" t="s">
        <v>19</v>
      </c>
      <c r="C156" s="33" t="s">
        <v>12</v>
      </c>
      <c r="D156" s="60"/>
      <c r="E156" s="31">
        <v>2007</v>
      </c>
      <c r="F156" s="31">
        <v>2012</v>
      </c>
      <c r="G156" s="30">
        <v>42.384673298800003</v>
      </c>
      <c r="H156" s="57">
        <f>I156+W156</f>
        <v>17.772881999999999</v>
      </c>
      <c r="I156" s="29">
        <v>6.9168820000000002</v>
      </c>
      <c r="J156" s="28"/>
      <c r="K156" s="27"/>
      <c r="L156" s="27"/>
      <c r="M156" s="27"/>
      <c r="N156" s="27"/>
      <c r="O156" s="27"/>
      <c r="P156" s="53"/>
      <c r="Q156" s="25">
        <v>10.856</v>
      </c>
      <c r="R156" s="24"/>
      <c r="S156" s="24"/>
      <c r="T156" s="24"/>
      <c r="U156" s="24"/>
      <c r="V156" s="24"/>
      <c r="W156" s="23">
        <f>SUM(Q156:V156)</f>
        <v>10.856</v>
      </c>
      <c r="X156" s="25">
        <v>10.856</v>
      </c>
      <c r="Y156" s="24"/>
      <c r="Z156" s="24"/>
      <c r="AA156" s="24"/>
      <c r="AB156" s="24"/>
      <c r="AC156" s="24"/>
      <c r="AD156" s="23">
        <f>SUM(X156:AC156)</f>
        <v>10.856</v>
      </c>
      <c r="AE156" s="9"/>
    </row>
    <row r="157" spans="1:32" ht="22.5" customHeight="1" x14ac:dyDescent="0.25">
      <c r="A157" s="35" t="s">
        <v>18</v>
      </c>
      <c r="B157" s="63" t="s">
        <v>17</v>
      </c>
      <c r="C157" s="61" t="s">
        <v>12</v>
      </c>
      <c r="D157" s="60"/>
      <c r="E157" s="59">
        <v>2016</v>
      </c>
      <c r="F157" s="59">
        <v>2016</v>
      </c>
      <c r="G157" s="58">
        <v>22.635940000000002</v>
      </c>
      <c r="H157" s="57">
        <f>I157+W157</f>
        <v>22.635940000000002</v>
      </c>
      <c r="I157" s="56"/>
      <c r="J157" s="55"/>
      <c r="K157" s="54"/>
      <c r="L157" s="54"/>
      <c r="M157" s="54"/>
      <c r="N157" s="54"/>
      <c r="O157" s="54"/>
      <c r="P157" s="53"/>
      <c r="Q157" s="25"/>
      <c r="R157" s="57"/>
      <c r="S157" s="24"/>
      <c r="T157" s="24"/>
      <c r="U157" s="24">
        <v>22.635940000000002</v>
      </c>
      <c r="V157" s="24"/>
      <c r="W157" s="23">
        <f>SUM(Q157:V157)</f>
        <v>22.635940000000002</v>
      </c>
      <c r="X157" s="25"/>
      <c r="Y157" s="57"/>
      <c r="Z157" s="24"/>
      <c r="AA157" s="24"/>
      <c r="AB157" s="24">
        <v>19.183</v>
      </c>
      <c r="AC157" s="24"/>
      <c r="AD157" s="23">
        <f>SUM(X157:AC157)</f>
        <v>19.183</v>
      </c>
      <c r="AE157" s="9"/>
      <c r="AF157" s="3"/>
    </row>
    <row r="158" spans="1:32" ht="31.5" x14ac:dyDescent="0.25">
      <c r="A158" s="35" t="s">
        <v>16</v>
      </c>
      <c r="B158" s="34" t="s">
        <v>15</v>
      </c>
      <c r="C158" s="61" t="s">
        <v>12</v>
      </c>
      <c r="D158" s="60"/>
      <c r="E158" s="31">
        <v>2016</v>
      </c>
      <c r="F158" s="31">
        <v>2017</v>
      </c>
      <c r="G158" s="58">
        <v>86.221419999999995</v>
      </c>
      <c r="H158" s="57">
        <f>I158+W158</f>
        <v>86.221419999999995</v>
      </c>
      <c r="I158" s="56"/>
      <c r="J158" s="55"/>
      <c r="K158" s="54"/>
      <c r="L158" s="54"/>
      <c r="M158" s="54"/>
      <c r="N158" s="54"/>
      <c r="O158" s="54"/>
      <c r="P158" s="53"/>
      <c r="Q158" s="25"/>
      <c r="R158" s="57"/>
      <c r="S158" s="24"/>
      <c r="T158" s="24"/>
      <c r="U158" s="24">
        <v>35.48142</v>
      </c>
      <c r="V158" s="24">
        <v>50.74</v>
      </c>
      <c r="W158" s="23">
        <f>SUM(Q158:V158)</f>
        <v>86.221419999999995</v>
      </c>
      <c r="X158" s="25"/>
      <c r="Y158" s="57"/>
      <c r="Z158" s="24"/>
      <c r="AA158" s="24"/>
      <c r="AB158" s="24">
        <v>33.069000000000003</v>
      </c>
      <c r="AC158" s="24">
        <v>40</v>
      </c>
      <c r="AD158" s="23">
        <f>SUM(X158:AC158)</f>
        <v>73.069000000000003</v>
      </c>
      <c r="AE158" s="9"/>
      <c r="AF158" s="3"/>
    </row>
    <row r="159" spans="1:32" ht="30" customHeight="1" x14ac:dyDescent="0.25">
      <c r="A159" s="35" t="s">
        <v>14</v>
      </c>
      <c r="B159" s="62" t="s">
        <v>13</v>
      </c>
      <c r="C159" s="61" t="s">
        <v>12</v>
      </c>
      <c r="D159" s="60"/>
      <c r="E159" s="59">
        <v>2017</v>
      </c>
      <c r="F159" s="59">
        <v>2017</v>
      </c>
      <c r="G159" s="58">
        <v>16.108180000000001</v>
      </c>
      <c r="H159" s="57">
        <f>I159+W159</f>
        <v>16.108180000000001</v>
      </c>
      <c r="I159" s="56"/>
      <c r="J159" s="55"/>
      <c r="K159" s="54"/>
      <c r="L159" s="54"/>
      <c r="M159" s="54"/>
      <c r="N159" s="54"/>
      <c r="O159" s="54"/>
      <c r="P159" s="53"/>
      <c r="Q159" s="25"/>
      <c r="R159" s="24"/>
      <c r="S159" s="24"/>
      <c r="T159" s="24"/>
      <c r="U159" s="24"/>
      <c r="V159" s="24">
        <v>16.108180000000001</v>
      </c>
      <c r="W159" s="23">
        <f>SUM(Q159:V159)</f>
        <v>16.108180000000001</v>
      </c>
      <c r="X159" s="25"/>
      <c r="Y159" s="24"/>
      <c r="Z159" s="24"/>
      <c r="AA159" s="24"/>
      <c r="AB159" s="24"/>
      <c r="AC159" s="24">
        <v>13.651</v>
      </c>
      <c r="AD159" s="23">
        <f>SUM(X159:AC159)</f>
        <v>13.651</v>
      </c>
      <c r="AE159" s="9"/>
    </row>
    <row r="160" spans="1:32" s="40" customFormat="1" x14ac:dyDescent="0.25">
      <c r="A160" s="52" t="s">
        <v>11</v>
      </c>
      <c r="B160" s="51" t="s">
        <v>10</v>
      </c>
      <c r="C160" s="50"/>
      <c r="D160" s="49"/>
      <c r="E160" s="48"/>
      <c r="F160" s="48"/>
      <c r="G160" s="43">
        <f>SUM(G161:G164)</f>
        <v>306.85802000000001</v>
      </c>
      <c r="H160" s="43">
        <f>SUM(H161:H164)</f>
        <v>304.40699999999998</v>
      </c>
      <c r="I160" s="42">
        <f>SUM(I161:I164)</f>
        <v>2.7583829999999998</v>
      </c>
      <c r="J160" s="47">
        <f>SUM(J161:J164)</f>
        <v>0</v>
      </c>
      <c r="K160" s="46">
        <f>SUM(K161:K164)</f>
        <v>0</v>
      </c>
      <c r="L160" s="46">
        <f>SUM(L161:L164)</f>
        <v>0</v>
      </c>
      <c r="M160" s="46">
        <f>SUM(M161:M164)</f>
        <v>0</v>
      </c>
      <c r="N160" s="46">
        <f>SUM(N161:N164)</f>
        <v>0</v>
      </c>
      <c r="O160" s="46">
        <f>SUM(O161:O164)</f>
        <v>0</v>
      </c>
      <c r="P160" s="45">
        <f>SUM(P161:P164)</f>
        <v>0</v>
      </c>
      <c r="Q160" s="44">
        <f>SUM(Q161:Q164)</f>
        <v>150.01676399999999</v>
      </c>
      <c r="R160" s="43">
        <f>SUM(R161:R164)</f>
        <v>8.8767600000000009</v>
      </c>
      <c r="S160" s="43">
        <f>SUM(S161:S164)</f>
        <v>2.9767600000000001</v>
      </c>
      <c r="T160" s="43">
        <f>SUM(T161:T164)</f>
        <v>2.9767600000000001</v>
      </c>
      <c r="U160" s="43">
        <f>SUM(U161:U164)</f>
        <v>2.9767600000000001</v>
      </c>
      <c r="V160" s="43">
        <f>SUM(V161:V164)</f>
        <v>2.9767600000000001</v>
      </c>
      <c r="W160" s="42">
        <f>SUM(W161:W164)</f>
        <v>170.80056400000001</v>
      </c>
      <c r="X160" s="44">
        <f>SUM(X161:X164)</f>
        <v>147.04</v>
      </c>
      <c r="Y160" s="43">
        <f>SUM(Y161:Y164)</f>
        <v>5</v>
      </c>
      <c r="Z160" s="43">
        <f>SUM(Z161:Z164)</f>
        <v>0</v>
      </c>
      <c r="AA160" s="43">
        <f>SUM(AA161:AA164)</f>
        <v>0</v>
      </c>
      <c r="AB160" s="43">
        <f>SUM(AB161:AB164)</f>
        <v>0</v>
      </c>
      <c r="AC160" s="43">
        <f>SUM(AC161:AC164)</f>
        <v>0</v>
      </c>
      <c r="AD160" s="42">
        <f>SUM(AD161:AD164)</f>
        <v>152.04</v>
      </c>
      <c r="AE160" s="41"/>
    </row>
    <row r="161" spans="1:31" x14ac:dyDescent="0.25">
      <c r="A161" s="35" t="s">
        <v>9</v>
      </c>
      <c r="B161" s="39" t="s">
        <v>8</v>
      </c>
      <c r="C161" s="33" t="s">
        <v>1</v>
      </c>
      <c r="D161" s="32" t="s">
        <v>1</v>
      </c>
      <c r="E161" s="31">
        <v>2010</v>
      </c>
      <c r="F161" s="31">
        <v>2060</v>
      </c>
      <c r="G161" s="38">
        <v>153.91802000000001</v>
      </c>
      <c r="H161" s="38">
        <f>153.918-2.451</f>
        <v>151.46700000000001</v>
      </c>
      <c r="I161" s="29">
        <v>2.7583829999999998</v>
      </c>
      <c r="J161" s="28"/>
      <c r="K161" s="27"/>
      <c r="L161" s="27"/>
      <c r="M161" s="27"/>
      <c r="N161" s="27"/>
      <c r="O161" s="27"/>
      <c r="P161" s="26"/>
      <c r="Q161" s="37">
        <v>2.9767640000000002</v>
      </c>
      <c r="R161" s="30">
        <v>2.9767600000000001</v>
      </c>
      <c r="S161" s="30">
        <v>2.9767600000000001</v>
      </c>
      <c r="T161" s="30">
        <v>2.9767600000000001</v>
      </c>
      <c r="U161" s="30">
        <v>2.9767600000000001</v>
      </c>
      <c r="V161" s="30">
        <v>2.9767600000000001</v>
      </c>
      <c r="W161" s="23">
        <f>SUM(Q161:V161)</f>
        <v>17.860564</v>
      </c>
      <c r="X161" s="37"/>
      <c r="Y161" s="30"/>
      <c r="Z161" s="30"/>
      <c r="AA161" s="30"/>
      <c r="AB161" s="30"/>
      <c r="AC161" s="30"/>
      <c r="AD161" s="23">
        <f>SUM(X161:AC161)</f>
        <v>0</v>
      </c>
      <c r="AE161" s="9"/>
    </row>
    <row r="162" spans="1:31" ht="17.25" customHeight="1" x14ac:dyDescent="0.25">
      <c r="A162" s="35" t="s">
        <v>7</v>
      </c>
      <c r="B162" s="36" t="s">
        <v>6</v>
      </c>
      <c r="C162" s="33" t="s">
        <v>1</v>
      </c>
      <c r="D162" s="32" t="s">
        <v>1</v>
      </c>
      <c r="E162" s="31">
        <v>2012</v>
      </c>
      <c r="F162" s="31">
        <v>2012</v>
      </c>
      <c r="G162" s="30">
        <v>132.04</v>
      </c>
      <c r="H162" s="24">
        <f>W162</f>
        <v>132.04</v>
      </c>
      <c r="I162" s="29"/>
      <c r="J162" s="28"/>
      <c r="K162" s="27"/>
      <c r="L162" s="27"/>
      <c r="M162" s="27"/>
      <c r="N162" s="27"/>
      <c r="O162" s="27"/>
      <c r="P162" s="26"/>
      <c r="Q162" s="25">
        <v>132.04</v>
      </c>
      <c r="R162" s="24"/>
      <c r="S162" s="24"/>
      <c r="T162" s="24"/>
      <c r="U162" s="24"/>
      <c r="V162" s="24"/>
      <c r="W162" s="23">
        <f>SUM(Q162:V162)</f>
        <v>132.04</v>
      </c>
      <c r="X162" s="25">
        <v>132.04</v>
      </c>
      <c r="Y162" s="24"/>
      <c r="Z162" s="24"/>
      <c r="AA162" s="24"/>
      <c r="AB162" s="24"/>
      <c r="AC162" s="24"/>
      <c r="AD162" s="23">
        <f>SUM(X162:AC162)</f>
        <v>132.04</v>
      </c>
      <c r="AE162" s="9"/>
    </row>
    <row r="163" spans="1:31" ht="36" customHeight="1" x14ac:dyDescent="0.25">
      <c r="A163" s="35" t="s">
        <v>5</v>
      </c>
      <c r="B163" s="34" t="s">
        <v>4</v>
      </c>
      <c r="C163" s="33" t="s">
        <v>1</v>
      </c>
      <c r="D163" s="32" t="s">
        <v>1</v>
      </c>
      <c r="E163" s="31">
        <v>2012</v>
      </c>
      <c r="F163" s="31">
        <v>2012</v>
      </c>
      <c r="G163" s="30">
        <v>15</v>
      </c>
      <c r="H163" s="24">
        <f>W163</f>
        <v>15</v>
      </c>
      <c r="I163" s="29"/>
      <c r="J163" s="28"/>
      <c r="K163" s="27"/>
      <c r="L163" s="27"/>
      <c r="M163" s="27"/>
      <c r="N163" s="27"/>
      <c r="O163" s="27"/>
      <c r="P163" s="26"/>
      <c r="Q163" s="25">
        <v>15</v>
      </c>
      <c r="R163" s="24"/>
      <c r="S163" s="24"/>
      <c r="T163" s="24"/>
      <c r="U163" s="24"/>
      <c r="V163" s="24"/>
      <c r="W163" s="23">
        <f>SUM(Q163:V163)</f>
        <v>15</v>
      </c>
      <c r="X163" s="25">
        <v>15</v>
      </c>
      <c r="Y163" s="24"/>
      <c r="Z163" s="24"/>
      <c r="AA163" s="24"/>
      <c r="AB163" s="24"/>
      <c r="AC163" s="24"/>
      <c r="AD163" s="23">
        <f>SUM(X163:AC163)</f>
        <v>15</v>
      </c>
      <c r="AE163" s="9"/>
    </row>
    <row r="164" spans="1:31" ht="37.5" customHeight="1" thickBot="1" x14ac:dyDescent="0.3">
      <c r="A164" s="22" t="s">
        <v>3</v>
      </c>
      <c r="B164" s="21" t="s">
        <v>2</v>
      </c>
      <c r="C164" s="20" t="s">
        <v>1</v>
      </c>
      <c r="D164" s="19" t="s">
        <v>1</v>
      </c>
      <c r="E164" s="18">
        <v>2013</v>
      </c>
      <c r="F164" s="18">
        <v>2013</v>
      </c>
      <c r="G164" s="11">
        <v>5.9</v>
      </c>
      <c r="H164" s="17">
        <f>W164</f>
        <v>5.9</v>
      </c>
      <c r="I164" s="16"/>
      <c r="J164" s="15"/>
      <c r="K164" s="14"/>
      <c r="L164" s="14"/>
      <c r="M164" s="14"/>
      <c r="N164" s="14"/>
      <c r="O164" s="14"/>
      <c r="P164" s="13"/>
      <c r="Q164" s="12"/>
      <c r="R164" s="11">
        <v>5.9</v>
      </c>
      <c r="S164" s="11"/>
      <c r="T164" s="11"/>
      <c r="U164" s="11"/>
      <c r="V164" s="11"/>
      <c r="W164" s="10">
        <f>SUM(Q164:V164)</f>
        <v>5.9</v>
      </c>
      <c r="X164" s="12"/>
      <c r="Y164" s="11">
        <v>5</v>
      </c>
      <c r="Z164" s="11"/>
      <c r="AA164" s="11"/>
      <c r="AB164" s="11"/>
      <c r="AC164" s="11"/>
      <c r="AD164" s="10">
        <f>SUM(X164:AC164)</f>
        <v>5</v>
      </c>
      <c r="AE164" s="9"/>
    </row>
    <row r="165" spans="1:31" x14ac:dyDescent="0.25">
      <c r="A165" s="5"/>
      <c r="B165" s="8"/>
      <c r="C165" s="7"/>
      <c r="D165" s="7"/>
      <c r="E165" s="7"/>
      <c r="F165" s="7"/>
      <c r="G165" s="7"/>
      <c r="H165" s="7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1" x14ac:dyDescent="0.25">
      <c r="B166" s="2" t="s">
        <v>0</v>
      </c>
      <c r="W166" s="4">
        <f>W45+W58+W59+W60+W64+W66+W67+W68+W93+W46</f>
        <v>317.31448845845119</v>
      </c>
      <c r="AD166" s="4"/>
    </row>
    <row r="167" spans="1:31" x14ac:dyDescent="0.25">
      <c r="W167" s="3"/>
      <c r="AD167" s="3"/>
    </row>
  </sheetData>
  <mergeCells count="22">
    <mergeCell ref="B6:AD6"/>
    <mergeCell ref="A9:A11"/>
    <mergeCell ref="B9:B11"/>
    <mergeCell ref="C9:C10"/>
    <mergeCell ref="D9:D10"/>
    <mergeCell ref="E9:E11"/>
    <mergeCell ref="F9:F11"/>
    <mergeCell ref="G9:G10"/>
    <mergeCell ref="H9:H10"/>
    <mergeCell ref="I9:I10"/>
    <mergeCell ref="J9:P9"/>
    <mergeCell ref="Q9:W9"/>
    <mergeCell ref="X9:AD9"/>
    <mergeCell ref="AF12:AF13"/>
    <mergeCell ref="AG12:AI12"/>
    <mergeCell ref="AJ12:AM12"/>
    <mergeCell ref="AF18:AF19"/>
    <mergeCell ref="AG18:AI18"/>
    <mergeCell ref="AJ18:AM18"/>
    <mergeCell ref="AH44:AI44"/>
    <mergeCell ref="AH45:AI45"/>
    <mergeCell ref="AH46:AI46"/>
  </mergeCells>
  <conditionalFormatting sqref="B61">
    <cfRule type="cellIs" dxfId="1" priority="1" stopIfTrue="1" operator="equal">
      <formula>0</formula>
    </cfRule>
  </conditionalFormatting>
  <pageMargins left="0.41" right="0.23" top="0.88" bottom="0.36" header="0.23" footer="0.24"/>
  <pageSetup paperSize="8" scale="53" fitToHeight="111" orientation="landscape" r:id="rId1"/>
  <headerFooter alignWithMargins="0"/>
  <rowBreaks count="1" manualBreakCount="1">
    <brk id="130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J153"/>
  <sheetViews>
    <sheetView showZeros="0" tabSelected="1" zoomScale="85" zoomScaleNormal="75" zoomScaleSheetLayoutView="55" workbookViewId="0">
      <selection activeCell="H39" sqref="H39"/>
    </sheetView>
  </sheetViews>
  <sheetFormatPr defaultRowHeight="15.75" x14ac:dyDescent="0.25"/>
  <cols>
    <col min="1" max="1" width="8.28515625" style="2" customWidth="1"/>
    <col min="2" max="2" width="64.7109375" style="2" customWidth="1"/>
    <col min="3" max="3" width="11.42578125" style="2" customWidth="1"/>
    <col min="4" max="6" width="9.85546875" style="2" customWidth="1"/>
    <col min="7" max="7" width="10.85546875" style="2" customWidth="1"/>
    <col min="8" max="8" width="14.7109375" style="2" customWidth="1"/>
    <col min="9" max="11" width="9.85546875" style="2" hidden="1" customWidth="1"/>
    <col min="12" max="12" width="11" style="2" hidden="1" customWidth="1"/>
    <col min="13" max="13" width="14.140625" style="2" customWidth="1"/>
    <col min="14" max="16" width="9.85546875" style="2" hidden="1" customWidth="1"/>
    <col min="17" max="17" width="10.7109375" style="2" hidden="1" customWidth="1"/>
    <col min="18" max="18" width="15" style="2" customWidth="1"/>
    <col min="19" max="21" width="9.85546875" style="2" hidden="1" customWidth="1"/>
    <col min="22" max="22" width="10.85546875" style="2" hidden="1" customWidth="1"/>
    <col min="23" max="23" width="14.7109375" style="2" customWidth="1"/>
    <col min="24" max="25" width="9.85546875" style="2" hidden="1" customWidth="1"/>
    <col min="26" max="26" width="9.85546875" style="204" hidden="1" customWidth="1"/>
    <col min="27" max="27" width="11.140625" style="204" hidden="1" customWidth="1"/>
    <col min="28" max="28" width="13.85546875" style="204" customWidth="1"/>
    <col min="29" max="31" width="9.85546875" style="204" hidden="1" customWidth="1"/>
    <col min="32" max="32" width="13.5703125" style="7" hidden="1" customWidth="1"/>
    <col min="33" max="33" width="9.5703125" style="7" customWidth="1"/>
    <col min="34" max="36" width="7.7109375" style="7" customWidth="1"/>
    <col min="37" max="37" width="8.85546875" style="7" customWidth="1"/>
    <col min="38" max="38" width="9.28515625" style="7" customWidth="1"/>
    <col min="39" max="41" width="8.28515625" style="7" hidden="1" customWidth="1"/>
    <col min="42" max="42" width="9" style="7" hidden="1" customWidth="1"/>
    <col min="43" max="43" width="9.140625" style="7" customWidth="1"/>
    <col min="44" max="46" width="7.7109375" style="7" hidden="1" customWidth="1"/>
    <col min="47" max="47" width="9.140625" style="7" hidden="1" customWidth="1"/>
    <col min="48" max="48" width="8.7109375" style="7" customWidth="1"/>
    <col min="49" max="51" width="8.140625" style="7" hidden="1" customWidth="1"/>
    <col min="52" max="52" width="9" style="7" hidden="1" customWidth="1"/>
    <col min="53" max="53" width="8.5703125" style="7" customWidth="1"/>
    <col min="54" max="56" width="7.5703125" style="7" hidden="1" customWidth="1"/>
    <col min="57" max="57" width="9.7109375" style="7" hidden="1" customWidth="1"/>
    <col min="58" max="58" width="11.5703125" style="7" customWidth="1"/>
    <col min="59" max="59" width="7.85546875" style="7" hidden="1" customWidth="1"/>
    <col min="60" max="60" width="8.85546875" style="7" hidden="1" customWidth="1"/>
    <col min="61" max="61" width="9.140625" style="7" hidden="1" customWidth="1"/>
    <col min="62" max="62" width="10.5703125" style="7" hidden="1" customWidth="1"/>
    <col min="63" max="16384" width="9.140625" style="7"/>
  </cols>
  <sheetData>
    <row r="1" spans="1:62" x14ac:dyDescent="0.25">
      <c r="BI1" s="335" t="s">
        <v>303</v>
      </c>
    </row>
    <row r="2" spans="1:62" x14ac:dyDescent="0.25">
      <c r="B2" s="336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</row>
    <row r="3" spans="1:62" x14ac:dyDescent="0.25">
      <c r="B3" s="336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</row>
    <row r="4" spans="1:62" x14ac:dyDescent="0.25">
      <c r="B4" s="336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Z4" s="335"/>
      <c r="AA4" s="335"/>
      <c r="AB4" s="335"/>
      <c r="AC4" s="335"/>
      <c r="AD4" s="335"/>
      <c r="AE4" s="335"/>
    </row>
    <row r="5" spans="1:62" x14ac:dyDescent="0.25">
      <c r="A5" s="199"/>
      <c r="B5" s="199"/>
      <c r="C5" s="199"/>
      <c r="D5" s="199"/>
      <c r="E5" s="199"/>
      <c r="F5" s="199"/>
      <c r="G5" s="199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Z5" s="335"/>
      <c r="AA5" s="335"/>
      <c r="AB5" s="335"/>
      <c r="AC5" s="335"/>
      <c r="AD5" s="335"/>
      <c r="AE5" s="335"/>
    </row>
    <row r="6" spans="1:62" x14ac:dyDescent="0.2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199"/>
      <c r="P6" s="199"/>
      <c r="Q6" s="199"/>
      <c r="R6" s="199"/>
      <c r="S6" s="199"/>
      <c r="T6" s="199"/>
      <c r="U6" s="199"/>
      <c r="V6" s="199"/>
      <c r="W6" s="199"/>
      <c r="X6" s="199"/>
      <c r="Z6" s="199"/>
      <c r="AA6" s="199"/>
      <c r="AB6" s="199"/>
      <c r="AC6" s="199"/>
      <c r="AD6" s="199"/>
      <c r="AE6" s="199"/>
    </row>
    <row r="7" spans="1:62" ht="22.5" x14ac:dyDescent="0.3">
      <c r="B7" s="333"/>
      <c r="C7" s="334" t="s">
        <v>302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</row>
    <row r="8" spans="1:62" x14ac:dyDescent="0.25"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Z8" s="2"/>
      <c r="AA8" s="2"/>
      <c r="AB8" s="331"/>
      <c r="AC8" s="331"/>
      <c r="AD8" s="331"/>
      <c r="AE8" s="331"/>
    </row>
    <row r="9" spans="1:62" x14ac:dyDescent="0.25"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Z9" s="331"/>
      <c r="AA9" s="331"/>
      <c r="AB9" s="331"/>
      <c r="AC9" s="331"/>
      <c r="AD9" s="331"/>
      <c r="AE9" s="331"/>
    </row>
    <row r="10" spans="1:62" x14ac:dyDescent="0.25"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Z10" s="332"/>
      <c r="AA10" s="332"/>
      <c r="AB10" s="332"/>
      <c r="AC10" s="332"/>
      <c r="AD10" s="332"/>
      <c r="AE10" s="332"/>
    </row>
    <row r="11" spans="1:62" x14ac:dyDescent="0.25"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Z11" s="331"/>
      <c r="AA11" s="331"/>
      <c r="AB11" s="331"/>
      <c r="AC11" s="331"/>
      <c r="AD11" s="331"/>
      <c r="AE11" s="331"/>
    </row>
    <row r="12" spans="1:62" x14ac:dyDescent="0.25"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Z12" s="331"/>
      <c r="AA12" s="331"/>
      <c r="AB12" s="331"/>
      <c r="AC12" s="331"/>
      <c r="AD12" s="331"/>
      <c r="AE12" s="331"/>
    </row>
    <row r="13" spans="1:62" ht="16.5" thickBot="1" x14ac:dyDescent="0.3">
      <c r="M13" s="330"/>
      <c r="N13" s="330"/>
      <c r="O13" s="330"/>
      <c r="P13" s="330"/>
      <c r="Q13" s="330"/>
      <c r="R13" s="330"/>
      <c r="S13" s="330"/>
      <c r="T13" s="330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</row>
    <row r="14" spans="1:62" ht="21" customHeight="1" thickBot="1" x14ac:dyDescent="0.3">
      <c r="A14" s="328" t="s">
        <v>277</v>
      </c>
      <c r="B14" s="327" t="s">
        <v>276</v>
      </c>
      <c r="C14" s="326" t="s">
        <v>301</v>
      </c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4"/>
      <c r="AB14" s="324"/>
      <c r="AC14" s="324"/>
      <c r="AD14" s="324"/>
      <c r="AE14" s="324"/>
      <c r="AF14" s="323"/>
      <c r="AG14" s="322" t="s">
        <v>300</v>
      </c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0"/>
    </row>
    <row r="15" spans="1:62" ht="51" customHeight="1" x14ac:dyDescent="0.25">
      <c r="A15" s="306"/>
      <c r="B15" s="305"/>
      <c r="C15" s="312" t="s">
        <v>297</v>
      </c>
      <c r="D15" s="311"/>
      <c r="E15" s="311"/>
      <c r="F15" s="311"/>
      <c r="G15" s="316"/>
      <c r="H15" s="319" t="s">
        <v>296</v>
      </c>
      <c r="I15" s="318"/>
      <c r="J15" s="318"/>
      <c r="K15" s="318"/>
      <c r="L15" s="318"/>
      <c r="M15" s="317" t="s">
        <v>295</v>
      </c>
      <c r="N15" s="317"/>
      <c r="O15" s="317"/>
      <c r="P15" s="317"/>
      <c r="Q15" s="317"/>
      <c r="R15" s="311" t="s">
        <v>299</v>
      </c>
      <c r="S15" s="311"/>
      <c r="T15" s="311"/>
      <c r="U15" s="311"/>
      <c r="V15" s="311"/>
      <c r="W15" s="311" t="s">
        <v>298</v>
      </c>
      <c r="X15" s="311"/>
      <c r="Y15" s="311"/>
      <c r="Z15" s="311"/>
      <c r="AA15" s="316"/>
      <c r="AB15" s="315" t="s">
        <v>292</v>
      </c>
      <c r="AC15" s="314"/>
      <c r="AD15" s="314"/>
      <c r="AE15" s="314"/>
      <c r="AF15" s="313"/>
      <c r="AG15" s="312" t="s">
        <v>297</v>
      </c>
      <c r="AH15" s="311"/>
      <c r="AI15" s="311"/>
      <c r="AJ15" s="311"/>
      <c r="AK15" s="310"/>
      <c r="AL15" s="196" t="s">
        <v>296</v>
      </c>
      <c r="AM15" s="196"/>
      <c r="AN15" s="196"/>
      <c r="AO15" s="196"/>
      <c r="AP15" s="196"/>
      <c r="AQ15" s="196" t="s">
        <v>295</v>
      </c>
      <c r="AR15" s="196"/>
      <c r="AS15" s="196"/>
      <c r="AT15" s="196"/>
      <c r="AU15" s="196"/>
      <c r="AV15" s="196" t="s">
        <v>294</v>
      </c>
      <c r="AW15" s="196"/>
      <c r="AX15" s="196"/>
      <c r="AY15" s="196"/>
      <c r="AZ15" s="196"/>
      <c r="BA15" s="196" t="s">
        <v>293</v>
      </c>
      <c r="BB15" s="196"/>
      <c r="BC15" s="196"/>
      <c r="BD15" s="196"/>
      <c r="BE15" s="196"/>
      <c r="BF15" s="196" t="s">
        <v>292</v>
      </c>
      <c r="BG15" s="196"/>
      <c r="BH15" s="196"/>
      <c r="BI15" s="196"/>
      <c r="BJ15" s="196"/>
    </row>
    <row r="16" spans="1:62" ht="66" customHeight="1" x14ac:dyDescent="0.25">
      <c r="A16" s="306"/>
      <c r="B16" s="305"/>
      <c r="C16" s="308" t="s">
        <v>259</v>
      </c>
      <c r="D16" s="95" t="s">
        <v>291</v>
      </c>
      <c r="E16" s="95" t="s">
        <v>290</v>
      </c>
      <c r="F16" s="95" t="s">
        <v>289</v>
      </c>
      <c r="G16" s="186" t="s">
        <v>288</v>
      </c>
      <c r="H16" s="308" t="s">
        <v>259</v>
      </c>
      <c r="I16" s="95" t="s">
        <v>291</v>
      </c>
      <c r="J16" s="95" t="s">
        <v>290</v>
      </c>
      <c r="K16" s="95" t="s">
        <v>289</v>
      </c>
      <c r="L16" s="307" t="s">
        <v>288</v>
      </c>
      <c r="M16" s="95" t="s">
        <v>259</v>
      </c>
      <c r="N16" s="95" t="s">
        <v>291</v>
      </c>
      <c r="O16" s="95" t="s">
        <v>290</v>
      </c>
      <c r="P16" s="95" t="s">
        <v>289</v>
      </c>
      <c r="Q16" s="95" t="s">
        <v>288</v>
      </c>
      <c r="R16" s="95" t="s">
        <v>259</v>
      </c>
      <c r="S16" s="95" t="s">
        <v>291</v>
      </c>
      <c r="T16" s="95" t="s">
        <v>290</v>
      </c>
      <c r="U16" s="95" t="s">
        <v>289</v>
      </c>
      <c r="V16" s="95" t="s">
        <v>288</v>
      </c>
      <c r="W16" s="95" t="s">
        <v>259</v>
      </c>
      <c r="X16" s="95" t="s">
        <v>291</v>
      </c>
      <c r="Y16" s="95" t="s">
        <v>290</v>
      </c>
      <c r="Z16" s="95" t="s">
        <v>289</v>
      </c>
      <c r="AA16" s="186" t="s">
        <v>288</v>
      </c>
      <c r="AB16" s="309" t="s">
        <v>259</v>
      </c>
      <c r="AC16" s="307" t="s">
        <v>291</v>
      </c>
      <c r="AD16" s="307" t="s">
        <v>290</v>
      </c>
      <c r="AE16" s="307" t="s">
        <v>289</v>
      </c>
      <c r="AF16" s="186" t="s">
        <v>288</v>
      </c>
      <c r="AG16" s="308" t="s">
        <v>259</v>
      </c>
      <c r="AH16" s="95" t="s">
        <v>291</v>
      </c>
      <c r="AI16" s="95" t="s">
        <v>290</v>
      </c>
      <c r="AJ16" s="95" t="s">
        <v>289</v>
      </c>
      <c r="AK16" s="307" t="s">
        <v>288</v>
      </c>
      <c r="AL16" s="95" t="s">
        <v>259</v>
      </c>
      <c r="AM16" s="95" t="s">
        <v>291</v>
      </c>
      <c r="AN16" s="95" t="s">
        <v>290</v>
      </c>
      <c r="AO16" s="95" t="s">
        <v>289</v>
      </c>
      <c r="AP16" s="95" t="s">
        <v>288</v>
      </c>
      <c r="AQ16" s="95" t="s">
        <v>259</v>
      </c>
      <c r="AR16" s="95" t="s">
        <v>291</v>
      </c>
      <c r="AS16" s="95" t="s">
        <v>290</v>
      </c>
      <c r="AT16" s="95" t="s">
        <v>289</v>
      </c>
      <c r="AU16" s="95" t="s">
        <v>288</v>
      </c>
      <c r="AV16" s="95" t="s">
        <v>259</v>
      </c>
      <c r="AW16" s="95" t="s">
        <v>291</v>
      </c>
      <c r="AX16" s="95" t="s">
        <v>290</v>
      </c>
      <c r="AY16" s="95" t="s">
        <v>289</v>
      </c>
      <c r="AZ16" s="95" t="s">
        <v>288</v>
      </c>
      <c r="BA16" s="95" t="s">
        <v>259</v>
      </c>
      <c r="BB16" s="95" t="s">
        <v>291</v>
      </c>
      <c r="BC16" s="95" t="s">
        <v>290</v>
      </c>
      <c r="BD16" s="95" t="s">
        <v>289</v>
      </c>
      <c r="BE16" s="95" t="s">
        <v>288</v>
      </c>
      <c r="BF16" s="95" t="s">
        <v>259</v>
      </c>
      <c r="BG16" s="95" t="s">
        <v>291</v>
      </c>
      <c r="BH16" s="95" t="s">
        <v>290</v>
      </c>
      <c r="BI16" s="95" t="s">
        <v>289</v>
      </c>
      <c r="BJ16" s="95" t="s">
        <v>288</v>
      </c>
    </row>
    <row r="17" spans="1:62" ht="44.25" customHeight="1" thickBot="1" x14ac:dyDescent="0.3">
      <c r="A17" s="306"/>
      <c r="B17" s="305"/>
      <c r="C17" s="179" t="s">
        <v>257</v>
      </c>
      <c r="D17" s="178" t="s">
        <v>257</v>
      </c>
      <c r="E17" s="178" t="s">
        <v>257</v>
      </c>
      <c r="F17" s="178" t="s">
        <v>257</v>
      </c>
      <c r="G17" s="177" t="s">
        <v>257</v>
      </c>
      <c r="H17" s="179" t="s">
        <v>257</v>
      </c>
      <c r="I17" s="178" t="s">
        <v>257</v>
      </c>
      <c r="J17" s="178" t="s">
        <v>257</v>
      </c>
      <c r="K17" s="178" t="s">
        <v>257</v>
      </c>
      <c r="L17" s="303" t="s">
        <v>257</v>
      </c>
      <c r="M17" s="178" t="s">
        <v>257</v>
      </c>
      <c r="N17" s="178" t="s">
        <v>257</v>
      </c>
      <c r="O17" s="178" t="s">
        <v>257</v>
      </c>
      <c r="P17" s="178" t="s">
        <v>257</v>
      </c>
      <c r="Q17" s="178" t="s">
        <v>257</v>
      </c>
      <c r="R17" s="178" t="s">
        <v>257</v>
      </c>
      <c r="S17" s="178" t="s">
        <v>257</v>
      </c>
      <c r="T17" s="178" t="s">
        <v>257</v>
      </c>
      <c r="U17" s="178" t="s">
        <v>257</v>
      </c>
      <c r="V17" s="178" t="s">
        <v>257</v>
      </c>
      <c r="W17" s="178" t="s">
        <v>257</v>
      </c>
      <c r="X17" s="178" t="s">
        <v>257</v>
      </c>
      <c r="Y17" s="178" t="s">
        <v>257</v>
      </c>
      <c r="Z17" s="178" t="s">
        <v>257</v>
      </c>
      <c r="AA17" s="177" t="s">
        <v>257</v>
      </c>
      <c r="AB17" s="304" t="s">
        <v>257</v>
      </c>
      <c r="AC17" s="303" t="s">
        <v>257</v>
      </c>
      <c r="AD17" s="303" t="s">
        <v>257</v>
      </c>
      <c r="AE17" s="303" t="s">
        <v>257</v>
      </c>
      <c r="AF17" s="177" t="s">
        <v>257</v>
      </c>
      <c r="AG17" s="302" t="s">
        <v>287</v>
      </c>
      <c r="AH17" s="301" t="s">
        <v>287</v>
      </c>
      <c r="AI17" s="301" t="s">
        <v>287</v>
      </c>
      <c r="AJ17" s="301" t="s">
        <v>287</v>
      </c>
      <c r="AK17" s="300" t="s">
        <v>287</v>
      </c>
      <c r="AL17" s="178" t="s">
        <v>287</v>
      </c>
      <c r="AM17" s="178" t="s">
        <v>287</v>
      </c>
      <c r="AN17" s="178" t="s">
        <v>287</v>
      </c>
      <c r="AO17" s="178" t="s">
        <v>287</v>
      </c>
      <c r="AP17" s="178" t="s">
        <v>287</v>
      </c>
      <c r="AQ17" s="178" t="s">
        <v>287</v>
      </c>
      <c r="AR17" s="178" t="s">
        <v>287</v>
      </c>
      <c r="AS17" s="178" t="s">
        <v>287</v>
      </c>
      <c r="AT17" s="178" t="s">
        <v>287</v>
      </c>
      <c r="AU17" s="178" t="s">
        <v>287</v>
      </c>
      <c r="AV17" s="178" t="s">
        <v>287</v>
      </c>
      <c r="AW17" s="178" t="s">
        <v>287</v>
      </c>
      <c r="AX17" s="178" t="s">
        <v>287</v>
      </c>
      <c r="AY17" s="178" t="s">
        <v>287</v>
      </c>
      <c r="AZ17" s="178" t="s">
        <v>287</v>
      </c>
      <c r="BA17" s="178" t="s">
        <v>287</v>
      </c>
      <c r="BB17" s="178" t="s">
        <v>287</v>
      </c>
      <c r="BC17" s="178" t="s">
        <v>287</v>
      </c>
      <c r="BD17" s="178" t="s">
        <v>287</v>
      </c>
      <c r="BE17" s="178" t="s">
        <v>287</v>
      </c>
      <c r="BF17" s="178" t="s">
        <v>287</v>
      </c>
      <c r="BG17" s="178" t="s">
        <v>287</v>
      </c>
      <c r="BH17" s="178" t="s">
        <v>287</v>
      </c>
      <c r="BI17" s="178" t="s">
        <v>287</v>
      </c>
      <c r="BJ17" s="178" t="s">
        <v>287</v>
      </c>
    </row>
    <row r="18" spans="1:62" ht="35.25" customHeight="1" x14ac:dyDescent="0.25">
      <c r="A18" s="299"/>
      <c r="B18" s="298" t="s">
        <v>255</v>
      </c>
      <c r="C18" s="295" t="s">
        <v>92</v>
      </c>
      <c r="D18" s="165"/>
      <c r="E18" s="165"/>
      <c r="F18" s="165"/>
      <c r="G18" s="297" t="s">
        <v>92</v>
      </c>
      <c r="H18" s="295" t="s">
        <v>192</v>
      </c>
      <c r="I18" s="165"/>
      <c r="J18" s="165"/>
      <c r="K18" s="165"/>
      <c r="L18" s="296" t="s">
        <v>192</v>
      </c>
      <c r="M18" s="258" t="s">
        <v>171</v>
      </c>
      <c r="N18" s="225"/>
      <c r="O18" s="225"/>
      <c r="P18" s="225"/>
      <c r="Q18" s="257" t="s">
        <v>171</v>
      </c>
      <c r="R18" s="295" t="s">
        <v>249</v>
      </c>
      <c r="S18" s="165"/>
      <c r="T18" s="165"/>
      <c r="U18" s="165"/>
      <c r="V18" s="295" t="s">
        <v>249</v>
      </c>
      <c r="W18" s="290"/>
      <c r="X18" s="165"/>
      <c r="Y18" s="165"/>
      <c r="Z18" s="165"/>
      <c r="AA18" s="164"/>
      <c r="AB18" s="294" t="s">
        <v>286</v>
      </c>
      <c r="AC18" s="293"/>
      <c r="AD18" s="165"/>
      <c r="AE18" s="165"/>
      <c r="AF18" s="260" t="s">
        <v>286</v>
      </c>
      <c r="AG18" s="292">
        <f>AG19</f>
        <v>716.9690119637288</v>
      </c>
      <c r="AH18" s="290">
        <f>AH19</f>
        <v>1.8</v>
      </c>
      <c r="AI18" s="290">
        <f>AI19</f>
        <v>37.930383050847453</v>
      </c>
      <c r="AJ18" s="290">
        <f>AJ19</f>
        <v>40.606999999999999</v>
      </c>
      <c r="AK18" s="291">
        <f>AK19</f>
        <v>636.6316289128813</v>
      </c>
      <c r="AL18" s="290">
        <f>AL19</f>
        <v>751.52867407822464</v>
      </c>
      <c r="AM18" s="165">
        <f>AM19</f>
        <v>1.7999999999999998</v>
      </c>
      <c r="AN18" s="165">
        <f>AN19</f>
        <v>18.943999999999999</v>
      </c>
      <c r="AO18" s="165">
        <f>AO19</f>
        <v>59.730000000000004</v>
      </c>
      <c r="AP18" s="165">
        <f>AP19</f>
        <v>671.05467407822459</v>
      </c>
      <c r="AQ18" s="290">
        <f>AQ19</f>
        <v>340.00271995779923</v>
      </c>
      <c r="AR18" s="165">
        <f>AR19</f>
        <v>1.7999999999999998</v>
      </c>
      <c r="AS18" s="165">
        <f>AS19</f>
        <v>19.360999999999997</v>
      </c>
      <c r="AT18" s="165">
        <f>AT19</f>
        <v>65.256</v>
      </c>
      <c r="AU18" s="165">
        <f>AU19</f>
        <v>253.58571995779928</v>
      </c>
      <c r="AV18" s="290">
        <f>AV19</f>
        <v>407.56245690103987</v>
      </c>
      <c r="AW18" s="165">
        <f>AW19</f>
        <v>1.7999999999999998</v>
      </c>
      <c r="AX18" s="165">
        <f>AX19</f>
        <v>25</v>
      </c>
      <c r="AY18" s="165">
        <f>AY19</f>
        <v>66.632999999999996</v>
      </c>
      <c r="AZ18" s="165">
        <f>AZ19</f>
        <v>314.12945690103982</v>
      </c>
      <c r="BA18" s="290">
        <f>BA19</f>
        <v>486.78400000000005</v>
      </c>
      <c r="BB18" s="165">
        <f>BB19</f>
        <v>1.7999999999999998</v>
      </c>
      <c r="BC18" s="165">
        <f>BC19</f>
        <v>24.722999999999999</v>
      </c>
      <c r="BD18" s="165">
        <f>BD19</f>
        <v>69.561000000000007</v>
      </c>
      <c r="BE18" s="165">
        <f>BE19</f>
        <v>390.7</v>
      </c>
      <c r="BF18" s="290">
        <f>BF19</f>
        <v>2702.8468629007925</v>
      </c>
      <c r="BG18" s="290">
        <f>BG19</f>
        <v>9</v>
      </c>
      <c r="BH18" s="290">
        <f>BH19</f>
        <v>125.95838305084746</v>
      </c>
      <c r="BI18" s="290">
        <f>BI19</f>
        <v>301.78699999999998</v>
      </c>
      <c r="BJ18" s="290">
        <f>BJ19</f>
        <v>2266.101479849945</v>
      </c>
    </row>
    <row r="19" spans="1:62" ht="35.25" customHeight="1" x14ac:dyDescent="0.25">
      <c r="A19" s="52" t="s">
        <v>253</v>
      </c>
      <c r="B19" s="231" t="s">
        <v>252</v>
      </c>
      <c r="C19" s="256" t="s">
        <v>92</v>
      </c>
      <c r="D19" s="103"/>
      <c r="E19" s="103"/>
      <c r="F19" s="103"/>
      <c r="G19" s="260" t="s">
        <v>92</v>
      </c>
      <c r="H19" s="256" t="s">
        <v>192</v>
      </c>
      <c r="I19" s="103"/>
      <c r="J19" s="103"/>
      <c r="K19" s="103"/>
      <c r="L19" s="260" t="s">
        <v>192</v>
      </c>
      <c r="M19" s="258" t="s">
        <v>171</v>
      </c>
      <c r="N19" s="225"/>
      <c r="O19" s="225"/>
      <c r="P19" s="225"/>
      <c r="Q19" s="257" t="s">
        <v>171</v>
      </c>
      <c r="R19" s="160" t="s">
        <v>249</v>
      </c>
      <c r="S19" s="103"/>
      <c r="T19" s="103"/>
      <c r="U19" s="103"/>
      <c r="V19" s="160" t="s">
        <v>249</v>
      </c>
      <c r="W19" s="289"/>
      <c r="X19" s="103"/>
      <c r="Y19" s="103"/>
      <c r="Z19" s="103"/>
      <c r="AA19" s="102"/>
      <c r="AB19" s="288" t="s">
        <v>286</v>
      </c>
      <c r="AC19" s="103"/>
      <c r="AD19" s="103"/>
      <c r="AE19" s="103"/>
      <c r="AF19" s="260" t="s">
        <v>286</v>
      </c>
      <c r="AG19" s="104">
        <f>AG20+AG151</f>
        <v>716.9690119637288</v>
      </c>
      <c r="AH19" s="103">
        <f>AH20+AH151</f>
        <v>1.8</v>
      </c>
      <c r="AI19" s="103">
        <f>AI20+AI151</f>
        <v>37.930383050847453</v>
      </c>
      <c r="AJ19" s="103">
        <f>AJ20+AJ151</f>
        <v>40.606999999999999</v>
      </c>
      <c r="AK19" s="255">
        <f>AK20+AK151</f>
        <v>636.6316289128813</v>
      </c>
      <c r="AL19" s="103">
        <f>AL20+AL151</f>
        <v>751.52867407822464</v>
      </c>
      <c r="AM19" s="103">
        <f>AM20+AM151</f>
        <v>1.7999999999999998</v>
      </c>
      <c r="AN19" s="103">
        <f>AN20+AN151</f>
        <v>18.943999999999999</v>
      </c>
      <c r="AO19" s="103">
        <f>AO20+AO151</f>
        <v>59.730000000000004</v>
      </c>
      <c r="AP19" s="103">
        <f>AP20+AP151</f>
        <v>671.05467407822459</v>
      </c>
      <c r="AQ19" s="103">
        <f>AQ20+AQ151</f>
        <v>340.00271995779923</v>
      </c>
      <c r="AR19" s="103">
        <f>AR20+AR151</f>
        <v>1.7999999999999998</v>
      </c>
      <c r="AS19" s="103">
        <f>AS20+AS151</f>
        <v>19.360999999999997</v>
      </c>
      <c r="AT19" s="103">
        <f>AT20+AT151</f>
        <v>65.256</v>
      </c>
      <c r="AU19" s="103">
        <f>AU20+AU151</f>
        <v>253.58571995779928</v>
      </c>
      <c r="AV19" s="103">
        <f>AV20+AV151</f>
        <v>407.56245690103987</v>
      </c>
      <c r="AW19" s="103">
        <f>AW20+AW151</f>
        <v>1.7999999999999998</v>
      </c>
      <c r="AX19" s="103">
        <f>AX20+AX151</f>
        <v>25</v>
      </c>
      <c r="AY19" s="103">
        <f>AY20+AY151</f>
        <v>66.632999999999996</v>
      </c>
      <c r="AZ19" s="103">
        <f>AZ20+AZ151</f>
        <v>314.12945690103982</v>
      </c>
      <c r="BA19" s="103">
        <f>BA20+BA151</f>
        <v>486.78400000000005</v>
      </c>
      <c r="BB19" s="103">
        <f>BB20+BB151</f>
        <v>1.7999999999999998</v>
      </c>
      <c r="BC19" s="103">
        <f>BC20+BC151</f>
        <v>24.722999999999999</v>
      </c>
      <c r="BD19" s="103">
        <f>BD20+BD151</f>
        <v>69.561000000000007</v>
      </c>
      <c r="BE19" s="103">
        <f>BE20+BE151</f>
        <v>390.7</v>
      </c>
      <c r="BF19" s="103">
        <f>BF20+BF151</f>
        <v>2702.8468629007925</v>
      </c>
      <c r="BG19" s="103">
        <f>BG20+BG151</f>
        <v>9</v>
      </c>
      <c r="BH19" s="103">
        <f>BH20+BH151</f>
        <v>125.95838305084746</v>
      </c>
      <c r="BI19" s="103">
        <f>BI20+BI151</f>
        <v>301.78699999999998</v>
      </c>
      <c r="BJ19" s="103">
        <f>BJ20+BJ151</f>
        <v>2266.101479849945</v>
      </c>
    </row>
    <row r="20" spans="1:62" ht="35.25" customHeight="1" x14ac:dyDescent="0.25">
      <c r="A20" s="52" t="s">
        <v>247</v>
      </c>
      <c r="B20" s="231" t="s">
        <v>246</v>
      </c>
      <c r="C20" s="256" t="s">
        <v>92</v>
      </c>
      <c r="D20" s="103"/>
      <c r="E20" s="103"/>
      <c r="F20" s="103"/>
      <c r="G20" s="260" t="s">
        <v>92</v>
      </c>
      <c r="H20" s="256" t="s">
        <v>192</v>
      </c>
      <c r="I20" s="103"/>
      <c r="J20" s="103"/>
      <c r="K20" s="103"/>
      <c r="L20" s="260" t="s">
        <v>192</v>
      </c>
      <c r="M20" s="258" t="s">
        <v>171</v>
      </c>
      <c r="N20" s="225"/>
      <c r="O20" s="225"/>
      <c r="P20" s="225"/>
      <c r="Q20" s="257" t="s">
        <v>171</v>
      </c>
      <c r="R20" s="160" t="s">
        <v>249</v>
      </c>
      <c r="S20" s="103"/>
      <c r="T20" s="103"/>
      <c r="U20" s="103"/>
      <c r="V20" s="160" t="s">
        <v>249</v>
      </c>
      <c r="W20" s="289"/>
      <c r="X20" s="103"/>
      <c r="Y20" s="103"/>
      <c r="Z20" s="103"/>
      <c r="AA20" s="102"/>
      <c r="AB20" s="288" t="s">
        <v>286</v>
      </c>
      <c r="AC20" s="103"/>
      <c r="AD20" s="103"/>
      <c r="AE20" s="103"/>
      <c r="AF20" s="260" t="s">
        <v>286</v>
      </c>
      <c r="AG20" s="104">
        <f>AG21+AG102</f>
        <v>711.9690119637288</v>
      </c>
      <c r="AH20" s="103">
        <f>AH21+AH102</f>
        <v>1.8</v>
      </c>
      <c r="AI20" s="103">
        <f>AI21+AI102</f>
        <v>37.930383050847453</v>
      </c>
      <c r="AJ20" s="103">
        <f>AJ21+AJ102</f>
        <v>40.606999999999999</v>
      </c>
      <c r="AK20" s="255">
        <f>AK21+AK102</f>
        <v>631.6316289128813</v>
      </c>
      <c r="AL20" s="103">
        <f>AL21+AL102</f>
        <v>751.52867407822464</v>
      </c>
      <c r="AM20" s="103">
        <f>AM21+AM102</f>
        <v>1.7999999999999998</v>
      </c>
      <c r="AN20" s="103">
        <f>AN21+AN102</f>
        <v>18.943999999999999</v>
      </c>
      <c r="AO20" s="103">
        <f>AO21+AO102</f>
        <v>59.730000000000004</v>
      </c>
      <c r="AP20" s="103">
        <f>AP21+AP102</f>
        <v>671.05467407822459</v>
      </c>
      <c r="AQ20" s="103">
        <f>AQ21+AQ102</f>
        <v>340.00271995779923</v>
      </c>
      <c r="AR20" s="103">
        <f>AR21+AR102</f>
        <v>1.7999999999999998</v>
      </c>
      <c r="AS20" s="103">
        <f>AS21+AS102</f>
        <v>19.360999999999997</v>
      </c>
      <c r="AT20" s="103">
        <f>AT21+AT102</f>
        <v>65.256</v>
      </c>
      <c r="AU20" s="103">
        <f>AU21+AU102</f>
        <v>253.58571995779928</v>
      </c>
      <c r="AV20" s="103">
        <f>AV21+AV102</f>
        <v>407.56245690103987</v>
      </c>
      <c r="AW20" s="103">
        <f>AW21+AW102</f>
        <v>1.7999999999999998</v>
      </c>
      <c r="AX20" s="103">
        <f>AX21+AX102</f>
        <v>25</v>
      </c>
      <c r="AY20" s="103">
        <f>AY21+AY102</f>
        <v>66.632999999999996</v>
      </c>
      <c r="AZ20" s="103">
        <f>AZ21+AZ102</f>
        <v>314.12945690103982</v>
      </c>
      <c r="BA20" s="103">
        <f>BA21+BA102</f>
        <v>486.78400000000005</v>
      </c>
      <c r="BB20" s="103">
        <f>BB21+BB102</f>
        <v>1.7999999999999998</v>
      </c>
      <c r="BC20" s="103">
        <f>BC21+BC102</f>
        <v>24.722999999999999</v>
      </c>
      <c r="BD20" s="103">
        <f>BD21+BD102</f>
        <v>69.561000000000007</v>
      </c>
      <c r="BE20" s="103">
        <f>BE21+BE102</f>
        <v>390.7</v>
      </c>
      <c r="BF20" s="103">
        <f>BF21+BF102</f>
        <v>2697.8468629007925</v>
      </c>
      <c r="BG20" s="103">
        <f>BG21+BG102</f>
        <v>9</v>
      </c>
      <c r="BH20" s="103">
        <f>BH21+BH102</f>
        <v>125.95838305084746</v>
      </c>
      <c r="BI20" s="103">
        <f>BI21+BI102</f>
        <v>301.78699999999998</v>
      </c>
      <c r="BJ20" s="103">
        <f>BJ21+BJ102</f>
        <v>2261.101479849945</v>
      </c>
    </row>
    <row r="21" spans="1:62" x14ac:dyDescent="0.25">
      <c r="A21" s="52" t="s">
        <v>245</v>
      </c>
      <c r="B21" s="231" t="s">
        <v>244</v>
      </c>
      <c r="C21" s="289"/>
      <c r="D21" s="103"/>
      <c r="E21" s="103"/>
      <c r="F21" s="103"/>
      <c r="G21" s="102"/>
      <c r="H21" s="259" t="s">
        <v>168</v>
      </c>
      <c r="I21" s="103"/>
      <c r="J21" s="103"/>
      <c r="K21" s="103"/>
      <c r="L21" s="257" t="s">
        <v>168</v>
      </c>
      <c r="M21" s="258" t="s">
        <v>171</v>
      </c>
      <c r="N21" s="225"/>
      <c r="O21" s="225"/>
      <c r="P21" s="225"/>
      <c r="Q21" s="257" t="s">
        <v>171</v>
      </c>
      <c r="R21" s="160" t="s">
        <v>284</v>
      </c>
      <c r="S21" s="103"/>
      <c r="T21" s="103"/>
      <c r="U21" s="255"/>
      <c r="V21" s="260" t="s">
        <v>284</v>
      </c>
      <c r="W21" s="289"/>
      <c r="X21" s="103"/>
      <c r="Y21" s="103"/>
      <c r="Z21" s="103"/>
      <c r="AA21" s="102"/>
      <c r="AB21" s="288" t="s">
        <v>285</v>
      </c>
      <c r="AC21" s="103"/>
      <c r="AD21" s="103"/>
      <c r="AE21" s="103"/>
      <c r="AF21" s="260" t="s">
        <v>285</v>
      </c>
      <c r="AG21" s="104">
        <f>AG22+AG54+AG56+AG61+AG63+AG69+AG73+AG89+AG93+AG97</f>
        <v>227.97938305084745</v>
      </c>
      <c r="AH21" s="103">
        <f>AH22+AH54+AH56+AH61+AH63+AH69+AH73+AH89+AH93+AH97</f>
        <v>0.5</v>
      </c>
      <c r="AI21" s="103">
        <f>AI22+AI54+AI56+AI61+AI63+AI69+AI73+AI89+AI93+AI97</f>
        <v>32.430383050847453</v>
      </c>
      <c r="AJ21" s="103">
        <f>AJ22+AJ54+AJ56+AJ61+AJ63+AJ69+AJ73+AJ89+AJ93+AJ97</f>
        <v>30.307000000000002</v>
      </c>
      <c r="AK21" s="255">
        <f>AK22+AK54+AK56+AK61+AK63+AK69+AK73+AK89+AK93+AK97</f>
        <v>164.74199999999999</v>
      </c>
      <c r="AL21" s="103">
        <f>AL22+AL54+AL56+AL61+AL63+AL69+AL73+AL89+AL93+AL97</f>
        <v>521.88690196610173</v>
      </c>
      <c r="AM21" s="103">
        <f>AM22+AM54+AM56+AM61+AM63+AM69+AM73+AM89+AM93+AM97</f>
        <v>0.6</v>
      </c>
      <c r="AN21" s="103">
        <f>AN22+AN54+AN56+AN61+AN63+AN69+AN73+AN89+AN93+AN97</f>
        <v>11.443999999999999</v>
      </c>
      <c r="AO21" s="103">
        <f>AO22+AO54+AO56+AO61+AO63+AO69+AO73+AO89+AO93+AO97</f>
        <v>46.430000000000007</v>
      </c>
      <c r="AP21" s="103">
        <f>AP22+AP54+AP56+AP61+AP63+AP69+AP73+AP89+AP93+AP97</f>
        <v>463.41290196610169</v>
      </c>
      <c r="AQ21" s="103">
        <f>AQ22+AQ54+AQ56+AQ61+AQ63+AQ69+AQ73+AQ89+AQ93+AQ97</f>
        <v>287.42699999999996</v>
      </c>
      <c r="AR21" s="103">
        <f>AR22+AR54+AR56+AR61+AR63+AR69+AR73+AR89+AR93+AR97</f>
        <v>0.6</v>
      </c>
      <c r="AS21" s="103">
        <f>AS22+AS54+AS56+AS61+AS63+AS69+AS73+AS89+AS93+AS97</f>
        <v>11.860999999999999</v>
      </c>
      <c r="AT21" s="103">
        <f>AT22+AT54+AT56+AT61+AT63+AT69+AT73+AT89+AT93+AT97</f>
        <v>46.956000000000003</v>
      </c>
      <c r="AU21" s="103">
        <f>AU22+AU54+AU56+AU61+AU63+AU69+AU73+AU89+AU93+AU97</f>
        <v>228.01</v>
      </c>
      <c r="AV21" s="103">
        <f>AV22+AV54+AV56+AV61+AV63+AV69+AV73+AV89+AV93+AV97</f>
        <v>222.30700000000002</v>
      </c>
      <c r="AW21" s="103">
        <f>AW22+AW54+AW56+AW61+AW63+AW69+AW73+AW89+AW93+AW97</f>
        <v>0.6</v>
      </c>
      <c r="AX21" s="103">
        <f>AX22+AX54+AX56+AX61+AX63+AX69+AX73+AX89+AX93+AX97</f>
        <v>14.5</v>
      </c>
      <c r="AY21" s="103">
        <f>AY22+AY54+AY56+AY61+AY63+AY69+AY73+AY89+AY93+AY97</f>
        <v>48.332999999999998</v>
      </c>
      <c r="AZ21" s="103">
        <f>AZ22+AZ54+AZ56+AZ61+AZ63+AZ69+AZ73+AZ89+AZ93+AZ97</f>
        <v>158.87400000000002</v>
      </c>
      <c r="BA21" s="103">
        <f>BA22+BA54+BA56+BA61+BA63+BA69+BA73+BA89+BA93+BA97</f>
        <v>432.56100000000004</v>
      </c>
      <c r="BB21" s="103">
        <f>BB22+BB54+BB56+BB61+BB63+BB69+BB73+BB89+BB93+BB97</f>
        <v>0.6</v>
      </c>
      <c r="BC21" s="103">
        <f>BC22+BC54+BC56+BC61+BC63+BC69+BC73+BC89+BC93+BC97</f>
        <v>14.222999999999999</v>
      </c>
      <c r="BD21" s="103">
        <f>BD22+BD54+BD56+BD61+BD63+BD69+BD73+BD89+BD93+BD97</f>
        <v>51.261000000000003</v>
      </c>
      <c r="BE21" s="103">
        <f>BE22+BE54+BE56+BE61+BE63+BE69+BE73+BE89+BE93+BE97</f>
        <v>366.47699999999998</v>
      </c>
      <c r="BF21" s="103">
        <f>BF22+BF54+BF56+BF61+BF63+BF69+BF73+BF89+BF93+BF97</f>
        <v>1692.1612850169493</v>
      </c>
      <c r="BG21" s="103">
        <f>BG22+BG54+BG56+BG61+BG63+BG69+BG73+BG89+BG93+BG97</f>
        <v>2.9000000000000004</v>
      </c>
      <c r="BH21" s="103">
        <f>BH22+BH54+BH56+BH61+BH63+BH69+BH73+BH89+BH93+BH97</f>
        <v>84.458383050847459</v>
      </c>
      <c r="BI21" s="103">
        <f>BI22+BI54+BI56+BI61+BI63+BI69+BI73+BI89+BI93+BI97</f>
        <v>223.28699999999998</v>
      </c>
      <c r="BJ21" s="103">
        <f>BJ22+BJ54+BJ56+BJ61+BJ63+BJ69+BJ73+BJ89+BJ93+BJ97</f>
        <v>1381.5159019661016</v>
      </c>
    </row>
    <row r="22" spans="1:62" x14ac:dyDescent="0.25">
      <c r="A22" s="71" t="s">
        <v>242</v>
      </c>
      <c r="B22" s="238" t="s">
        <v>89</v>
      </c>
      <c r="C22" s="284"/>
      <c r="D22" s="81"/>
      <c r="E22" s="81"/>
      <c r="F22" s="81"/>
      <c r="G22" s="80"/>
      <c r="H22" s="287" t="s">
        <v>168</v>
      </c>
      <c r="I22" s="85"/>
      <c r="J22" s="85"/>
      <c r="K22" s="85"/>
      <c r="L22" s="286" t="s">
        <v>168</v>
      </c>
      <c r="M22" s="252" t="s">
        <v>171</v>
      </c>
      <c r="N22" s="216"/>
      <c r="O22" s="216"/>
      <c r="P22" s="216"/>
      <c r="Q22" s="251" t="s">
        <v>171</v>
      </c>
      <c r="R22" s="100" t="s">
        <v>284</v>
      </c>
      <c r="S22" s="81"/>
      <c r="T22" s="81"/>
      <c r="U22" s="240"/>
      <c r="V22" s="97" t="s">
        <v>284</v>
      </c>
      <c r="W22" s="284"/>
      <c r="X22" s="81"/>
      <c r="Y22" s="81"/>
      <c r="Z22" s="81"/>
      <c r="AA22" s="80"/>
      <c r="AB22" s="285" t="s">
        <v>285</v>
      </c>
      <c r="AC22" s="81"/>
      <c r="AD22" s="81"/>
      <c r="AE22" s="81"/>
      <c r="AF22" s="97" t="s">
        <v>285</v>
      </c>
      <c r="AG22" s="82">
        <f>AG23+AG42</f>
        <v>63.097383050847455</v>
      </c>
      <c r="AH22" s="81">
        <f>AH23+AH42</f>
        <v>0</v>
      </c>
      <c r="AI22" s="81">
        <f>AI23+AI42</f>
        <v>21.630383050847456</v>
      </c>
      <c r="AJ22" s="81">
        <f>AJ23+AJ42</f>
        <v>0</v>
      </c>
      <c r="AK22" s="240">
        <f>AK23+AK42</f>
        <v>41.466999999999999</v>
      </c>
      <c r="AL22" s="81">
        <f>AL23+AL42</f>
        <v>370.4169019661017</v>
      </c>
      <c r="AM22" s="81">
        <f>AM23+AM42</f>
        <v>0</v>
      </c>
      <c r="AN22" s="81">
        <f>AN23+AN42</f>
        <v>0</v>
      </c>
      <c r="AO22" s="81">
        <f>AO23+AO42</f>
        <v>0</v>
      </c>
      <c r="AP22" s="81">
        <f>AP23+AP42</f>
        <v>370.4169019661017</v>
      </c>
      <c r="AQ22" s="81">
        <f>AQ23+AQ42</f>
        <v>133.25799999999998</v>
      </c>
      <c r="AR22" s="81">
        <f>AR23+AR42</f>
        <v>0</v>
      </c>
      <c r="AS22" s="81">
        <f>AS23+AS42</f>
        <v>0</v>
      </c>
      <c r="AT22" s="81">
        <f>AT23+AT42</f>
        <v>0</v>
      </c>
      <c r="AU22" s="81">
        <f>AU23+AU42</f>
        <v>133.25799999999998</v>
      </c>
      <c r="AV22" s="81">
        <f>AV23+AV42</f>
        <v>98.311999999999998</v>
      </c>
      <c r="AW22" s="81">
        <f>AW23+AW42</f>
        <v>0</v>
      </c>
      <c r="AX22" s="81">
        <f>AX23+AX42</f>
        <v>0</v>
      </c>
      <c r="AY22" s="81">
        <f>AY23+AY42</f>
        <v>0</v>
      </c>
      <c r="AZ22" s="81">
        <f>AZ23+AZ42</f>
        <v>98.311999999999998</v>
      </c>
      <c r="BA22" s="81">
        <f>BA23+BA42</f>
        <v>299.24099999999999</v>
      </c>
      <c r="BB22" s="81">
        <f>BB23+BB42</f>
        <v>0</v>
      </c>
      <c r="BC22" s="81">
        <f>BC23+BC42</f>
        <v>0</v>
      </c>
      <c r="BD22" s="81">
        <f>BD23+BD42</f>
        <v>0</v>
      </c>
      <c r="BE22" s="81">
        <f>BE23+BE42</f>
        <v>299.24099999999999</v>
      </c>
      <c r="BF22" s="81">
        <f>BF23+BF42</f>
        <v>964.32528501694912</v>
      </c>
      <c r="BG22" s="81">
        <f>BG23+BG42</f>
        <v>0</v>
      </c>
      <c r="BH22" s="81">
        <f>BH23+BH42</f>
        <v>21.630383050847456</v>
      </c>
      <c r="BI22" s="81">
        <f>BI23+BI42</f>
        <v>0</v>
      </c>
      <c r="BJ22" s="81">
        <f>BJ23+BJ42</f>
        <v>942.69490196610172</v>
      </c>
    </row>
    <row r="23" spans="1:62" x14ac:dyDescent="0.25">
      <c r="A23" s="71"/>
      <c r="B23" s="239" t="s">
        <v>56</v>
      </c>
      <c r="C23" s="284"/>
      <c r="D23" s="81"/>
      <c r="E23" s="81"/>
      <c r="F23" s="81"/>
      <c r="G23" s="80"/>
      <c r="H23" s="284"/>
      <c r="I23" s="81"/>
      <c r="J23" s="81"/>
      <c r="K23" s="81"/>
      <c r="L23" s="80"/>
      <c r="M23" s="284"/>
      <c r="N23" s="81"/>
      <c r="O23" s="81"/>
      <c r="P23" s="81"/>
      <c r="Q23" s="80"/>
      <c r="R23" s="100" t="s">
        <v>284</v>
      </c>
      <c r="S23" s="81"/>
      <c r="T23" s="81"/>
      <c r="U23" s="240"/>
      <c r="V23" s="97" t="s">
        <v>284</v>
      </c>
      <c r="W23" s="284"/>
      <c r="X23" s="81"/>
      <c r="Y23" s="81"/>
      <c r="Z23" s="81"/>
      <c r="AA23" s="80"/>
      <c r="AB23" s="285" t="s">
        <v>284</v>
      </c>
      <c r="AC23" s="81"/>
      <c r="AD23" s="81"/>
      <c r="AE23" s="81"/>
      <c r="AF23" s="97" t="s">
        <v>284</v>
      </c>
      <c r="AG23" s="82">
        <f>AG24+AG37</f>
        <v>34.687383050847458</v>
      </c>
      <c r="AH23" s="81">
        <f>AH24+AH37</f>
        <v>0</v>
      </c>
      <c r="AI23" s="81">
        <f>AI24+AI37</f>
        <v>21.630383050847456</v>
      </c>
      <c r="AJ23" s="81">
        <f>AJ24+AJ37</f>
        <v>0</v>
      </c>
      <c r="AK23" s="240">
        <f>AK24+AK37</f>
        <v>13.057</v>
      </c>
      <c r="AL23" s="81">
        <f>AL24+AL37</f>
        <v>266.34390196610173</v>
      </c>
      <c r="AM23" s="81">
        <f>AM24+AM37</f>
        <v>0</v>
      </c>
      <c r="AN23" s="81">
        <f>AN24+AN37</f>
        <v>0</v>
      </c>
      <c r="AO23" s="81">
        <f>AO24+AO37</f>
        <v>0</v>
      </c>
      <c r="AP23" s="81">
        <f>AP24+AP37</f>
        <v>266.34390196610173</v>
      </c>
      <c r="AQ23" s="81">
        <f>AQ24+AQ37</f>
        <v>46.992000000000004</v>
      </c>
      <c r="AR23" s="81">
        <f>AR24+AR37</f>
        <v>0</v>
      </c>
      <c r="AS23" s="81">
        <f>AS24+AS37</f>
        <v>0</v>
      </c>
      <c r="AT23" s="81">
        <f>AT24+AT37</f>
        <v>0</v>
      </c>
      <c r="AU23" s="81">
        <f>AU24+AU37</f>
        <v>46.992000000000004</v>
      </c>
      <c r="AV23" s="81">
        <f>AV24+AV37</f>
        <v>87.805999999999997</v>
      </c>
      <c r="AW23" s="81">
        <f>AW24+AW37</f>
        <v>0</v>
      </c>
      <c r="AX23" s="81">
        <f>AX24+AX37</f>
        <v>0</v>
      </c>
      <c r="AY23" s="81">
        <f>AY24+AY37</f>
        <v>0</v>
      </c>
      <c r="AZ23" s="81">
        <f>AZ24+AZ37</f>
        <v>87.805999999999997</v>
      </c>
      <c r="BA23" s="81">
        <f>BA24+BA37</f>
        <v>87.701999999999984</v>
      </c>
      <c r="BB23" s="81">
        <f>BB24+BB37</f>
        <v>0</v>
      </c>
      <c r="BC23" s="81">
        <f>BC24+BC37</f>
        <v>0</v>
      </c>
      <c r="BD23" s="81">
        <f>BD24+BD37</f>
        <v>0</v>
      </c>
      <c r="BE23" s="81">
        <f>BE24+BE37</f>
        <v>87.701999999999984</v>
      </c>
      <c r="BF23" s="81">
        <f>BF24+BF37</f>
        <v>523.53128501694914</v>
      </c>
      <c r="BG23" s="81">
        <f>BG24+BG37</f>
        <v>0</v>
      </c>
      <c r="BH23" s="81">
        <f>BH24+BH37</f>
        <v>21.630383050847456</v>
      </c>
      <c r="BI23" s="81">
        <f>BI24+BI37</f>
        <v>0</v>
      </c>
      <c r="BJ23" s="81">
        <f>BJ24+BJ37</f>
        <v>501.90090196610174</v>
      </c>
    </row>
    <row r="24" spans="1:62" x14ac:dyDescent="0.25">
      <c r="A24" s="71"/>
      <c r="B24" s="239" t="s">
        <v>55</v>
      </c>
      <c r="C24" s="278"/>
      <c r="D24" s="85"/>
      <c r="E24" s="85"/>
      <c r="F24" s="85"/>
      <c r="G24" s="88"/>
      <c r="H24" s="278"/>
      <c r="I24" s="85"/>
      <c r="J24" s="85"/>
      <c r="K24" s="85"/>
      <c r="L24" s="88"/>
      <c r="M24" s="278"/>
      <c r="N24" s="85"/>
      <c r="O24" s="85"/>
      <c r="P24" s="85"/>
      <c r="Q24" s="88"/>
      <c r="R24" s="100" t="s">
        <v>284</v>
      </c>
      <c r="S24" s="81"/>
      <c r="T24" s="81"/>
      <c r="U24" s="240"/>
      <c r="V24" s="97" t="s">
        <v>284</v>
      </c>
      <c r="W24" s="278"/>
      <c r="X24" s="85"/>
      <c r="Y24" s="85"/>
      <c r="Z24" s="85"/>
      <c r="AA24" s="88"/>
      <c r="AB24" s="285" t="s">
        <v>284</v>
      </c>
      <c r="AC24" s="85"/>
      <c r="AD24" s="85"/>
      <c r="AE24" s="85"/>
      <c r="AF24" s="97" t="s">
        <v>284</v>
      </c>
      <c r="AG24" s="87">
        <f>AG25+AG27+AG28+AG30</f>
        <v>34.687383050847458</v>
      </c>
      <c r="AH24" s="85">
        <f>AH25+AH27+AH28+AH30</f>
        <v>0</v>
      </c>
      <c r="AI24" s="85">
        <f>AI25+AI27+AI28+AI30</f>
        <v>21.630383050847456</v>
      </c>
      <c r="AJ24" s="85">
        <f>AJ25+AJ27+AJ28+AJ30</f>
        <v>0</v>
      </c>
      <c r="AK24" s="241">
        <f>AK25+AK27+AK28+AK30</f>
        <v>13.057</v>
      </c>
      <c r="AL24" s="85">
        <f>AL25+AL27+AL28+AL30</f>
        <v>266.34390196610173</v>
      </c>
      <c r="AM24" s="85">
        <f>AM25+AM27+AM28+AM30</f>
        <v>0</v>
      </c>
      <c r="AN24" s="85">
        <f>AN25+AN27+AN28+AN30</f>
        <v>0</v>
      </c>
      <c r="AO24" s="85">
        <f>AO25+AO27+AO28+AO30</f>
        <v>0</v>
      </c>
      <c r="AP24" s="85">
        <f>AP25+AP27+AP28+AP30</f>
        <v>266.34390196610173</v>
      </c>
      <c r="AQ24" s="85">
        <f>AQ25+AQ27+AQ28+AQ30</f>
        <v>46.992000000000004</v>
      </c>
      <c r="AR24" s="85">
        <f>AR25+AR27+AR28+AR30</f>
        <v>0</v>
      </c>
      <c r="AS24" s="85">
        <f>AS25+AS27+AS28+AS30</f>
        <v>0</v>
      </c>
      <c r="AT24" s="85">
        <f>AT25+AT27+AT28+AT30</f>
        <v>0</v>
      </c>
      <c r="AU24" s="85">
        <f>AU25+AU27+AU28+AU30</f>
        <v>46.992000000000004</v>
      </c>
      <c r="AV24" s="85">
        <f>AV25+AV27+AV28+AV30</f>
        <v>87.805999999999997</v>
      </c>
      <c r="AW24" s="85">
        <f>AW25+AW27+AW28+AW30</f>
        <v>0</v>
      </c>
      <c r="AX24" s="85">
        <f>AX25+AX27+AX28+AX30</f>
        <v>0</v>
      </c>
      <c r="AY24" s="85">
        <f>AY25+AY27+AY28+AY30</f>
        <v>0</v>
      </c>
      <c r="AZ24" s="85">
        <f>AZ25+AZ27+AZ28+AZ30</f>
        <v>87.805999999999997</v>
      </c>
      <c r="BA24" s="85">
        <f>BA25+BA27+BA28+BA30</f>
        <v>87.701999999999984</v>
      </c>
      <c r="BB24" s="85">
        <f>BB25+BB27+BB28+BB30</f>
        <v>0</v>
      </c>
      <c r="BC24" s="85">
        <f>BC25+BC27+BC28+BC30</f>
        <v>0</v>
      </c>
      <c r="BD24" s="85">
        <f>BD25+BD27+BD28+BD30</f>
        <v>0</v>
      </c>
      <c r="BE24" s="85">
        <f>BE25+BE27+BE28+BE30</f>
        <v>87.701999999999984</v>
      </c>
      <c r="BF24" s="85">
        <f>BF25+BF27+BF28+BF30</f>
        <v>523.53128501694914</v>
      </c>
      <c r="BG24" s="85">
        <f>BG25+BG27+BG28+BG30</f>
        <v>0</v>
      </c>
      <c r="BH24" s="85">
        <f>BH25+BH27+BH28+BH30</f>
        <v>21.630383050847456</v>
      </c>
      <c r="BI24" s="85">
        <f>BI25+BI27+BI28+BI30</f>
        <v>0</v>
      </c>
      <c r="BJ24" s="85">
        <f>BJ25+BJ27+BJ28+BJ30</f>
        <v>501.90090196610174</v>
      </c>
    </row>
    <row r="25" spans="1:62" x14ac:dyDescent="0.25">
      <c r="A25" s="71"/>
      <c r="B25" s="239" t="s">
        <v>54</v>
      </c>
      <c r="C25" s="272"/>
      <c r="D25" s="85"/>
      <c r="E25" s="85"/>
      <c r="F25" s="85"/>
      <c r="G25" s="88"/>
      <c r="H25" s="278"/>
      <c r="I25" s="85"/>
      <c r="J25" s="85"/>
      <c r="K25" s="85"/>
      <c r="L25" s="88"/>
      <c r="M25" s="278"/>
      <c r="N25" s="85"/>
      <c r="O25" s="85"/>
      <c r="P25" s="85"/>
      <c r="Q25" s="88"/>
      <c r="R25" s="278"/>
      <c r="S25" s="85"/>
      <c r="T25" s="85"/>
      <c r="U25" s="241"/>
      <c r="V25" s="88"/>
      <c r="W25" s="278"/>
      <c r="X25" s="85"/>
      <c r="Y25" s="85"/>
      <c r="Z25" s="85"/>
      <c r="AA25" s="88"/>
      <c r="AB25" s="278"/>
      <c r="AC25" s="85"/>
      <c r="AD25" s="85"/>
      <c r="AE25" s="85"/>
      <c r="AF25" s="278"/>
      <c r="AG25" s="87">
        <f>SUM(AG26:AG26)</f>
        <v>0</v>
      </c>
      <c r="AH25" s="85">
        <f>SUM(AH26:AH26)</f>
        <v>0</v>
      </c>
      <c r="AI25" s="85">
        <f>SUM(AI26:AI26)</f>
        <v>0</v>
      </c>
      <c r="AJ25" s="85">
        <f>SUM(AJ26:AJ26)</f>
        <v>0</v>
      </c>
      <c r="AK25" s="241">
        <f>SUM(AK26:AK26)</f>
        <v>0</v>
      </c>
      <c r="AL25" s="85">
        <f>SUM(AL26:AL26)</f>
        <v>247.40090196610174</v>
      </c>
      <c r="AM25" s="85">
        <f>SUM(AM26:AM26)</f>
        <v>0</v>
      </c>
      <c r="AN25" s="85">
        <f>SUM(AN26:AN26)</f>
        <v>0</v>
      </c>
      <c r="AO25" s="85">
        <f>SUM(AO26:AO26)</f>
        <v>0</v>
      </c>
      <c r="AP25" s="85">
        <f>SUM(AP26:AP26)</f>
        <v>247.40090196610174</v>
      </c>
      <c r="AQ25" s="85">
        <f>SUM(AQ26:AQ26)</f>
        <v>0</v>
      </c>
      <c r="AR25" s="85">
        <f>SUM(AR26:AR26)</f>
        <v>0</v>
      </c>
      <c r="AS25" s="85">
        <f>SUM(AS26:AS26)</f>
        <v>0</v>
      </c>
      <c r="AT25" s="85">
        <f>SUM(AT26:AT26)</f>
        <v>0</v>
      </c>
      <c r="AU25" s="85">
        <f>SUM(AU26:AU26)</f>
        <v>0</v>
      </c>
      <c r="AV25" s="85">
        <f>SUM(AV26:AV26)</f>
        <v>0</v>
      </c>
      <c r="AW25" s="85">
        <f>SUM(AW26:AW26)</f>
        <v>0</v>
      </c>
      <c r="AX25" s="85">
        <f>SUM(AX26:AX26)</f>
        <v>0</v>
      </c>
      <c r="AY25" s="85">
        <f>SUM(AY26:AY26)</f>
        <v>0</v>
      </c>
      <c r="AZ25" s="85">
        <f>SUM(AZ26:AZ26)</f>
        <v>0</v>
      </c>
      <c r="BA25" s="85">
        <f>SUM(BA26:BA26)</f>
        <v>0</v>
      </c>
      <c r="BB25" s="85">
        <f>SUM(BB26:BB26)</f>
        <v>0</v>
      </c>
      <c r="BC25" s="85">
        <f>SUM(BC26:BC26)</f>
        <v>0</v>
      </c>
      <c r="BD25" s="85">
        <f>SUM(BD26:BD26)</f>
        <v>0</v>
      </c>
      <c r="BE25" s="85">
        <f>SUM(BE26:BE26)</f>
        <v>0</v>
      </c>
      <c r="BF25" s="85">
        <f>SUM(BF26:BF26)</f>
        <v>247.40090196610174</v>
      </c>
      <c r="BG25" s="85">
        <f>SUM(BG26:BG26)</f>
        <v>0</v>
      </c>
      <c r="BH25" s="85">
        <f>SUM(BH26:BH26)</f>
        <v>0</v>
      </c>
      <c r="BI25" s="85">
        <f>SUM(BI26:BI26)</f>
        <v>0</v>
      </c>
      <c r="BJ25" s="85">
        <f>SUM(BJ26:BJ26)</f>
        <v>247.40090196610174</v>
      </c>
    </row>
    <row r="26" spans="1:62" ht="31.5" x14ac:dyDescent="0.25">
      <c r="A26" s="35" t="s">
        <v>238</v>
      </c>
      <c r="B26" s="261" t="s">
        <v>237</v>
      </c>
      <c r="C26" s="271"/>
      <c r="D26" s="219"/>
      <c r="E26" s="219"/>
      <c r="F26" s="219"/>
      <c r="G26" s="221"/>
      <c r="H26" s="220"/>
      <c r="I26" s="219"/>
      <c r="J26" s="219"/>
      <c r="K26" s="219"/>
      <c r="L26" s="221"/>
      <c r="M26" s="220"/>
      <c r="N26" s="219"/>
      <c r="O26" s="219"/>
      <c r="P26" s="219"/>
      <c r="Q26" s="221"/>
      <c r="R26" s="220"/>
      <c r="S26" s="219"/>
      <c r="T26" s="219"/>
      <c r="U26" s="215"/>
      <c r="V26" s="221"/>
      <c r="W26" s="220"/>
      <c r="X26" s="219"/>
      <c r="Y26" s="219"/>
      <c r="Z26" s="216"/>
      <c r="AA26" s="218"/>
      <c r="AB26" s="217"/>
      <c r="AC26" s="216"/>
      <c r="AD26" s="216"/>
      <c r="AE26" s="216"/>
      <c r="AF26" s="271"/>
      <c r="AG26" s="37">
        <f>SUM(AH26:AK26)</f>
        <v>0</v>
      </c>
      <c r="AH26" s="30"/>
      <c r="AI26" s="30"/>
      <c r="AJ26" s="30"/>
      <c r="AK26" s="214"/>
      <c r="AL26" s="30">
        <f>SUM(AM26:AP26)</f>
        <v>247.40090196610174</v>
      </c>
      <c r="AM26" s="30"/>
      <c r="AN26" s="30"/>
      <c r="AO26" s="30"/>
      <c r="AP26" s="30">
        <v>247.40090196610174</v>
      </c>
      <c r="AQ26" s="30">
        <f>SUM(AR26:AU26)</f>
        <v>0</v>
      </c>
      <c r="AR26" s="30"/>
      <c r="AS26" s="30"/>
      <c r="AT26" s="30"/>
      <c r="AU26" s="30"/>
      <c r="AV26" s="30">
        <f>SUM(AW26:AZ26)</f>
        <v>0</v>
      </c>
      <c r="AW26" s="30"/>
      <c r="AX26" s="30"/>
      <c r="AY26" s="30"/>
      <c r="AZ26" s="30"/>
      <c r="BA26" s="30">
        <f>SUM(BB26:BE26)</f>
        <v>0</v>
      </c>
      <c r="BB26" s="30"/>
      <c r="BC26" s="30"/>
      <c r="BD26" s="30"/>
      <c r="BE26" s="30"/>
      <c r="BF26" s="30">
        <f>SUM(BG26:BJ26)</f>
        <v>247.40090196610174</v>
      </c>
      <c r="BG26" s="30">
        <f>AH26+AM26+AR26+AW26+BB26</f>
        <v>0</v>
      </c>
      <c r="BH26" s="30">
        <f>AI26+AN26+AS26+AX26+BC26</f>
        <v>0</v>
      </c>
      <c r="BI26" s="30">
        <f>AJ26+AO26+AT26+AY26+BD26</f>
        <v>0</v>
      </c>
      <c r="BJ26" s="30">
        <f>AK26+AP26+AU26+AZ26+BE26</f>
        <v>247.40090196610174</v>
      </c>
    </row>
    <row r="27" spans="1:62" x14ac:dyDescent="0.25">
      <c r="A27" s="35"/>
      <c r="B27" s="239" t="s">
        <v>49</v>
      </c>
      <c r="C27" s="271"/>
      <c r="D27" s="219"/>
      <c r="E27" s="219"/>
      <c r="F27" s="219"/>
      <c r="G27" s="221"/>
      <c r="H27" s="220"/>
      <c r="I27" s="219"/>
      <c r="J27" s="219"/>
      <c r="K27" s="219"/>
      <c r="L27" s="221"/>
      <c r="M27" s="220"/>
      <c r="N27" s="219"/>
      <c r="O27" s="219"/>
      <c r="P27" s="219"/>
      <c r="Q27" s="221"/>
      <c r="R27" s="220"/>
      <c r="S27" s="219"/>
      <c r="T27" s="219"/>
      <c r="U27" s="215"/>
      <c r="V27" s="221"/>
      <c r="W27" s="220"/>
      <c r="X27" s="219"/>
      <c r="Y27" s="219"/>
      <c r="Z27" s="216"/>
      <c r="AA27" s="218"/>
      <c r="AB27" s="217"/>
      <c r="AC27" s="216"/>
      <c r="AD27" s="216"/>
      <c r="AE27" s="216"/>
      <c r="AF27" s="271"/>
      <c r="AG27" s="87"/>
      <c r="AH27" s="85"/>
      <c r="AI27" s="85"/>
      <c r="AJ27" s="85"/>
      <c r="AK27" s="241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</row>
    <row r="28" spans="1:62" x14ac:dyDescent="0.25">
      <c r="A28" s="35"/>
      <c r="B28" s="239" t="s">
        <v>48</v>
      </c>
      <c r="C28" s="271"/>
      <c r="D28" s="219"/>
      <c r="E28" s="219"/>
      <c r="F28" s="219"/>
      <c r="G28" s="221"/>
      <c r="H28" s="220"/>
      <c r="I28" s="219"/>
      <c r="J28" s="219"/>
      <c r="K28" s="219"/>
      <c r="L28" s="221"/>
      <c r="M28" s="220"/>
      <c r="N28" s="219"/>
      <c r="O28" s="81"/>
      <c r="P28" s="81"/>
      <c r="Q28" s="80"/>
      <c r="R28" s="284"/>
      <c r="S28" s="81"/>
      <c r="T28" s="81"/>
      <c r="U28" s="240"/>
      <c r="V28" s="80"/>
      <c r="W28" s="284"/>
      <c r="X28" s="81"/>
      <c r="Y28" s="81"/>
      <c r="Z28" s="81"/>
      <c r="AA28" s="80"/>
      <c r="AB28" s="284"/>
      <c r="AC28" s="81"/>
      <c r="AD28" s="81"/>
      <c r="AE28" s="81"/>
      <c r="AF28" s="284"/>
      <c r="AG28" s="82">
        <f>SUM(AG29:AG29)</f>
        <v>21.630383050847456</v>
      </c>
      <c r="AH28" s="81">
        <f>SUM(AH29:AH29)</f>
        <v>0</v>
      </c>
      <c r="AI28" s="81">
        <f>SUM(AI29:AI29)</f>
        <v>21.630383050847456</v>
      </c>
      <c r="AJ28" s="81">
        <f>SUM(AJ29:AJ29)</f>
        <v>0</v>
      </c>
      <c r="AK28" s="240">
        <f>SUM(AK29:AK29)</f>
        <v>0</v>
      </c>
      <c r="AL28" s="81">
        <f>SUM(AL29:AL29)</f>
        <v>0</v>
      </c>
      <c r="AM28" s="81">
        <f>SUM(AM29:AM29)</f>
        <v>0</v>
      </c>
      <c r="AN28" s="81">
        <f>SUM(AN29:AN29)</f>
        <v>0</v>
      </c>
      <c r="AO28" s="81">
        <f>SUM(AO29:AO29)</f>
        <v>0</v>
      </c>
      <c r="AP28" s="81">
        <f>SUM(AP29:AP29)</f>
        <v>0</v>
      </c>
      <c r="AQ28" s="81">
        <f>SUM(AQ29:AQ29)</f>
        <v>0</v>
      </c>
      <c r="AR28" s="81">
        <f>SUM(AR29:AR29)</f>
        <v>0</v>
      </c>
      <c r="AS28" s="81">
        <f>SUM(AS29:AS29)</f>
        <v>0</v>
      </c>
      <c r="AT28" s="81">
        <f>SUM(AT29:AT29)</f>
        <v>0</v>
      </c>
      <c r="AU28" s="81">
        <f>SUM(AU29:AU29)</f>
        <v>0</v>
      </c>
      <c r="AV28" s="81">
        <f>SUM(AV29:AV29)</f>
        <v>0</v>
      </c>
      <c r="AW28" s="81">
        <f>SUM(AW29:AW29)</f>
        <v>0</v>
      </c>
      <c r="AX28" s="81">
        <f>SUM(AX29:AX29)</f>
        <v>0</v>
      </c>
      <c r="AY28" s="81">
        <f>SUM(AY29:AY29)</f>
        <v>0</v>
      </c>
      <c r="AZ28" s="81">
        <f>SUM(AZ29:AZ29)</f>
        <v>0</v>
      </c>
      <c r="BA28" s="81">
        <f>SUM(BA29:BA29)</f>
        <v>0</v>
      </c>
      <c r="BB28" s="81">
        <f>SUM(BB29:BB29)</f>
        <v>0</v>
      </c>
      <c r="BC28" s="81">
        <f>SUM(BC29:BC29)</f>
        <v>0</v>
      </c>
      <c r="BD28" s="81">
        <f>SUM(BD29:BD29)</f>
        <v>0</v>
      </c>
      <c r="BE28" s="81">
        <f>SUM(BE29:BE29)</f>
        <v>0</v>
      </c>
      <c r="BF28" s="81">
        <f>SUM(BF29:BF29)</f>
        <v>21.630383050847456</v>
      </c>
      <c r="BG28" s="81">
        <f>SUM(BG29:BG29)</f>
        <v>0</v>
      </c>
      <c r="BH28" s="81">
        <f>SUM(BH29:BH29)</f>
        <v>21.630383050847456</v>
      </c>
      <c r="BI28" s="81">
        <f>SUM(BI29:BI29)</f>
        <v>0</v>
      </c>
      <c r="BJ28" s="81">
        <f>SUM(BJ29:BJ29)</f>
        <v>0</v>
      </c>
    </row>
    <row r="29" spans="1:62" ht="31.5" x14ac:dyDescent="0.25">
      <c r="A29" s="35" t="s">
        <v>235</v>
      </c>
      <c r="B29" s="261" t="s">
        <v>231</v>
      </c>
      <c r="C29" s="271"/>
      <c r="D29" s="219"/>
      <c r="E29" s="219"/>
      <c r="F29" s="219"/>
      <c r="G29" s="221"/>
      <c r="H29" s="220"/>
      <c r="I29" s="219"/>
      <c r="J29" s="219"/>
      <c r="K29" s="219"/>
      <c r="L29" s="221"/>
      <c r="M29" s="220"/>
      <c r="N29" s="219"/>
      <c r="O29" s="219"/>
      <c r="P29" s="219"/>
      <c r="Q29" s="221"/>
      <c r="R29" s="220"/>
      <c r="S29" s="219"/>
      <c r="T29" s="219"/>
      <c r="U29" s="215"/>
      <c r="V29" s="221"/>
      <c r="W29" s="220"/>
      <c r="X29" s="219"/>
      <c r="Y29" s="219"/>
      <c r="Z29" s="216"/>
      <c r="AA29" s="218"/>
      <c r="AB29" s="217"/>
      <c r="AC29" s="216"/>
      <c r="AD29" s="216"/>
      <c r="AE29" s="216"/>
      <c r="AF29" s="271"/>
      <c r="AG29" s="37">
        <f>SUM(AH29:AK29)</f>
        <v>21.630383050847456</v>
      </c>
      <c r="AH29" s="24"/>
      <c r="AI29" s="24">
        <v>21.630383050847456</v>
      </c>
      <c r="AJ29" s="24"/>
      <c r="AK29" s="232"/>
      <c r="AL29" s="30">
        <f>SUM(AM29:AP29)</f>
        <v>0</v>
      </c>
      <c r="AM29" s="24"/>
      <c r="AN29" s="24"/>
      <c r="AO29" s="24"/>
      <c r="AP29" s="24"/>
      <c r="AQ29" s="30">
        <f>SUM(AR29:AU29)</f>
        <v>0</v>
      </c>
      <c r="AR29" s="24"/>
      <c r="AS29" s="24"/>
      <c r="AT29" s="24"/>
      <c r="AU29" s="24"/>
      <c r="AV29" s="30">
        <f>SUM(AW29:AZ29)</f>
        <v>0</v>
      </c>
      <c r="AW29" s="24"/>
      <c r="AX29" s="24"/>
      <c r="AY29" s="24"/>
      <c r="AZ29" s="24"/>
      <c r="BA29" s="30">
        <f>SUM(BB29:BE29)</f>
        <v>0</v>
      </c>
      <c r="BB29" s="24"/>
      <c r="BC29" s="24"/>
      <c r="BD29" s="24"/>
      <c r="BE29" s="24"/>
      <c r="BF29" s="30">
        <f>SUM(BG29:BJ29)</f>
        <v>21.630383050847456</v>
      </c>
      <c r="BG29" s="30">
        <f>AH29+AM29+AR29+AW29+BB29</f>
        <v>0</v>
      </c>
      <c r="BH29" s="30">
        <f>AI29+AN29+AS29+AX29+BC29</f>
        <v>21.630383050847456</v>
      </c>
      <c r="BI29" s="30">
        <f>AJ29+AO29+AT29+AY29+BD29</f>
        <v>0</v>
      </c>
      <c r="BJ29" s="30">
        <f>AK29+AP29+AU29+AZ29+BE29</f>
        <v>0</v>
      </c>
    </row>
    <row r="30" spans="1:62" x14ac:dyDescent="0.25">
      <c r="A30" s="35"/>
      <c r="B30" s="239" t="s">
        <v>229</v>
      </c>
      <c r="C30" s="271"/>
      <c r="D30" s="219"/>
      <c r="E30" s="219"/>
      <c r="F30" s="219"/>
      <c r="G30" s="221"/>
      <c r="H30" s="220"/>
      <c r="I30" s="219"/>
      <c r="J30" s="219"/>
      <c r="K30" s="219"/>
      <c r="L30" s="221"/>
      <c r="M30" s="220"/>
      <c r="N30" s="219"/>
      <c r="O30" s="81"/>
      <c r="P30" s="81"/>
      <c r="Q30" s="80"/>
      <c r="R30" s="100" t="s">
        <v>284</v>
      </c>
      <c r="S30" s="81"/>
      <c r="T30" s="81"/>
      <c r="U30" s="240"/>
      <c r="V30" s="97" t="s">
        <v>284</v>
      </c>
      <c r="W30" s="284"/>
      <c r="X30" s="81"/>
      <c r="Y30" s="81"/>
      <c r="Z30" s="81"/>
      <c r="AA30" s="80"/>
      <c r="AB30" s="283" t="s">
        <v>284</v>
      </c>
      <c r="AC30" s="85"/>
      <c r="AD30" s="85"/>
      <c r="AE30" s="85"/>
      <c r="AF30" s="282" t="s">
        <v>284</v>
      </c>
      <c r="AG30" s="82">
        <f>SUM(AG31:AG36)</f>
        <v>13.057</v>
      </c>
      <c r="AH30" s="81">
        <f>SUM(AH31:AH36)</f>
        <v>0</v>
      </c>
      <c r="AI30" s="81">
        <f>SUM(AI31:AI36)</f>
        <v>0</v>
      </c>
      <c r="AJ30" s="81">
        <f>SUM(AJ31:AJ36)</f>
        <v>0</v>
      </c>
      <c r="AK30" s="240">
        <f>SUM(AK31:AK36)</f>
        <v>13.057</v>
      </c>
      <c r="AL30" s="81">
        <f>SUM(AL31:AL36)</f>
        <v>18.942999999999998</v>
      </c>
      <c r="AM30" s="81">
        <f>SUM(AM31:AM36)</f>
        <v>0</v>
      </c>
      <c r="AN30" s="81">
        <f>SUM(AN31:AN36)</f>
        <v>0</v>
      </c>
      <c r="AO30" s="81">
        <f>SUM(AO31:AO36)</f>
        <v>0</v>
      </c>
      <c r="AP30" s="81">
        <f>SUM(AP31:AP36)</f>
        <v>18.942999999999998</v>
      </c>
      <c r="AQ30" s="81">
        <f>SUM(AQ31:AQ36)</f>
        <v>46.992000000000004</v>
      </c>
      <c r="AR30" s="81">
        <f>SUM(AR31:AR36)</f>
        <v>0</v>
      </c>
      <c r="AS30" s="81">
        <f>SUM(AS31:AS36)</f>
        <v>0</v>
      </c>
      <c r="AT30" s="81">
        <f>SUM(AT31:AT36)</f>
        <v>0</v>
      </c>
      <c r="AU30" s="81">
        <f>SUM(AU31:AU36)</f>
        <v>46.992000000000004</v>
      </c>
      <c r="AV30" s="81">
        <f>SUM(AV31:AV36)</f>
        <v>87.805999999999997</v>
      </c>
      <c r="AW30" s="81">
        <f>SUM(AW31:AW36)</f>
        <v>0</v>
      </c>
      <c r="AX30" s="81">
        <f>SUM(AX31:AX36)</f>
        <v>0</v>
      </c>
      <c r="AY30" s="81">
        <f>SUM(AY31:AY36)</f>
        <v>0</v>
      </c>
      <c r="AZ30" s="81">
        <f>SUM(AZ31:AZ36)</f>
        <v>87.805999999999997</v>
      </c>
      <c r="BA30" s="81">
        <f>SUM(BA31:BA36)</f>
        <v>87.701999999999984</v>
      </c>
      <c r="BB30" s="81">
        <f>SUM(BB31:BB36)</f>
        <v>0</v>
      </c>
      <c r="BC30" s="81">
        <f>SUM(BC31:BC36)</f>
        <v>0</v>
      </c>
      <c r="BD30" s="81">
        <f>SUM(BD31:BD36)</f>
        <v>0</v>
      </c>
      <c r="BE30" s="81">
        <f>SUM(BE31:BE36)</f>
        <v>87.701999999999984</v>
      </c>
      <c r="BF30" s="81">
        <f>SUM(BF31:BF36)</f>
        <v>254.5</v>
      </c>
      <c r="BG30" s="81">
        <f>SUM(BG31:BG36)</f>
        <v>0</v>
      </c>
      <c r="BH30" s="81">
        <f>SUM(BH31:BH36)</f>
        <v>0</v>
      </c>
      <c r="BI30" s="81">
        <f>SUM(BI31:BI36)</f>
        <v>0</v>
      </c>
      <c r="BJ30" s="81">
        <f>SUM(BJ31:BJ36)</f>
        <v>254.5</v>
      </c>
    </row>
    <row r="31" spans="1:62" ht="31.5" x14ac:dyDescent="0.25">
      <c r="A31" s="35" t="s">
        <v>232</v>
      </c>
      <c r="B31" s="261" t="s">
        <v>225</v>
      </c>
      <c r="C31" s="271"/>
      <c r="D31" s="219"/>
      <c r="E31" s="219"/>
      <c r="F31" s="219"/>
      <c r="G31" s="221"/>
      <c r="H31" s="220"/>
      <c r="I31" s="219"/>
      <c r="J31" s="219"/>
      <c r="K31" s="219"/>
      <c r="L31" s="221"/>
      <c r="M31" s="220"/>
      <c r="N31" s="219"/>
      <c r="O31" s="219"/>
      <c r="P31" s="219"/>
      <c r="Q31" s="221"/>
      <c r="R31" s="250" t="s">
        <v>223</v>
      </c>
      <c r="S31" s="219"/>
      <c r="T31" s="219"/>
      <c r="U31" s="215"/>
      <c r="V31" s="248" t="s">
        <v>223</v>
      </c>
      <c r="W31" s="220"/>
      <c r="X31" s="219"/>
      <c r="Y31" s="219"/>
      <c r="Z31" s="216"/>
      <c r="AA31" s="218"/>
      <c r="AB31" s="281" t="s">
        <v>223</v>
      </c>
      <c r="AC31" s="216"/>
      <c r="AD31" s="216"/>
      <c r="AE31" s="216"/>
      <c r="AF31" s="281" t="s">
        <v>223</v>
      </c>
      <c r="AG31" s="37">
        <f>SUM(AH31:AK31)</f>
        <v>0</v>
      </c>
      <c r="AH31" s="30"/>
      <c r="AI31" s="30"/>
      <c r="AJ31" s="30"/>
      <c r="AK31" s="214"/>
      <c r="AL31" s="30">
        <f>SUM(AM31:AP31)</f>
        <v>0</v>
      </c>
      <c r="AM31" s="30"/>
      <c r="AN31" s="30"/>
      <c r="AO31" s="30"/>
      <c r="AP31" s="30"/>
      <c r="AQ31" s="30">
        <f>SUM(AR31:AU31)</f>
        <v>14.951000000000001</v>
      </c>
      <c r="AR31" s="30"/>
      <c r="AS31" s="30"/>
      <c r="AT31" s="30"/>
      <c r="AU31" s="30">
        <v>14.951000000000001</v>
      </c>
      <c r="AV31" s="30">
        <f>SUM(AW31:AZ31)</f>
        <v>17.288</v>
      </c>
      <c r="AW31" s="30"/>
      <c r="AX31" s="30"/>
      <c r="AY31" s="30"/>
      <c r="AZ31" s="30">
        <v>17.288</v>
      </c>
      <c r="BA31" s="30">
        <f>SUM(BB31:BE31)</f>
        <v>30.145</v>
      </c>
      <c r="BB31" s="30"/>
      <c r="BC31" s="30"/>
      <c r="BD31" s="30"/>
      <c r="BE31" s="30">
        <v>30.145</v>
      </c>
      <c r="BF31" s="30">
        <f>SUM(BG31:BJ31)</f>
        <v>62.384</v>
      </c>
      <c r="BG31" s="30">
        <f>AH31+AM31+AR31+AW31+BB31</f>
        <v>0</v>
      </c>
      <c r="BH31" s="30">
        <f>AI31+AN31+AS31+AX31+BC31</f>
        <v>0</v>
      </c>
      <c r="BI31" s="30">
        <f>AJ31+AO31+AT31+AY31+BD31</f>
        <v>0</v>
      </c>
      <c r="BJ31" s="30">
        <f>AK31+AP31+AU31+AZ31+BE31</f>
        <v>62.384</v>
      </c>
    </row>
    <row r="32" spans="1:62" ht="31.5" x14ac:dyDescent="0.25">
      <c r="A32" s="35" t="s">
        <v>226</v>
      </c>
      <c r="B32" s="261" t="s">
        <v>221</v>
      </c>
      <c r="C32" s="271"/>
      <c r="D32" s="219"/>
      <c r="E32" s="219"/>
      <c r="F32" s="219"/>
      <c r="G32" s="221"/>
      <c r="H32" s="220"/>
      <c r="I32" s="219"/>
      <c r="J32" s="219"/>
      <c r="K32" s="219"/>
      <c r="L32" s="221"/>
      <c r="M32" s="220"/>
      <c r="N32" s="219"/>
      <c r="O32" s="219"/>
      <c r="P32" s="219"/>
      <c r="Q32" s="221"/>
      <c r="R32" s="250"/>
      <c r="S32" s="219"/>
      <c r="T32" s="219"/>
      <c r="U32" s="219"/>
      <c r="V32" s="248"/>
      <c r="W32" s="220"/>
      <c r="X32" s="219"/>
      <c r="Y32" s="219"/>
      <c r="Z32" s="216"/>
      <c r="AA32" s="218"/>
      <c r="AB32" s="281"/>
      <c r="AC32" s="216"/>
      <c r="AD32" s="216"/>
      <c r="AE32" s="216"/>
      <c r="AF32" s="281"/>
      <c r="AG32" s="37">
        <f>SUM(AH32:AK32)</f>
        <v>0</v>
      </c>
      <c r="AH32" s="30"/>
      <c r="AI32" s="30"/>
      <c r="AJ32" s="30"/>
      <c r="AK32" s="214"/>
      <c r="AL32" s="30">
        <f>SUM(AM32:AP32)</f>
        <v>0</v>
      </c>
      <c r="AM32" s="30"/>
      <c r="AN32" s="30"/>
      <c r="AO32" s="30"/>
      <c r="AP32" s="30"/>
      <c r="AQ32" s="30">
        <f>SUM(AR32:AU32)</f>
        <v>0</v>
      </c>
      <c r="AR32" s="30"/>
      <c r="AS32" s="30"/>
      <c r="AT32" s="30"/>
      <c r="AU32" s="30"/>
      <c r="AV32" s="30">
        <f>SUM(AW32:AZ32)</f>
        <v>7.9349999999999996</v>
      </c>
      <c r="AW32" s="30"/>
      <c r="AX32" s="30"/>
      <c r="AY32" s="30"/>
      <c r="AZ32" s="30">
        <v>7.9349999999999996</v>
      </c>
      <c r="BA32" s="30">
        <f>SUM(BB32:BE32)</f>
        <v>19.710999999999999</v>
      </c>
      <c r="BB32" s="30"/>
      <c r="BC32" s="30"/>
      <c r="BD32" s="30"/>
      <c r="BE32" s="30">
        <v>19.710999999999999</v>
      </c>
      <c r="BF32" s="30">
        <f>SUM(BG32:BJ32)</f>
        <v>27.645999999999997</v>
      </c>
      <c r="BG32" s="30">
        <f>AH32+AM32+AR32+AW32+BB32</f>
        <v>0</v>
      </c>
      <c r="BH32" s="30">
        <f>AI32+AN32+AS32+AX32+BC32</f>
        <v>0</v>
      </c>
      <c r="BI32" s="30">
        <f>AJ32+AO32+AT32+AY32+BD32</f>
        <v>0</v>
      </c>
      <c r="BJ32" s="30">
        <f>AK32+AP32+AU32+AZ32+BE32</f>
        <v>27.645999999999997</v>
      </c>
    </row>
    <row r="33" spans="1:62" ht="31.5" x14ac:dyDescent="0.25">
      <c r="A33" s="35" t="s">
        <v>222</v>
      </c>
      <c r="B33" s="261" t="s">
        <v>218</v>
      </c>
      <c r="C33" s="220"/>
      <c r="D33" s="219"/>
      <c r="E33" s="219"/>
      <c r="F33" s="219"/>
      <c r="G33" s="221"/>
      <c r="H33" s="220"/>
      <c r="I33" s="219"/>
      <c r="J33" s="219"/>
      <c r="K33" s="219"/>
      <c r="L33" s="221"/>
      <c r="M33" s="220"/>
      <c r="N33" s="219"/>
      <c r="O33" s="219"/>
      <c r="P33" s="219"/>
      <c r="Q33" s="221"/>
      <c r="R33" s="250"/>
      <c r="S33" s="219"/>
      <c r="T33" s="219"/>
      <c r="U33" s="219"/>
      <c r="V33" s="248"/>
      <c r="W33" s="220"/>
      <c r="X33" s="219"/>
      <c r="Y33" s="219"/>
      <c r="Z33" s="216"/>
      <c r="AA33" s="218"/>
      <c r="AB33" s="281"/>
      <c r="AC33" s="216"/>
      <c r="AD33" s="216"/>
      <c r="AE33" s="216"/>
      <c r="AF33" s="281"/>
      <c r="AG33" s="37">
        <f>SUM(AH33:AK33)</f>
        <v>0</v>
      </c>
      <c r="AH33" s="30"/>
      <c r="AI33" s="30"/>
      <c r="AJ33" s="30"/>
      <c r="AK33" s="214"/>
      <c r="AL33" s="30">
        <f>SUM(AM33:AP33)</f>
        <v>0</v>
      </c>
      <c r="AM33" s="30"/>
      <c r="AN33" s="30"/>
      <c r="AO33" s="30"/>
      <c r="AP33" s="30"/>
      <c r="AQ33" s="30">
        <f>SUM(AR33:AU33)</f>
        <v>0</v>
      </c>
      <c r="AR33" s="30"/>
      <c r="AS33" s="30"/>
      <c r="AT33" s="30"/>
      <c r="AU33" s="30"/>
      <c r="AV33" s="30">
        <f>SUM(AW33:AZ33)</f>
        <v>11.882</v>
      </c>
      <c r="AW33" s="30"/>
      <c r="AX33" s="30"/>
      <c r="AY33" s="30"/>
      <c r="AZ33" s="30">
        <v>11.882</v>
      </c>
      <c r="BA33" s="30">
        <f>SUM(BB33:BE33)</f>
        <v>11.507999999999999</v>
      </c>
      <c r="BB33" s="30"/>
      <c r="BC33" s="30"/>
      <c r="BD33" s="30"/>
      <c r="BE33" s="30">
        <v>11.507999999999999</v>
      </c>
      <c r="BF33" s="30">
        <f>SUM(BG33:BJ33)</f>
        <v>23.39</v>
      </c>
      <c r="BG33" s="30">
        <f>AH33+AM33+AR33+AW33+BB33</f>
        <v>0</v>
      </c>
      <c r="BH33" s="30">
        <f>AI33+AN33+AS33+AX33+BC33</f>
        <v>0</v>
      </c>
      <c r="BI33" s="30">
        <f>AJ33+AO33+AT33+AY33+BD33</f>
        <v>0</v>
      </c>
      <c r="BJ33" s="30">
        <f>AK33+AP33+AU33+AZ33+BE33</f>
        <v>23.39</v>
      </c>
    </row>
    <row r="34" spans="1:62" x14ac:dyDescent="0.25">
      <c r="A34" s="35" t="s">
        <v>219</v>
      </c>
      <c r="B34" s="261" t="s">
        <v>215</v>
      </c>
      <c r="C34" s="220"/>
      <c r="D34" s="219"/>
      <c r="E34" s="219"/>
      <c r="F34" s="219"/>
      <c r="G34" s="221"/>
      <c r="H34" s="220"/>
      <c r="I34" s="219"/>
      <c r="J34" s="219"/>
      <c r="K34" s="219"/>
      <c r="L34" s="221"/>
      <c r="M34" s="220"/>
      <c r="N34" s="219"/>
      <c r="O34" s="219"/>
      <c r="P34" s="219"/>
      <c r="Q34" s="221"/>
      <c r="R34" s="250"/>
      <c r="S34" s="219"/>
      <c r="T34" s="219"/>
      <c r="U34" s="219"/>
      <c r="V34" s="248"/>
      <c r="W34" s="220"/>
      <c r="X34" s="219"/>
      <c r="Y34" s="219"/>
      <c r="Z34" s="216"/>
      <c r="AA34" s="218"/>
      <c r="AB34" s="281"/>
      <c r="AC34" s="216"/>
      <c r="AD34" s="216"/>
      <c r="AE34" s="216"/>
      <c r="AF34" s="281"/>
      <c r="AG34" s="37">
        <f>SUM(AH34:AK34)</f>
        <v>4.7460000000000004</v>
      </c>
      <c r="AH34" s="30"/>
      <c r="AI34" s="30"/>
      <c r="AJ34" s="30"/>
      <c r="AK34" s="214">
        <v>4.7460000000000004</v>
      </c>
      <c r="AL34" s="30">
        <f>SUM(AM34:AP34)</f>
        <v>9.968</v>
      </c>
      <c r="AM34" s="30"/>
      <c r="AN34" s="30"/>
      <c r="AO34" s="30"/>
      <c r="AP34" s="30">
        <v>9.968</v>
      </c>
      <c r="AQ34" s="30">
        <f>SUM(AR34:AU34)</f>
        <v>15.621</v>
      </c>
      <c r="AR34" s="30"/>
      <c r="AS34" s="30"/>
      <c r="AT34" s="30"/>
      <c r="AU34" s="30">
        <v>15.621</v>
      </c>
      <c r="AV34" s="30">
        <f>SUM(AW34:AZ34)</f>
        <v>13.728999999999999</v>
      </c>
      <c r="AW34" s="30"/>
      <c r="AX34" s="30"/>
      <c r="AY34" s="30"/>
      <c r="AZ34" s="30">
        <v>13.728999999999999</v>
      </c>
      <c r="BA34" s="30">
        <f>SUM(BB34:BE34)</f>
        <v>7.2050000000000001</v>
      </c>
      <c r="BB34" s="30"/>
      <c r="BC34" s="30"/>
      <c r="BD34" s="30"/>
      <c r="BE34" s="30">
        <v>7.2050000000000001</v>
      </c>
      <c r="BF34" s="30">
        <f>SUM(BG34:BJ34)</f>
        <v>51.268999999999998</v>
      </c>
      <c r="BG34" s="30">
        <f>AH34+AM34+AR34+AW34+BB34</f>
        <v>0</v>
      </c>
      <c r="BH34" s="30">
        <f>AI34+AN34+AS34+AX34+BC34</f>
        <v>0</v>
      </c>
      <c r="BI34" s="30">
        <f>AJ34+AO34+AT34+AY34+BD34</f>
        <v>0</v>
      </c>
      <c r="BJ34" s="30">
        <f>AK34+AP34+AU34+AZ34+BE34</f>
        <v>51.268999999999998</v>
      </c>
    </row>
    <row r="35" spans="1:62" x14ac:dyDescent="0.25">
      <c r="A35" s="35" t="s">
        <v>216</v>
      </c>
      <c r="B35" s="261" t="s">
        <v>212</v>
      </c>
      <c r="C35" s="220"/>
      <c r="D35" s="219"/>
      <c r="E35" s="219"/>
      <c r="F35" s="219"/>
      <c r="G35" s="221"/>
      <c r="H35" s="220"/>
      <c r="I35" s="219"/>
      <c r="J35" s="219"/>
      <c r="K35" s="219"/>
      <c r="L35" s="221"/>
      <c r="M35" s="220"/>
      <c r="N35" s="219"/>
      <c r="O35" s="219"/>
      <c r="P35" s="219"/>
      <c r="Q35" s="221"/>
      <c r="R35" s="250" t="s">
        <v>210</v>
      </c>
      <c r="S35" s="219"/>
      <c r="T35" s="219"/>
      <c r="U35" s="219"/>
      <c r="V35" s="248" t="s">
        <v>210</v>
      </c>
      <c r="W35" s="220"/>
      <c r="X35" s="219"/>
      <c r="Y35" s="219"/>
      <c r="Z35" s="216"/>
      <c r="AA35" s="218"/>
      <c r="AB35" s="281" t="s">
        <v>210</v>
      </c>
      <c r="AC35" s="216"/>
      <c r="AD35" s="216"/>
      <c r="AE35" s="216"/>
      <c r="AF35" s="281" t="s">
        <v>210</v>
      </c>
      <c r="AG35" s="37">
        <f>SUM(AH35:AK35)</f>
        <v>0</v>
      </c>
      <c r="AH35" s="30"/>
      <c r="AI35" s="30"/>
      <c r="AJ35" s="30"/>
      <c r="AK35" s="214"/>
      <c r="AL35" s="30">
        <f>SUM(AM35:AP35)</f>
        <v>0</v>
      </c>
      <c r="AM35" s="30"/>
      <c r="AN35" s="30"/>
      <c r="AO35" s="30"/>
      <c r="AP35" s="30"/>
      <c r="AQ35" s="30">
        <f>SUM(AR35:AU35)</f>
        <v>6.8790000000000013</v>
      </c>
      <c r="AR35" s="30"/>
      <c r="AS35" s="30"/>
      <c r="AT35" s="30"/>
      <c r="AU35" s="30">
        <v>6.8790000000000013</v>
      </c>
      <c r="AV35" s="30">
        <f>SUM(AW35:AZ35)</f>
        <v>26.934999999999999</v>
      </c>
      <c r="AW35" s="30"/>
      <c r="AX35" s="30"/>
      <c r="AY35" s="30"/>
      <c r="AZ35" s="30">
        <v>26.934999999999999</v>
      </c>
      <c r="BA35" s="30">
        <f>SUM(BB35:BE35)</f>
        <v>8.7050000000000001</v>
      </c>
      <c r="BB35" s="30"/>
      <c r="BC35" s="30"/>
      <c r="BD35" s="30"/>
      <c r="BE35" s="30">
        <v>8.7050000000000001</v>
      </c>
      <c r="BF35" s="30">
        <f>SUM(BG35:BJ35)</f>
        <v>42.518999999999998</v>
      </c>
      <c r="BG35" s="30">
        <f>AH35+AM35+AR35+AW35+BB35</f>
        <v>0</v>
      </c>
      <c r="BH35" s="30">
        <f>AI35+AN35+AS35+AX35+BC35</f>
        <v>0</v>
      </c>
      <c r="BI35" s="30">
        <f>AJ35+AO35+AT35+AY35+BD35</f>
        <v>0</v>
      </c>
      <c r="BJ35" s="30">
        <f>AK35+AP35+AU35+AZ35+BE35</f>
        <v>42.518999999999998</v>
      </c>
    </row>
    <row r="36" spans="1:62" x14ac:dyDescent="0.25">
      <c r="A36" s="35" t="s">
        <v>213</v>
      </c>
      <c r="B36" s="265" t="s">
        <v>208</v>
      </c>
      <c r="C36" s="220"/>
      <c r="D36" s="219"/>
      <c r="E36" s="219"/>
      <c r="F36" s="219"/>
      <c r="G36" s="221"/>
      <c r="H36" s="220"/>
      <c r="I36" s="219"/>
      <c r="J36" s="219"/>
      <c r="K36" s="219"/>
      <c r="L36" s="221"/>
      <c r="M36" s="220"/>
      <c r="N36" s="219"/>
      <c r="O36" s="219"/>
      <c r="P36" s="219"/>
      <c r="Q36" s="221"/>
      <c r="R36" s="220"/>
      <c r="S36" s="219"/>
      <c r="T36" s="219"/>
      <c r="U36" s="219"/>
      <c r="V36" s="221"/>
      <c r="W36" s="220"/>
      <c r="X36" s="219"/>
      <c r="Y36" s="219"/>
      <c r="Z36" s="216"/>
      <c r="AA36" s="218"/>
      <c r="AB36" s="217"/>
      <c r="AC36" s="216"/>
      <c r="AD36" s="216"/>
      <c r="AE36" s="216"/>
      <c r="AF36" s="215"/>
      <c r="AG36" s="37">
        <f>SUM(AH36:AK36)</f>
        <v>8.3109999999999999</v>
      </c>
      <c r="AH36" s="30"/>
      <c r="AI36" s="30"/>
      <c r="AJ36" s="30"/>
      <c r="AK36" s="214">
        <v>8.3109999999999999</v>
      </c>
      <c r="AL36" s="30">
        <f>SUM(AM36:AP36)</f>
        <v>8.9749999999999996</v>
      </c>
      <c r="AM36" s="30"/>
      <c r="AN36" s="30"/>
      <c r="AO36" s="30"/>
      <c r="AP36" s="30">
        <v>8.9749999999999996</v>
      </c>
      <c r="AQ36" s="30">
        <f>SUM(AR36:AU36)</f>
        <v>9.5410000000000004</v>
      </c>
      <c r="AR36" s="30"/>
      <c r="AS36" s="30"/>
      <c r="AT36" s="30"/>
      <c r="AU36" s="30">
        <v>9.5410000000000004</v>
      </c>
      <c r="AV36" s="30">
        <f>SUM(AW36:AZ36)</f>
        <v>10.037000000000001</v>
      </c>
      <c r="AW36" s="30"/>
      <c r="AX36" s="30"/>
      <c r="AY36" s="30"/>
      <c r="AZ36" s="30">
        <v>10.037000000000001</v>
      </c>
      <c r="BA36" s="30">
        <f>SUM(BB36:BE36)</f>
        <v>10.428000000000001</v>
      </c>
      <c r="BB36" s="30"/>
      <c r="BC36" s="30"/>
      <c r="BD36" s="30"/>
      <c r="BE36" s="30">
        <v>10.428000000000001</v>
      </c>
      <c r="BF36" s="30">
        <f>SUM(BG36:BJ36)</f>
        <v>47.292000000000002</v>
      </c>
      <c r="BG36" s="30">
        <f>AH36+AM36+AR36+AW36+BB36</f>
        <v>0</v>
      </c>
      <c r="BH36" s="30">
        <f>AI36+AN36+AS36+AX36+BC36</f>
        <v>0</v>
      </c>
      <c r="BI36" s="30">
        <f>AJ36+AO36+AT36+AY36+BD36</f>
        <v>0</v>
      </c>
      <c r="BJ36" s="30">
        <f>AK36+AP36+AU36+AZ36+BE36</f>
        <v>47.292000000000002</v>
      </c>
    </row>
    <row r="37" spans="1:62" x14ac:dyDescent="0.25">
      <c r="A37" s="35"/>
      <c r="B37" s="239" t="s">
        <v>42</v>
      </c>
      <c r="C37" s="220"/>
      <c r="D37" s="219"/>
      <c r="E37" s="219"/>
      <c r="F37" s="219"/>
      <c r="G37" s="221"/>
      <c r="H37" s="220"/>
      <c r="I37" s="219"/>
      <c r="J37" s="219"/>
      <c r="K37" s="219"/>
      <c r="L37" s="221"/>
      <c r="M37" s="220"/>
      <c r="N37" s="219"/>
      <c r="O37" s="219"/>
      <c r="P37" s="219"/>
      <c r="Q37" s="221"/>
      <c r="R37" s="220"/>
      <c r="S37" s="219"/>
      <c r="T37" s="219"/>
      <c r="U37" s="219"/>
      <c r="V37" s="221"/>
      <c r="W37" s="220"/>
      <c r="X37" s="219"/>
      <c r="Y37" s="219"/>
      <c r="Z37" s="216"/>
      <c r="AA37" s="218"/>
      <c r="AB37" s="217"/>
      <c r="AC37" s="216"/>
      <c r="AD37" s="216"/>
      <c r="AE37" s="216"/>
      <c r="AF37" s="215"/>
      <c r="AG37" s="280"/>
      <c r="AH37" s="77"/>
      <c r="AI37" s="77"/>
      <c r="AJ37" s="77"/>
      <c r="AK37" s="279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</row>
    <row r="38" spans="1:62" x14ac:dyDescent="0.25">
      <c r="A38" s="35"/>
      <c r="B38" s="239" t="s">
        <v>41</v>
      </c>
      <c r="C38" s="220"/>
      <c r="D38" s="219"/>
      <c r="E38" s="219"/>
      <c r="F38" s="219"/>
      <c r="G38" s="221"/>
      <c r="H38" s="220"/>
      <c r="I38" s="219"/>
      <c r="J38" s="219"/>
      <c r="K38" s="219"/>
      <c r="L38" s="221"/>
      <c r="M38" s="220"/>
      <c r="N38" s="219"/>
      <c r="O38" s="219"/>
      <c r="P38" s="219"/>
      <c r="Q38" s="221"/>
      <c r="R38" s="220"/>
      <c r="S38" s="219"/>
      <c r="T38" s="219"/>
      <c r="U38" s="219"/>
      <c r="V38" s="221"/>
      <c r="W38" s="220"/>
      <c r="X38" s="219"/>
      <c r="Y38" s="219"/>
      <c r="Z38" s="216"/>
      <c r="AA38" s="218"/>
      <c r="AB38" s="217"/>
      <c r="AC38" s="216"/>
      <c r="AD38" s="216"/>
      <c r="AE38" s="216"/>
      <c r="AF38" s="215"/>
      <c r="AG38" s="37"/>
      <c r="AH38" s="30"/>
      <c r="AI38" s="30"/>
      <c r="AJ38" s="30"/>
      <c r="AK38" s="214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1:62" x14ac:dyDescent="0.25">
      <c r="A39" s="35"/>
      <c r="B39" s="239" t="s">
        <v>40</v>
      </c>
      <c r="C39" s="220"/>
      <c r="D39" s="219"/>
      <c r="E39" s="219"/>
      <c r="F39" s="219"/>
      <c r="G39" s="221"/>
      <c r="H39" s="220"/>
      <c r="I39" s="219"/>
      <c r="J39" s="219"/>
      <c r="K39" s="219"/>
      <c r="L39" s="221"/>
      <c r="M39" s="220"/>
      <c r="N39" s="219"/>
      <c r="O39" s="219"/>
      <c r="P39" s="219"/>
      <c r="Q39" s="221"/>
      <c r="R39" s="220"/>
      <c r="S39" s="219"/>
      <c r="T39" s="219"/>
      <c r="U39" s="219"/>
      <c r="V39" s="221"/>
      <c r="W39" s="220"/>
      <c r="X39" s="219"/>
      <c r="Y39" s="219"/>
      <c r="Z39" s="216"/>
      <c r="AA39" s="218"/>
      <c r="AB39" s="217"/>
      <c r="AC39" s="216"/>
      <c r="AD39" s="216"/>
      <c r="AE39" s="216"/>
      <c r="AF39" s="215"/>
      <c r="AG39" s="37"/>
      <c r="AH39" s="30"/>
      <c r="AI39" s="30"/>
      <c r="AJ39" s="30"/>
      <c r="AK39" s="214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1:62" x14ac:dyDescent="0.25">
      <c r="A40" s="35"/>
      <c r="B40" s="239" t="s">
        <v>207</v>
      </c>
      <c r="C40" s="220"/>
      <c r="D40" s="219"/>
      <c r="E40" s="219"/>
      <c r="F40" s="219"/>
      <c r="G40" s="221"/>
      <c r="H40" s="220"/>
      <c r="I40" s="219"/>
      <c r="J40" s="219"/>
      <c r="K40" s="219"/>
      <c r="L40" s="221"/>
      <c r="M40" s="220"/>
      <c r="N40" s="219"/>
      <c r="O40" s="219"/>
      <c r="P40" s="219"/>
      <c r="Q40" s="221"/>
      <c r="R40" s="220"/>
      <c r="S40" s="219"/>
      <c r="T40" s="219"/>
      <c r="U40" s="219"/>
      <c r="V40" s="221"/>
      <c r="W40" s="220"/>
      <c r="X40" s="219"/>
      <c r="Y40" s="219"/>
      <c r="Z40" s="216"/>
      <c r="AA40" s="218"/>
      <c r="AB40" s="217"/>
      <c r="AC40" s="216"/>
      <c r="AD40" s="216"/>
      <c r="AE40" s="216"/>
      <c r="AF40" s="215"/>
      <c r="AG40" s="87"/>
      <c r="AH40" s="85"/>
      <c r="AI40" s="85"/>
      <c r="AJ40" s="85"/>
      <c r="AK40" s="241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</row>
    <row r="41" spans="1:62" x14ac:dyDescent="0.25">
      <c r="A41" s="35"/>
      <c r="B41" s="239" t="s">
        <v>38</v>
      </c>
      <c r="C41" s="220"/>
      <c r="D41" s="219"/>
      <c r="E41" s="219"/>
      <c r="F41" s="219"/>
      <c r="G41" s="221"/>
      <c r="H41" s="220"/>
      <c r="I41" s="219"/>
      <c r="J41" s="219"/>
      <c r="K41" s="219"/>
      <c r="L41" s="221"/>
      <c r="M41" s="220"/>
      <c r="N41" s="219"/>
      <c r="O41" s="219"/>
      <c r="P41" s="219"/>
      <c r="Q41" s="221"/>
      <c r="R41" s="271"/>
      <c r="S41" s="219"/>
      <c r="T41" s="219"/>
      <c r="U41" s="219"/>
      <c r="V41" s="270"/>
      <c r="W41" s="271"/>
      <c r="X41" s="219"/>
      <c r="Y41" s="219"/>
      <c r="Z41" s="216"/>
      <c r="AA41" s="218"/>
      <c r="AB41" s="217"/>
      <c r="AC41" s="216"/>
      <c r="AD41" s="216"/>
      <c r="AE41" s="216"/>
      <c r="AF41" s="215"/>
      <c r="AG41" s="37"/>
      <c r="AH41" s="30"/>
      <c r="AI41" s="30"/>
      <c r="AJ41" s="30"/>
      <c r="AK41" s="214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1:62" x14ac:dyDescent="0.25">
      <c r="A42" s="35"/>
      <c r="B42" s="239" t="s">
        <v>37</v>
      </c>
      <c r="C42" s="220"/>
      <c r="D42" s="219"/>
      <c r="E42" s="219"/>
      <c r="F42" s="219"/>
      <c r="G42" s="221"/>
      <c r="H42" s="253" t="s">
        <v>168</v>
      </c>
      <c r="I42" s="219"/>
      <c r="J42" s="219"/>
      <c r="K42" s="219"/>
      <c r="L42" s="251" t="s">
        <v>168</v>
      </c>
      <c r="M42" s="252" t="s">
        <v>171</v>
      </c>
      <c r="N42" s="216"/>
      <c r="O42" s="216"/>
      <c r="P42" s="216"/>
      <c r="Q42" s="251" t="s">
        <v>171</v>
      </c>
      <c r="R42" s="272"/>
      <c r="S42" s="85"/>
      <c r="T42" s="85"/>
      <c r="U42" s="85"/>
      <c r="V42" s="273"/>
      <c r="W42" s="272"/>
      <c r="X42" s="85"/>
      <c r="Y42" s="85"/>
      <c r="Z42" s="85"/>
      <c r="AA42" s="88"/>
      <c r="AB42" s="278"/>
      <c r="AC42" s="85"/>
      <c r="AD42" s="85"/>
      <c r="AE42" s="85"/>
      <c r="AF42" s="278"/>
      <c r="AG42" s="87">
        <f>AG43+AG48+AG53</f>
        <v>28.41</v>
      </c>
      <c r="AH42" s="85">
        <f>AH43+AH48+AH53</f>
        <v>0</v>
      </c>
      <c r="AI42" s="85">
        <f>AI43+AI48+AI53</f>
        <v>0</v>
      </c>
      <c r="AJ42" s="85">
        <f>AJ43+AJ48+AJ53</f>
        <v>0</v>
      </c>
      <c r="AK42" s="241">
        <f>AK43+AK48+AK53</f>
        <v>28.41</v>
      </c>
      <c r="AL42" s="85">
        <f>AL43+AL48+AL53</f>
        <v>104.07300000000001</v>
      </c>
      <c r="AM42" s="85">
        <f>AM43+AM48+AM53</f>
        <v>0</v>
      </c>
      <c r="AN42" s="85">
        <f>AN43+AN48+AN53</f>
        <v>0</v>
      </c>
      <c r="AO42" s="85">
        <f>AO43+AO48+AO53</f>
        <v>0</v>
      </c>
      <c r="AP42" s="85">
        <f>AP43+AP48+AP53</f>
        <v>104.07300000000001</v>
      </c>
      <c r="AQ42" s="85">
        <f>AQ43+AQ48+AQ53</f>
        <v>86.265999999999991</v>
      </c>
      <c r="AR42" s="85">
        <f>AR43+AR48+AR53</f>
        <v>0</v>
      </c>
      <c r="AS42" s="85">
        <f>AS43+AS48+AS53</f>
        <v>0</v>
      </c>
      <c r="AT42" s="85">
        <f>AT43+AT48+AT53</f>
        <v>0</v>
      </c>
      <c r="AU42" s="85">
        <f>AU43+AU48+AU53</f>
        <v>86.265999999999991</v>
      </c>
      <c r="AV42" s="85">
        <f>AV43+AV48+AV53</f>
        <v>10.506</v>
      </c>
      <c r="AW42" s="85">
        <f>AW43+AW48+AW53</f>
        <v>0</v>
      </c>
      <c r="AX42" s="85">
        <f>AX43+AX48+AX53</f>
        <v>0</v>
      </c>
      <c r="AY42" s="85">
        <f>AY43+AY48+AY53</f>
        <v>0</v>
      </c>
      <c r="AZ42" s="85">
        <f>AZ43+AZ48+AZ53</f>
        <v>10.506</v>
      </c>
      <c r="BA42" s="85">
        <f>BA43+BA48+BA53</f>
        <v>211.53899999999999</v>
      </c>
      <c r="BB42" s="85">
        <f>BB43+BB48+BB53</f>
        <v>0</v>
      </c>
      <c r="BC42" s="85">
        <f>BC43+BC48+BC53</f>
        <v>0</v>
      </c>
      <c r="BD42" s="85">
        <f>BD43+BD48+BD53</f>
        <v>0</v>
      </c>
      <c r="BE42" s="85">
        <f>BE43+BE48+BE53</f>
        <v>211.53899999999999</v>
      </c>
      <c r="BF42" s="85">
        <f>BF43+BF48+BF53</f>
        <v>440.79399999999998</v>
      </c>
      <c r="BG42" s="85">
        <f>BG43+BG48+BG53</f>
        <v>0</v>
      </c>
      <c r="BH42" s="85">
        <f>BH43+BH48+BH53</f>
        <v>0</v>
      </c>
      <c r="BI42" s="85">
        <f>BI43+BI48+BI53</f>
        <v>0</v>
      </c>
      <c r="BJ42" s="85">
        <f>BJ43+BJ48+BJ53</f>
        <v>440.79399999999998</v>
      </c>
    </row>
    <row r="43" spans="1:62" x14ac:dyDescent="0.25">
      <c r="A43" s="35"/>
      <c r="B43" s="243" t="s">
        <v>204</v>
      </c>
      <c r="C43" s="220"/>
      <c r="D43" s="219"/>
      <c r="E43" s="219"/>
      <c r="F43" s="219"/>
      <c r="G43" s="221"/>
      <c r="H43" s="220"/>
      <c r="I43" s="219"/>
      <c r="J43" s="219"/>
      <c r="K43" s="219"/>
      <c r="L43" s="221"/>
      <c r="M43" s="220"/>
      <c r="N43" s="219"/>
      <c r="O43" s="85"/>
      <c r="P43" s="85"/>
      <c r="Q43" s="273"/>
      <c r="R43" s="272"/>
      <c r="S43" s="85"/>
      <c r="T43" s="85"/>
      <c r="U43" s="85"/>
      <c r="V43" s="273"/>
      <c r="W43" s="272"/>
      <c r="X43" s="85"/>
      <c r="Y43" s="85"/>
      <c r="Z43" s="85"/>
      <c r="AA43" s="88"/>
      <c r="AB43" s="278"/>
      <c r="AC43" s="85"/>
      <c r="AD43" s="85"/>
      <c r="AE43" s="85"/>
      <c r="AF43" s="278"/>
      <c r="AG43" s="87">
        <f>SUM(AG44:AG47)</f>
        <v>18.896000000000001</v>
      </c>
      <c r="AH43" s="85">
        <f>SUM(AH44:AH47)</f>
        <v>0</v>
      </c>
      <c r="AI43" s="85">
        <f>SUM(AI44:AI47)</f>
        <v>0</v>
      </c>
      <c r="AJ43" s="85">
        <f>SUM(AJ44:AJ47)</f>
        <v>0</v>
      </c>
      <c r="AK43" s="241">
        <f>SUM(AK44:AK47)</f>
        <v>18.896000000000001</v>
      </c>
      <c r="AL43" s="85">
        <f>SUM(AL44:AL47)</f>
        <v>23.777000000000001</v>
      </c>
      <c r="AM43" s="85">
        <f>SUM(AM44:AM47)</f>
        <v>0</v>
      </c>
      <c r="AN43" s="85">
        <f>SUM(AN44:AN47)</f>
        <v>0</v>
      </c>
      <c r="AO43" s="85">
        <f>SUM(AO44:AO47)</f>
        <v>0</v>
      </c>
      <c r="AP43" s="85">
        <f>SUM(AP44:AP47)</f>
        <v>23.777000000000001</v>
      </c>
      <c r="AQ43" s="85">
        <f>SUM(AQ44:AQ47)</f>
        <v>7.3630000000000004</v>
      </c>
      <c r="AR43" s="85">
        <f>SUM(AR44:AR47)</f>
        <v>0</v>
      </c>
      <c r="AS43" s="85">
        <f>SUM(AS44:AS47)</f>
        <v>0</v>
      </c>
      <c r="AT43" s="85">
        <f>SUM(AT44:AT47)</f>
        <v>0</v>
      </c>
      <c r="AU43" s="85">
        <f>SUM(AU44:AU47)</f>
        <v>7.3630000000000004</v>
      </c>
      <c r="AV43" s="85">
        <f>SUM(AV44:AV47)</f>
        <v>7.7460000000000004</v>
      </c>
      <c r="AW43" s="85">
        <f>SUM(AW44:AW47)</f>
        <v>0</v>
      </c>
      <c r="AX43" s="85">
        <f>SUM(AX44:AX47)</f>
        <v>0</v>
      </c>
      <c r="AY43" s="85">
        <f>SUM(AY44:AY47)</f>
        <v>0</v>
      </c>
      <c r="AZ43" s="85">
        <f>SUM(AZ44:AZ47)</f>
        <v>7.7460000000000004</v>
      </c>
      <c r="BA43" s="85">
        <f>SUM(BA44:BA47)</f>
        <v>208.67099999999999</v>
      </c>
      <c r="BB43" s="85">
        <f>SUM(BB44:BB47)</f>
        <v>0</v>
      </c>
      <c r="BC43" s="85">
        <f>SUM(BC44:BC47)</f>
        <v>0</v>
      </c>
      <c r="BD43" s="85">
        <f>SUM(BD44:BD47)</f>
        <v>0</v>
      </c>
      <c r="BE43" s="85">
        <f>SUM(BE44:BE47)</f>
        <v>208.67099999999999</v>
      </c>
      <c r="BF43" s="85">
        <f>SUM(BF44:BF47)</f>
        <v>266.45299999999997</v>
      </c>
      <c r="BG43" s="85">
        <f>SUM(BG44:BG47)</f>
        <v>0</v>
      </c>
      <c r="BH43" s="85">
        <f>SUM(BH44:BH47)</f>
        <v>0</v>
      </c>
      <c r="BI43" s="85">
        <f>SUM(BI44:BI47)</f>
        <v>0</v>
      </c>
      <c r="BJ43" s="85">
        <f>SUM(BJ44:BJ47)</f>
        <v>266.45299999999997</v>
      </c>
    </row>
    <row r="44" spans="1:62" ht="47.25" x14ac:dyDescent="0.25">
      <c r="A44" s="35" t="s">
        <v>209</v>
      </c>
      <c r="B44" s="277" t="s">
        <v>193</v>
      </c>
      <c r="C44" s="220"/>
      <c r="D44" s="219"/>
      <c r="E44" s="219"/>
      <c r="F44" s="219"/>
      <c r="G44" s="221"/>
      <c r="H44" s="220"/>
      <c r="I44" s="219"/>
      <c r="J44" s="219"/>
      <c r="K44" s="219"/>
      <c r="L44" s="221"/>
      <c r="M44" s="220"/>
      <c r="N44" s="219"/>
      <c r="O44" s="219"/>
      <c r="P44" s="219"/>
      <c r="Q44" s="270"/>
      <c r="R44" s="271"/>
      <c r="S44" s="219"/>
      <c r="T44" s="219"/>
      <c r="U44" s="219"/>
      <c r="V44" s="270"/>
      <c r="W44" s="220"/>
      <c r="X44" s="215"/>
      <c r="Y44" s="219"/>
      <c r="Z44" s="216"/>
      <c r="AA44" s="218"/>
      <c r="AB44" s="217"/>
      <c r="AC44" s="216"/>
      <c r="AD44" s="216"/>
      <c r="AE44" s="216"/>
      <c r="AF44" s="271"/>
      <c r="AG44" s="37">
        <f>SUM(AH44:AK44)</f>
        <v>0</v>
      </c>
      <c r="AH44" s="30"/>
      <c r="AI44" s="30"/>
      <c r="AJ44" s="30"/>
      <c r="AK44" s="214"/>
      <c r="AL44" s="30">
        <f>SUM(AM44:AP44)</f>
        <v>0</v>
      </c>
      <c r="AM44" s="30"/>
      <c r="AN44" s="30"/>
      <c r="AO44" s="30"/>
      <c r="AP44" s="30"/>
      <c r="AQ44" s="30">
        <f>SUM(AR44:AU44)</f>
        <v>0</v>
      </c>
      <c r="AR44" s="30"/>
      <c r="AS44" s="30"/>
      <c r="AT44" s="30"/>
      <c r="AU44" s="30"/>
      <c r="AV44" s="30">
        <f>SUM(AW44:AZ44)</f>
        <v>0</v>
      </c>
      <c r="AW44" s="30"/>
      <c r="AX44" s="30"/>
      <c r="AY44" s="30"/>
      <c r="AZ44" s="30"/>
      <c r="BA44" s="30">
        <f>SUM(BB44:BE44)</f>
        <v>0</v>
      </c>
      <c r="BB44" s="30"/>
      <c r="BC44" s="30"/>
      <c r="BD44" s="30"/>
      <c r="BE44" s="30"/>
      <c r="BF44" s="30">
        <f>SUM(BG44:BJ44)</f>
        <v>0</v>
      </c>
      <c r="BG44" s="30">
        <f>AH44+AM44+AR44+AW44+BB44</f>
        <v>0</v>
      </c>
      <c r="BH44" s="30">
        <f>AI44+AN44+AS44+AX44+BC44</f>
        <v>0</v>
      </c>
      <c r="BI44" s="30">
        <f>AJ44+AO44+AT44+AY44+BD44</f>
        <v>0</v>
      </c>
      <c r="BJ44" s="30">
        <f>AK44+AP44+AU44+AZ44+BE44</f>
        <v>0</v>
      </c>
    </row>
    <row r="45" spans="1:62" x14ac:dyDescent="0.25">
      <c r="A45" s="35" t="s">
        <v>201</v>
      </c>
      <c r="B45" s="276" t="s">
        <v>185</v>
      </c>
      <c r="C45" s="220"/>
      <c r="D45" s="219"/>
      <c r="E45" s="219"/>
      <c r="F45" s="219"/>
      <c r="G45" s="221"/>
      <c r="H45" s="220"/>
      <c r="I45" s="219"/>
      <c r="J45" s="219"/>
      <c r="K45" s="219"/>
      <c r="L45" s="221"/>
      <c r="M45" s="220"/>
      <c r="N45" s="219"/>
      <c r="O45" s="219"/>
      <c r="P45" s="219"/>
      <c r="Q45" s="221"/>
      <c r="R45" s="220"/>
      <c r="S45" s="219"/>
      <c r="T45" s="219"/>
      <c r="U45" s="219"/>
      <c r="V45" s="221"/>
      <c r="W45" s="220"/>
      <c r="X45" s="215"/>
      <c r="Y45" s="219"/>
      <c r="Z45" s="216"/>
      <c r="AA45" s="218"/>
      <c r="AB45" s="217"/>
      <c r="AC45" s="216"/>
      <c r="AD45" s="216"/>
      <c r="AE45" s="216"/>
      <c r="AF45" s="271"/>
      <c r="AG45" s="37">
        <f>SUM(AH45:AK45)</f>
        <v>0</v>
      </c>
      <c r="AH45" s="24"/>
      <c r="AI45" s="24"/>
      <c r="AJ45" s="24"/>
      <c r="AK45" s="232"/>
      <c r="AL45" s="30">
        <f>SUM(AM45:AP45)</f>
        <v>0</v>
      </c>
      <c r="AM45" s="24"/>
      <c r="AN45" s="24"/>
      <c r="AO45" s="24"/>
      <c r="AP45" s="24"/>
      <c r="AQ45" s="30">
        <f>SUM(AR45:AU45)</f>
        <v>0</v>
      </c>
      <c r="AR45" s="24"/>
      <c r="AS45" s="24"/>
      <c r="AT45" s="24"/>
      <c r="AU45" s="24"/>
      <c r="AV45" s="30">
        <f>SUM(AW45:AZ45)</f>
        <v>0</v>
      </c>
      <c r="AW45" s="24"/>
      <c r="AX45" s="24"/>
      <c r="AY45" s="24"/>
      <c r="AZ45" s="24"/>
      <c r="BA45" s="30">
        <f>SUM(BB45:BE45)</f>
        <v>192.79</v>
      </c>
      <c r="BB45" s="24"/>
      <c r="BC45" s="24"/>
      <c r="BD45" s="24"/>
      <c r="BE45" s="24">
        <v>192.79</v>
      </c>
      <c r="BF45" s="30">
        <f>SUM(BG45:BJ45)</f>
        <v>192.79</v>
      </c>
      <c r="BG45" s="30">
        <f>AH45+AM45+AR45+AW45+BB45</f>
        <v>0</v>
      </c>
      <c r="BH45" s="30">
        <f>AI45+AN45+AS45+AX45+BC45</f>
        <v>0</v>
      </c>
      <c r="BI45" s="30">
        <f>AJ45+AO45+AT45+AY45+BD45</f>
        <v>0</v>
      </c>
      <c r="BJ45" s="30">
        <f>AK45+AP45+AU45+AZ45+BE45</f>
        <v>192.79</v>
      </c>
    </row>
    <row r="46" spans="1:62" x14ac:dyDescent="0.25">
      <c r="A46" s="35" t="s">
        <v>199</v>
      </c>
      <c r="B46" s="275" t="s">
        <v>183</v>
      </c>
      <c r="C46" s="220"/>
      <c r="D46" s="219"/>
      <c r="E46" s="219"/>
      <c r="F46" s="219"/>
      <c r="G46" s="221"/>
      <c r="H46" s="220"/>
      <c r="I46" s="219"/>
      <c r="J46" s="219"/>
      <c r="K46" s="219"/>
      <c r="L46" s="221"/>
      <c r="M46" s="220"/>
      <c r="N46" s="219"/>
      <c r="O46" s="219"/>
      <c r="P46" s="219"/>
      <c r="Q46" s="221"/>
      <c r="R46" s="220"/>
      <c r="S46" s="219"/>
      <c r="T46" s="219"/>
      <c r="U46" s="219"/>
      <c r="V46" s="221"/>
      <c r="W46" s="220"/>
      <c r="X46" s="215"/>
      <c r="Y46" s="219"/>
      <c r="Z46" s="216"/>
      <c r="AA46" s="218"/>
      <c r="AB46" s="217"/>
      <c r="AC46" s="216"/>
      <c r="AD46" s="216"/>
      <c r="AE46" s="216"/>
      <c r="AF46" s="271"/>
      <c r="AG46" s="37">
        <f>SUM(AH46:AK46)</f>
        <v>12.481999999999999</v>
      </c>
      <c r="AH46" s="57"/>
      <c r="AI46" s="57"/>
      <c r="AJ46" s="57"/>
      <c r="AK46" s="254">
        <v>12.481999999999999</v>
      </c>
      <c r="AL46" s="30">
        <f>SUM(AM46:AP46)</f>
        <v>16.850000000000001</v>
      </c>
      <c r="AM46" s="57"/>
      <c r="AN46" s="57"/>
      <c r="AO46" s="57"/>
      <c r="AP46" s="57">
        <v>16.850000000000001</v>
      </c>
      <c r="AQ46" s="30">
        <f>SUM(AR46:AU46)</f>
        <v>0</v>
      </c>
      <c r="AR46" s="57"/>
      <c r="AS46" s="57"/>
      <c r="AT46" s="57"/>
      <c r="AU46" s="57"/>
      <c r="AV46" s="30">
        <f>SUM(AW46:AZ46)</f>
        <v>0</v>
      </c>
      <c r="AW46" s="57"/>
      <c r="AX46" s="57"/>
      <c r="AY46" s="57"/>
      <c r="AZ46" s="57"/>
      <c r="BA46" s="30">
        <f>SUM(BB46:BE46)</f>
        <v>7.8310000000000004</v>
      </c>
      <c r="BB46" s="57"/>
      <c r="BC46" s="57"/>
      <c r="BD46" s="57"/>
      <c r="BE46" s="57">
        <v>7.8310000000000004</v>
      </c>
      <c r="BF46" s="30">
        <f>SUM(BG46:BJ46)</f>
        <v>37.163000000000004</v>
      </c>
      <c r="BG46" s="30">
        <f>AH46+AM46+AR46+AW46+BB46</f>
        <v>0</v>
      </c>
      <c r="BH46" s="30">
        <f>AI46+AN46+AS46+AX46+BC46</f>
        <v>0</v>
      </c>
      <c r="BI46" s="30">
        <f>AJ46+AO46+AT46+AY46+BD46</f>
        <v>0</v>
      </c>
      <c r="BJ46" s="30">
        <f>AK46+AP46+AU46+AZ46+BE46</f>
        <v>37.163000000000004</v>
      </c>
    </row>
    <row r="47" spans="1:62" x14ac:dyDescent="0.25">
      <c r="A47" s="35" t="s">
        <v>197</v>
      </c>
      <c r="B47" s="265" t="s">
        <v>179</v>
      </c>
      <c r="C47" s="220"/>
      <c r="D47" s="219"/>
      <c r="E47" s="219"/>
      <c r="F47" s="219"/>
      <c r="G47" s="221"/>
      <c r="H47" s="220"/>
      <c r="I47" s="219"/>
      <c r="J47" s="219"/>
      <c r="K47" s="219"/>
      <c r="L47" s="221"/>
      <c r="M47" s="220"/>
      <c r="N47" s="219"/>
      <c r="O47" s="219"/>
      <c r="P47" s="219"/>
      <c r="Q47" s="221"/>
      <c r="R47" s="220"/>
      <c r="S47" s="219"/>
      <c r="T47" s="219"/>
      <c r="U47" s="219"/>
      <c r="V47" s="221"/>
      <c r="W47" s="220"/>
      <c r="X47" s="215"/>
      <c r="Y47" s="219"/>
      <c r="Z47" s="216"/>
      <c r="AA47" s="218"/>
      <c r="AB47" s="217"/>
      <c r="AC47" s="216"/>
      <c r="AD47" s="216"/>
      <c r="AE47" s="216"/>
      <c r="AF47" s="271"/>
      <c r="AG47" s="37">
        <f>SUM(AH47:AK47)</f>
        <v>6.4139999999999997</v>
      </c>
      <c r="AH47" s="24"/>
      <c r="AI47" s="24"/>
      <c r="AJ47" s="24"/>
      <c r="AK47" s="232">
        <v>6.4139999999999997</v>
      </c>
      <c r="AL47" s="30">
        <f>SUM(AM47:AP47)</f>
        <v>6.9269999999999996</v>
      </c>
      <c r="AM47" s="24"/>
      <c r="AN47" s="24"/>
      <c r="AO47" s="24"/>
      <c r="AP47" s="24">
        <v>6.9269999999999996</v>
      </c>
      <c r="AQ47" s="30">
        <f>SUM(AR47:AU47)</f>
        <v>7.3630000000000004</v>
      </c>
      <c r="AR47" s="24"/>
      <c r="AS47" s="24"/>
      <c r="AT47" s="24"/>
      <c r="AU47" s="24">
        <v>7.3630000000000004</v>
      </c>
      <c r="AV47" s="30">
        <f>SUM(AW47:AZ47)</f>
        <v>7.7460000000000004</v>
      </c>
      <c r="AW47" s="24"/>
      <c r="AX47" s="24"/>
      <c r="AY47" s="24"/>
      <c r="AZ47" s="24">
        <v>7.7460000000000004</v>
      </c>
      <c r="BA47" s="30">
        <f>SUM(BB47:BE47)</f>
        <v>8.0500000000000007</v>
      </c>
      <c r="BB47" s="24"/>
      <c r="BC47" s="24"/>
      <c r="BD47" s="24"/>
      <c r="BE47" s="24">
        <v>8.0500000000000007</v>
      </c>
      <c r="BF47" s="30">
        <f>SUM(BG47:BJ47)</f>
        <v>36.5</v>
      </c>
      <c r="BG47" s="30">
        <f>AH47+AM47+AR47+AW47+BB47</f>
        <v>0</v>
      </c>
      <c r="BH47" s="30">
        <f>AI47+AN47+AS47+AX47+BC47</f>
        <v>0</v>
      </c>
      <c r="BI47" s="30">
        <f>AJ47+AO47+AT47+AY47+BD47</f>
        <v>0</v>
      </c>
      <c r="BJ47" s="30">
        <f>AK47+AP47+AU47+AZ47+BE47</f>
        <v>36.5</v>
      </c>
    </row>
    <row r="48" spans="1:62" ht="18.75" x14ac:dyDescent="0.25">
      <c r="A48" s="119"/>
      <c r="B48" s="237" t="s">
        <v>131</v>
      </c>
      <c r="C48" s="220"/>
      <c r="D48" s="219"/>
      <c r="E48" s="219"/>
      <c r="F48" s="219"/>
      <c r="G48" s="221"/>
      <c r="H48" s="253" t="s">
        <v>168</v>
      </c>
      <c r="I48" s="216"/>
      <c r="J48" s="216"/>
      <c r="K48" s="216"/>
      <c r="L48" s="274" t="s">
        <v>168</v>
      </c>
      <c r="M48" s="252" t="s">
        <v>171</v>
      </c>
      <c r="N48" s="216"/>
      <c r="O48" s="216"/>
      <c r="P48" s="216"/>
      <c r="Q48" s="251" t="s">
        <v>171</v>
      </c>
      <c r="R48" s="272"/>
      <c r="S48" s="85"/>
      <c r="T48" s="85"/>
      <c r="U48" s="85"/>
      <c r="V48" s="273"/>
      <c r="W48" s="272"/>
      <c r="X48" s="85"/>
      <c r="Y48" s="85"/>
      <c r="Z48" s="85"/>
      <c r="AA48" s="88"/>
      <c r="AB48" s="252" t="s">
        <v>172</v>
      </c>
      <c r="AC48" s="216"/>
      <c r="AD48" s="216"/>
      <c r="AE48" s="216"/>
      <c r="AF48" s="251" t="s">
        <v>172</v>
      </c>
      <c r="AG48" s="87">
        <f>SUM(AG49:AG52)</f>
        <v>9.5139999999999993</v>
      </c>
      <c r="AH48" s="85">
        <f>SUM(AH49:AH52)</f>
        <v>0</v>
      </c>
      <c r="AI48" s="85">
        <f>SUM(AI49:AI52)</f>
        <v>0</v>
      </c>
      <c r="AJ48" s="85">
        <f>SUM(AJ49:AJ52)</f>
        <v>0</v>
      </c>
      <c r="AK48" s="241">
        <f>SUM(AK49:AK52)</f>
        <v>9.5139999999999993</v>
      </c>
      <c r="AL48" s="85">
        <f>SUM(AL49:AL52)</f>
        <v>80.296000000000006</v>
      </c>
      <c r="AM48" s="85">
        <f>SUM(AM49:AM52)</f>
        <v>0</v>
      </c>
      <c r="AN48" s="85">
        <f>SUM(AN49:AN52)</f>
        <v>0</v>
      </c>
      <c r="AO48" s="85">
        <f>SUM(AO49:AO52)</f>
        <v>0</v>
      </c>
      <c r="AP48" s="85">
        <f>SUM(AP49:AP52)</f>
        <v>80.296000000000006</v>
      </c>
      <c r="AQ48" s="85">
        <f>SUM(AQ49:AQ52)</f>
        <v>78.902999999999992</v>
      </c>
      <c r="AR48" s="85">
        <f>SUM(AR49:AR52)</f>
        <v>0</v>
      </c>
      <c r="AS48" s="85">
        <f>SUM(AS49:AS52)</f>
        <v>0</v>
      </c>
      <c r="AT48" s="85">
        <f>SUM(AT49:AT52)</f>
        <v>0</v>
      </c>
      <c r="AU48" s="85">
        <f>SUM(AU49:AU52)</f>
        <v>78.902999999999992</v>
      </c>
      <c r="AV48" s="85">
        <f>SUM(AV49:AV52)</f>
        <v>2.76</v>
      </c>
      <c r="AW48" s="85">
        <f>SUM(AW49:AW52)</f>
        <v>0</v>
      </c>
      <c r="AX48" s="85">
        <f>SUM(AX49:AX52)</f>
        <v>0</v>
      </c>
      <c r="AY48" s="85">
        <f>SUM(AY49:AY52)</f>
        <v>0</v>
      </c>
      <c r="AZ48" s="85">
        <f>SUM(AZ49:AZ52)</f>
        <v>2.76</v>
      </c>
      <c r="BA48" s="85">
        <f>SUM(BA49:BA52)</f>
        <v>2.8679999999999999</v>
      </c>
      <c r="BB48" s="85">
        <f>SUM(BB49:BB52)</f>
        <v>0</v>
      </c>
      <c r="BC48" s="85">
        <f>SUM(BC49:BC52)</f>
        <v>0</v>
      </c>
      <c r="BD48" s="85">
        <f>SUM(BD49:BD52)</f>
        <v>0</v>
      </c>
      <c r="BE48" s="85">
        <f>SUM(BE49:BE52)</f>
        <v>2.8679999999999999</v>
      </c>
      <c r="BF48" s="85">
        <f>SUM(BF49:BF52)</f>
        <v>174.34100000000001</v>
      </c>
      <c r="BG48" s="85">
        <f>SUM(BG49:BG52)</f>
        <v>0</v>
      </c>
      <c r="BH48" s="85">
        <f>SUM(BH49:BH52)</f>
        <v>0</v>
      </c>
      <c r="BI48" s="85">
        <f>SUM(BI49:BI52)</f>
        <v>0</v>
      </c>
      <c r="BJ48" s="85">
        <f>SUM(BJ49:BJ52)</f>
        <v>174.34100000000001</v>
      </c>
    </row>
    <row r="49" spans="1:62" ht="47.25" x14ac:dyDescent="0.25">
      <c r="A49" s="35" t="s">
        <v>194</v>
      </c>
      <c r="B49" s="263" t="s">
        <v>173</v>
      </c>
      <c r="C49" s="220"/>
      <c r="D49" s="219"/>
      <c r="E49" s="219"/>
      <c r="F49" s="219"/>
      <c r="G49" s="221"/>
      <c r="H49" s="220"/>
      <c r="I49" s="219"/>
      <c r="J49" s="219"/>
      <c r="K49" s="219"/>
      <c r="L49" s="270"/>
      <c r="M49" s="250" t="s">
        <v>171</v>
      </c>
      <c r="N49" s="219"/>
      <c r="O49" s="219"/>
      <c r="P49" s="219"/>
      <c r="Q49" s="248" t="s">
        <v>171</v>
      </c>
      <c r="R49" s="271"/>
      <c r="S49" s="219"/>
      <c r="T49" s="219"/>
      <c r="U49" s="219"/>
      <c r="V49" s="270"/>
      <c r="W49" s="220"/>
      <c r="X49" s="215"/>
      <c r="Y49" s="219"/>
      <c r="Z49" s="216"/>
      <c r="AA49" s="218"/>
      <c r="AB49" s="250" t="s">
        <v>171</v>
      </c>
      <c r="AC49" s="219"/>
      <c r="AD49" s="219"/>
      <c r="AE49" s="219"/>
      <c r="AF49" s="248" t="s">
        <v>171</v>
      </c>
      <c r="AG49" s="37">
        <f>SUM(AH49:AK49)</f>
        <v>0</v>
      </c>
      <c r="AH49" s="30"/>
      <c r="AI49" s="30"/>
      <c r="AJ49" s="30"/>
      <c r="AK49" s="214"/>
      <c r="AL49" s="30">
        <f>SUM(AM49:AP49)</f>
        <v>0</v>
      </c>
      <c r="AM49" s="30"/>
      <c r="AN49" s="30"/>
      <c r="AO49" s="30"/>
      <c r="AP49" s="30"/>
      <c r="AQ49" s="30">
        <f>SUM(AR49:AU49)</f>
        <v>76.278999999999996</v>
      </c>
      <c r="AR49" s="30"/>
      <c r="AS49" s="30"/>
      <c r="AT49" s="30"/>
      <c r="AU49" s="30">
        <v>76.278999999999996</v>
      </c>
      <c r="AV49" s="30">
        <f>SUM(AW49:AZ49)</f>
        <v>0</v>
      </c>
      <c r="AW49" s="30"/>
      <c r="AX49" s="30"/>
      <c r="AY49" s="30"/>
      <c r="AZ49" s="30"/>
      <c r="BA49" s="30">
        <f>SUM(BB49:BE49)</f>
        <v>0</v>
      </c>
      <c r="BB49" s="30"/>
      <c r="BC49" s="30"/>
      <c r="BD49" s="30"/>
      <c r="BE49" s="30"/>
      <c r="BF49" s="30">
        <f>SUM(BG49:BJ49)</f>
        <v>76.278999999999996</v>
      </c>
      <c r="BG49" s="30">
        <f>AH49+AM49+AR49+AW49+BB49</f>
        <v>0</v>
      </c>
      <c r="BH49" s="30">
        <f>AI49+AN49+AS49+AX49+BC49</f>
        <v>0</v>
      </c>
      <c r="BI49" s="30">
        <f>AJ49+AO49+AT49+AY49+BD49</f>
        <v>0</v>
      </c>
      <c r="BJ49" s="30">
        <f>AK49+AP49+AU49+AZ49+BE49</f>
        <v>76.278999999999996</v>
      </c>
    </row>
    <row r="50" spans="1:62" ht="47.25" x14ac:dyDescent="0.25">
      <c r="A50" s="35" t="s">
        <v>191</v>
      </c>
      <c r="B50" s="261" t="s">
        <v>169</v>
      </c>
      <c r="C50" s="220"/>
      <c r="D50" s="219"/>
      <c r="E50" s="219"/>
      <c r="F50" s="219"/>
      <c r="G50" s="221"/>
      <c r="H50" s="249" t="s">
        <v>168</v>
      </c>
      <c r="I50" s="219"/>
      <c r="J50" s="219"/>
      <c r="K50" s="219"/>
      <c r="L50" s="248" t="s">
        <v>168</v>
      </c>
      <c r="M50" s="220"/>
      <c r="N50" s="219"/>
      <c r="O50" s="219"/>
      <c r="P50" s="219"/>
      <c r="Q50" s="221"/>
      <c r="R50" s="220"/>
      <c r="S50" s="219"/>
      <c r="T50" s="219"/>
      <c r="U50" s="219"/>
      <c r="V50" s="221"/>
      <c r="W50" s="220"/>
      <c r="X50" s="219"/>
      <c r="Y50" s="219"/>
      <c r="Z50" s="216"/>
      <c r="AA50" s="218"/>
      <c r="AB50" s="249" t="s">
        <v>168</v>
      </c>
      <c r="AC50" s="219"/>
      <c r="AD50" s="219"/>
      <c r="AE50" s="219"/>
      <c r="AF50" s="248" t="s">
        <v>168</v>
      </c>
      <c r="AG50" s="37">
        <f>SUM(AH50:AK50)</f>
        <v>0</v>
      </c>
      <c r="AH50" s="30"/>
      <c r="AI50" s="30"/>
      <c r="AJ50" s="30"/>
      <c r="AK50" s="214"/>
      <c r="AL50" s="30">
        <f>SUM(AM50:AP50)</f>
        <v>77.828000000000003</v>
      </c>
      <c r="AM50" s="30"/>
      <c r="AN50" s="30"/>
      <c r="AO50" s="30"/>
      <c r="AP50" s="30">
        <v>77.828000000000003</v>
      </c>
      <c r="AQ50" s="30">
        <f>SUM(AR50:AU50)</f>
        <v>0</v>
      </c>
      <c r="AR50" s="30"/>
      <c r="AS50" s="30"/>
      <c r="AT50" s="30"/>
      <c r="AU50" s="30"/>
      <c r="AV50" s="30">
        <f>SUM(AW50:AZ50)</f>
        <v>0</v>
      </c>
      <c r="AW50" s="30"/>
      <c r="AX50" s="30"/>
      <c r="AY50" s="30"/>
      <c r="AZ50" s="30"/>
      <c r="BA50" s="30">
        <f>SUM(BB50:BE50)</f>
        <v>0</v>
      </c>
      <c r="BB50" s="30"/>
      <c r="BC50" s="30"/>
      <c r="BD50" s="30"/>
      <c r="BE50" s="30"/>
      <c r="BF50" s="30">
        <f>SUM(BG50:BJ50)</f>
        <v>77.828000000000003</v>
      </c>
      <c r="BG50" s="30">
        <f>AH50+AM50+AR50+AW50+BB50</f>
        <v>0</v>
      </c>
      <c r="BH50" s="30">
        <f>AI50+AN50+AS50+AX50+BC50</f>
        <v>0</v>
      </c>
      <c r="BI50" s="30">
        <f>AJ50+AO50+AT50+AY50+BD50</f>
        <v>0</v>
      </c>
      <c r="BJ50" s="30">
        <f>AK50+AP50+AU50+AZ50+BE50</f>
        <v>77.828000000000003</v>
      </c>
    </row>
    <row r="51" spans="1:62" ht="31.5" x14ac:dyDescent="0.25">
      <c r="A51" s="35" t="s">
        <v>186</v>
      </c>
      <c r="B51" s="261" t="s">
        <v>166</v>
      </c>
      <c r="C51" s="220"/>
      <c r="D51" s="219"/>
      <c r="E51" s="219"/>
      <c r="F51" s="219"/>
      <c r="G51" s="221"/>
      <c r="H51" s="220"/>
      <c r="I51" s="219"/>
      <c r="J51" s="219"/>
      <c r="K51" s="219"/>
      <c r="L51" s="269"/>
      <c r="M51" s="220"/>
      <c r="N51" s="219"/>
      <c r="O51" s="219"/>
      <c r="P51" s="219"/>
      <c r="Q51" s="221"/>
      <c r="R51" s="220"/>
      <c r="S51" s="219"/>
      <c r="T51" s="219"/>
      <c r="U51" s="219"/>
      <c r="V51" s="221"/>
      <c r="W51" s="220"/>
      <c r="X51" s="219"/>
      <c r="Y51" s="219"/>
      <c r="Z51" s="216"/>
      <c r="AA51" s="218"/>
      <c r="AB51" s="217"/>
      <c r="AC51" s="216"/>
      <c r="AD51" s="216"/>
      <c r="AE51" s="216"/>
      <c r="AF51" s="215"/>
      <c r="AG51" s="37">
        <f>SUM(AH51:AK51)</f>
        <v>7.2290000000000001</v>
      </c>
      <c r="AH51" s="30"/>
      <c r="AI51" s="30"/>
      <c r="AJ51" s="30"/>
      <c r="AK51" s="214">
        <v>7.2290000000000001</v>
      </c>
      <c r="AL51" s="30">
        <f>SUM(AM51:AP51)</f>
        <v>0</v>
      </c>
      <c r="AM51" s="30"/>
      <c r="AN51" s="30"/>
      <c r="AO51" s="30"/>
      <c r="AP51" s="30"/>
      <c r="AQ51" s="30">
        <f>SUM(AR51:AU51)</f>
        <v>0</v>
      </c>
      <c r="AR51" s="30"/>
      <c r="AS51" s="30"/>
      <c r="AT51" s="30"/>
      <c r="AU51" s="30"/>
      <c r="AV51" s="30">
        <f>SUM(AW51:AZ51)</f>
        <v>0</v>
      </c>
      <c r="AW51" s="30"/>
      <c r="AX51" s="30"/>
      <c r="AY51" s="30"/>
      <c r="AZ51" s="30"/>
      <c r="BA51" s="30">
        <f>SUM(BB51:BE51)</f>
        <v>0</v>
      </c>
      <c r="BB51" s="30"/>
      <c r="BC51" s="30"/>
      <c r="BD51" s="30"/>
      <c r="BE51" s="30"/>
      <c r="BF51" s="30">
        <f>SUM(BG51:BJ51)</f>
        <v>7.2290000000000001</v>
      </c>
      <c r="BG51" s="30">
        <f>AH51+AM51+AR51+AW51+BB51</f>
        <v>0</v>
      </c>
      <c r="BH51" s="30">
        <f>AI51+AN51+AS51+AX51+BC51</f>
        <v>0</v>
      </c>
      <c r="BI51" s="30">
        <f>AJ51+AO51+AT51+AY51+BD51</f>
        <v>0</v>
      </c>
      <c r="BJ51" s="30">
        <f>AK51+AP51+AU51+AZ51+BE51</f>
        <v>7.2290000000000001</v>
      </c>
    </row>
    <row r="52" spans="1:62" x14ac:dyDescent="0.25">
      <c r="A52" s="35" t="s">
        <v>184</v>
      </c>
      <c r="B52" s="265" t="s">
        <v>164</v>
      </c>
      <c r="C52" s="220"/>
      <c r="D52" s="219"/>
      <c r="E52" s="219"/>
      <c r="F52" s="219"/>
      <c r="G52" s="221"/>
      <c r="H52" s="220"/>
      <c r="I52" s="219"/>
      <c r="J52" s="219"/>
      <c r="K52" s="219"/>
      <c r="L52" s="221"/>
      <c r="M52" s="220"/>
      <c r="N52" s="219"/>
      <c r="O52" s="219"/>
      <c r="P52" s="219"/>
      <c r="Q52" s="221"/>
      <c r="R52" s="220"/>
      <c r="S52" s="219"/>
      <c r="T52" s="219"/>
      <c r="U52" s="219"/>
      <c r="V52" s="221"/>
      <c r="W52" s="220"/>
      <c r="X52" s="219"/>
      <c r="Y52" s="219"/>
      <c r="Z52" s="216"/>
      <c r="AA52" s="218"/>
      <c r="AB52" s="217"/>
      <c r="AC52" s="216"/>
      <c r="AD52" s="216"/>
      <c r="AE52" s="216"/>
      <c r="AF52" s="215"/>
      <c r="AG52" s="37">
        <f>SUM(AH52:AK52)</f>
        <v>2.2850000000000001</v>
      </c>
      <c r="AH52" s="30"/>
      <c r="AI52" s="30"/>
      <c r="AJ52" s="30"/>
      <c r="AK52" s="214">
        <v>2.2850000000000001</v>
      </c>
      <c r="AL52" s="30">
        <f>SUM(AM52:AP52)</f>
        <v>2.468</v>
      </c>
      <c r="AM52" s="30"/>
      <c r="AN52" s="30"/>
      <c r="AO52" s="30"/>
      <c r="AP52" s="30">
        <v>2.468</v>
      </c>
      <c r="AQ52" s="30">
        <f>SUM(AR52:AU52)</f>
        <v>2.6240000000000001</v>
      </c>
      <c r="AR52" s="30"/>
      <c r="AS52" s="30"/>
      <c r="AT52" s="30"/>
      <c r="AU52" s="30">
        <v>2.6240000000000001</v>
      </c>
      <c r="AV52" s="30">
        <f>SUM(AW52:AZ52)</f>
        <v>2.76</v>
      </c>
      <c r="AW52" s="30"/>
      <c r="AX52" s="30"/>
      <c r="AY52" s="30"/>
      <c r="AZ52" s="30">
        <v>2.76</v>
      </c>
      <c r="BA52" s="30">
        <f>SUM(BB52:BE52)</f>
        <v>2.8679999999999999</v>
      </c>
      <c r="BB52" s="30"/>
      <c r="BC52" s="30"/>
      <c r="BD52" s="30"/>
      <c r="BE52" s="30">
        <v>2.8679999999999999</v>
      </c>
      <c r="BF52" s="30">
        <f>SUM(BG52:BJ52)</f>
        <v>13.005000000000001</v>
      </c>
      <c r="BG52" s="30">
        <f>AH52+AM52+AR52+AW52+BB52</f>
        <v>0</v>
      </c>
      <c r="BH52" s="30">
        <f>AI52+AN52+AS52+AX52+BC52</f>
        <v>0</v>
      </c>
      <c r="BI52" s="30">
        <f>AJ52+AO52+AT52+AY52+BD52</f>
        <v>0</v>
      </c>
      <c r="BJ52" s="30">
        <f>AK52+AP52+AU52+AZ52+BE52</f>
        <v>13.005000000000001</v>
      </c>
    </row>
    <row r="53" spans="1:62" ht="18.75" x14ac:dyDescent="0.25">
      <c r="A53" s="119"/>
      <c r="B53" s="237" t="s">
        <v>127</v>
      </c>
      <c r="C53" s="220"/>
      <c r="D53" s="219"/>
      <c r="E53" s="219"/>
      <c r="F53" s="219"/>
      <c r="G53" s="221"/>
      <c r="H53" s="220"/>
      <c r="I53" s="219"/>
      <c r="J53" s="219"/>
      <c r="K53" s="219"/>
      <c r="L53" s="221"/>
      <c r="M53" s="220"/>
      <c r="N53" s="219"/>
      <c r="O53" s="219"/>
      <c r="P53" s="219"/>
      <c r="Q53" s="221"/>
      <c r="R53" s="220"/>
      <c r="S53" s="219"/>
      <c r="T53" s="219"/>
      <c r="U53" s="219"/>
      <c r="V53" s="221"/>
      <c r="W53" s="220"/>
      <c r="X53" s="219"/>
      <c r="Y53" s="219"/>
      <c r="Z53" s="216"/>
      <c r="AA53" s="218"/>
      <c r="AB53" s="217"/>
      <c r="AC53" s="216"/>
      <c r="AD53" s="216"/>
      <c r="AE53" s="216"/>
      <c r="AF53" s="215"/>
      <c r="AG53" s="82"/>
      <c r="AH53" s="81"/>
      <c r="AI53" s="81"/>
      <c r="AJ53" s="81"/>
      <c r="AK53" s="240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</row>
    <row r="54" spans="1:62" ht="31.5" x14ac:dyDescent="0.25">
      <c r="A54" s="71" t="s">
        <v>163</v>
      </c>
      <c r="B54" s="238" t="s">
        <v>69</v>
      </c>
      <c r="C54" s="220"/>
      <c r="D54" s="219"/>
      <c r="E54" s="219"/>
      <c r="F54" s="219"/>
      <c r="G54" s="221"/>
      <c r="H54" s="220"/>
      <c r="I54" s="219"/>
      <c r="J54" s="219"/>
      <c r="K54" s="219"/>
      <c r="L54" s="221"/>
      <c r="M54" s="220"/>
      <c r="N54" s="219"/>
      <c r="O54" s="219"/>
      <c r="P54" s="219"/>
      <c r="Q54" s="221"/>
      <c r="R54" s="220"/>
      <c r="S54" s="219"/>
      <c r="T54" s="219"/>
      <c r="U54" s="219"/>
      <c r="V54" s="221"/>
      <c r="W54" s="220"/>
      <c r="X54" s="219"/>
      <c r="Y54" s="219"/>
      <c r="Z54" s="216"/>
      <c r="AA54" s="218"/>
      <c r="AB54" s="217"/>
      <c r="AC54" s="216"/>
      <c r="AD54" s="216"/>
      <c r="AE54" s="216"/>
      <c r="AF54" s="215"/>
      <c r="AG54" s="82">
        <f>AG55</f>
        <v>87.144000000000005</v>
      </c>
      <c r="AH54" s="81">
        <f>AH55</f>
        <v>0</v>
      </c>
      <c r="AI54" s="81">
        <f>AI55</f>
        <v>0</v>
      </c>
      <c r="AJ54" s="81">
        <f>AJ55</f>
        <v>0</v>
      </c>
      <c r="AK54" s="240">
        <f>AK55</f>
        <v>87.144000000000005</v>
      </c>
      <c r="AL54" s="81">
        <f>AL55</f>
        <v>59.097000000000001</v>
      </c>
      <c r="AM54" s="81">
        <f>AM55</f>
        <v>0</v>
      </c>
      <c r="AN54" s="81">
        <f>AN55</f>
        <v>0</v>
      </c>
      <c r="AO54" s="81">
        <f>AO55</f>
        <v>0</v>
      </c>
      <c r="AP54" s="81">
        <f>AP55</f>
        <v>59.097000000000001</v>
      </c>
      <c r="AQ54" s="81">
        <f>AQ55</f>
        <v>59.097000000000001</v>
      </c>
      <c r="AR54" s="81">
        <f>AR55</f>
        <v>0</v>
      </c>
      <c r="AS54" s="81">
        <f>AS55</f>
        <v>0</v>
      </c>
      <c r="AT54" s="81">
        <f>AT55</f>
        <v>0</v>
      </c>
      <c r="AU54" s="81">
        <f>AU55</f>
        <v>59.097000000000001</v>
      </c>
      <c r="AV54" s="81">
        <f>AV55</f>
        <v>15</v>
      </c>
      <c r="AW54" s="81">
        <f>AW55</f>
        <v>0</v>
      </c>
      <c r="AX54" s="81">
        <f>AX55</f>
        <v>0</v>
      </c>
      <c r="AY54" s="81">
        <f>AY55</f>
        <v>0</v>
      </c>
      <c r="AZ54" s="81">
        <f>AZ55</f>
        <v>15</v>
      </c>
      <c r="BA54" s="81">
        <f>BA55</f>
        <v>15</v>
      </c>
      <c r="BB54" s="81">
        <f>BB55</f>
        <v>0</v>
      </c>
      <c r="BC54" s="81">
        <f>BC55</f>
        <v>0</v>
      </c>
      <c r="BD54" s="81">
        <f>BD55</f>
        <v>0</v>
      </c>
      <c r="BE54" s="81">
        <f>BE55</f>
        <v>15</v>
      </c>
      <c r="BF54" s="81">
        <f>BF55</f>
        <v>235.33800000000002</v>
      </c>
      <c r="BG54" s="81">
        <f>BG55</f>
        <v>0</v>
      </c>
      <c r="BH54" s="81">
        <f>BH55</f>
        <v>0</v>
      </c>
      <c r="BI54" s="81">
        <f>BI55</f>
        <v>0</v>
      </c>
      <c r="BJ54" s="81">
        <f>BJ55</f>
        <v>235.33800000000002</v>
      </c>
    </row>
    <row r="55" spans="1:62" x14ac:dyDescent="0.25">
      <c r="A55" s="35" t="s">
        <v>182</v>
      </c>
      <c r="B55" s="235" t="s">
        <v>161</v>
      </c>
      <c r="C55" s="220"/>
      <c r="D55" s="219"/>
      <c r="E55" s="219"/>
      <c r="F55" s="219"/>
      <c r="G55" s="221"/>
      <c r="H55" s="220"/>
      <c r="I55" s="219"/>
      <c r="J55" s="219"/>
      <c r="K55" s="219"/>
      <c r="L55" s="221"/>
      <c r="M55" s="220"/>
      <c r="N55" s="219"/>
      <c r="O55" s="219"/>
      <c r="P55" s="219"/>
      <c r="Q55" s="221"/>
      <c r="R55" s="220"/>
      <c r="S55" s="219"/>
      <c r="T55" s="219"/>
      <c r="U55" s="219"/>
      <c r="V55" s="221"/>
      <c r="W55" s="220"/>
      <c r="X55" s="219"/>
      <c r="Y55" s="219"/>
      <c r="Z55" s="216"/>
      <c r="AA55" s="218"/>
      <c r="AB55" s="217"/>
      <c r="AC55" s="216"/>
      <c r="AD55" s="216"/>
      <c r="AE55" s="216"/>
      <c r="AF55" s="215"/>
      <c r="AG55" s="37">
        <f>SUM(AH55:AK55)</f>
        <v>87.144000000000005</v>
      </c>
      <c r="AH55" s="24"/>
      <c r="AI55" s="24"/>
      <c r="AJ55" s="24"/>
      <c r="AK55" s="232">
        <v>87.144000000000005</v>
      </c>
      <c r="AL55" s="30">
        <f>SUM(AM55:AP55)</f>
        <v>59.097000000000001</v>
      </c>
      <c r="AM55" s="24"/>
      <c r="AN55" s="24"/>
      <c r="AO55" s="24"/>
      <c r="AP55" s="24">
        <v>59.097000000000001</v>
      </c>
      <c r="AQ55" s="30">
        <f>SUM(AR55:AU55)</f>
        <v>59.097000000000001</v>
      </c>
      <c r="AR55" s="24"/>
      <c r="AS55" s="24"/>
      <c r="AT55" s="24"/>
      <c r="AU55" s="24">
        <v>59.097000000000001</v>
      </c>
      <c r="AV55" s="30">
        <f>SUM(AW55:AZ55)</f>
        <v>15</v>
      </c>
      <c r="AW55" s="24"/>
      <c r="AX55" s="24"/>
      <c r="AY55" s="24"/>
      <c r="AZ55" s="24">
        <v>15</v>
      </c>
      <c r="BA55" s="30">
        <f>SUM(BB55:BE55)</f>
        <v>15</v>
      </c>
      <c r="BB55" s="24"/>
      <c r="BC55" s="24"/>
      <c r="BD55" s="24"/>
      <c r="BE55" s="24">
        <v>15</v>
      </c>
      <c r="BF55" s="30">
        <f>SUM(BG55:BJ55)</f>
        <v>235.33800000000002</v>
      </c>
      <c r="BG55" s="30">
        <f>AH55+AM55+AR55+AW55+BB55</f>
        <v>0</v>
      </c>
      <c r="BH55" s="30">
        <f>AI55+AN55+AS55+AX55+BC55</f>
        <v>0</v>
      </c>
      <c r="BI55" s="30">
        <f>AJ55+AO55+AT55+AY55+BD55</f>
        <v>0</v>
      </c>
      <c r="BJ55" s="30">
        <f>AK55+AP55+AU55+AZ55+BE55</f>
        <v>235.33800000000002</v>
      </c>
    </row>
    <row r="56" spans="1:62" x14ac:dyDescent="0.25">
      <c r="A56" s="71" t="s">
        <v>160</v>
      </c>
      <c r="B56" s="238" t="s">
        <v>67</v>
      </c>
      <c r="C56" s="220"/>
      <c r="D56" s="219"/>
      <c r="E56" s="219"/>
      <c r="F56" s="219"/>
      <c r="G56" s="221"/>
      <c r="H56" s="220"/>
      <c r="I56" s="219"/>
      <c r="J56" s="219"/>
      <c r="K56" s="219"/>
      <c r="L56" s="221"/>
      <c r="M56" s="220"/>
      <c r="N56" s="219"/>
      <c r="O56" s="219"/>
      <c r="P56" s="219"/>
      <c r="Q56" s="221"/>
      <c r="R56" s="220"/>
      <c r="S56" s="219"/>
      <c r="T56" s="219"/>
      <c r="U56" s="219"/>
      <c r="V56" s="221"/>
      <c r="W56" s="220"/>
      <c r="X56" s="219"/>
      <c r="Y56" s="219"/>
      <c r="Z56" s="216"/>
      <c r="AA56" s="218"/>
      <c r="AB56" s="217"/>
      <c r="AC56" s="216"/>
      <c r="AD56" s="216"/>
      <c r="AE56" s="216"/>
      <c r="AF56" s="215"/>
      <c r="AG56" s="82">
        <f>SUM(AG57:AG60)</f>
        <v>25.136000000000003</v>
      </c>
      <c r="AH56" s="81">
        <f>SUM(AH57:AH60)</f>
        <v>0</v>
      </c>
      <c r="AI56" s="81">
        <f>SUM(AI57:AI60)</f>
        <v>1</v>
      </c>
      <c r="AJ56" s="81">
        <f>SUM(AJ57:AJ60)</f>
        <v>4.6470000000000002</v>
      </c>
      <c r="AK56" s="240">
        <f>SUM(AK57:AK60)</f>
        <v>19.489000000000001</v>
      </c>
      <c r="AL56" s="81">
        <f>SUM(AL57:AL60)</f>
        <v>31.882999999999999</v>
      </c>
      <c r="AM56" s="81">
        <f>SUM(AM57:AM60)</f>
        <v>0</v>
      </c>
      <c r="AN56" s="81">
        <f>SUM(AN57:AN60)</f>
        <v>2</v>
      </c>
      <c r="AO56" s="81">
        <f>SUM(AO57:AO60)</f>
        <v>16.170999999999999</v>
      </c>
      <c r="AP56" s="81">
        <f>SUM(AP57:AP60)</f>
        <v>13.712</v>
      </c>
      <c r="AQ56" s="81">
        <f>SUM(AQ57:AQ60)</f>
        <v>34.747</v>
      </c>
      <c r="AR56" s="81">
        <f>SUM(AR57:AR60)</f>
        <v>0</v>
      </c>
      <c r="AS56" s="81">
        <f>SUM(AS57:AS60)</f>
        <v>2</v>
      </c>
      <c r="AT56" s="81">
        <f>SUM(AT57:AT60)</f>
        <v>17.051000000000002</v>
      </c>
      <c r="AU56" s="81">
        <f>SUM(AU57:AU60)</f>
        <v>15.696</v>
      </c>
      <c r="AV56" s="81">
        <f>SUM(AV57:AV60)</f>
        <v>41.448999999999998</v>
      </c>
      <c r="AW56" s="81">
        <f>SUM(AW57:AW60)</f>
        <v>0</v>
      </c>
      <c r="AX56" s="81">
        <f>SUM(AX57:AX60)</f>
        <v>4</v>
      </c>
      <c r="AY56" s="81">
        <f>SUM(AY57:AY60)</f>
        <v>19.521000000000001</v>
      </c>
      <c r="AZ56" s="81">
        <f>SUM(AZ57:AZ60)</f>
        <v>17.928000000000001</v>
      </c>
      <c r="BA56" s="81">
        <f>SUM(BA57:BA60)</f>
        <v>43.356999999999999</v>
      </c>
      <c r="BB56" s="81">
        <f>SUM(BB57:BB60)</f>
        <v>0</v>
      </c>
      <c r="BC56" s="81">
        <f>SUM(BC57:BC60)</f>
        <v>4</v>
      </c>
      <c r="BD56" s="81">
        <f>SUM(BD57:BD60)</f>
        <v>19.137</v>
      </c>
      <c r="BE56" s="81">
        <f>SUM(BE57:BE60)</f>
        <v>20.22</v>
      </c>
      <c r="BF56" s="81">
        <f>SUM(BF57:BF60)</f>
        <v>176.572</v>
      </c>
      <c r="BG56" s="81">
        <f>SUM(BG57:BG60)</f>
        <v>0</v>
      </c>
      <c r="BH56" s="81">
        <f>SUM(BH57:BH60)</f>
        <v>13</v>
      </c>
      <c r="BI56" s="81">
        <f>SUM(BI57:BI60)</f>
        <v>76.526999999999987</v>
      </c>
      <c r="BJ56" s="81">
        <f>SUM(BJ57:BJ60)</f>
        <v>87.045000000000002</v>
      </c>
    </row>
    <row r="57" spans="1:62" x14ac:dyDescent="0.25">
      <c r="A57" s="35" t="s">
        <v>180</v>
      </c>
      <c r="B57" s="261" t="s">
        <v>158</v>
      </c>
      <c r="C57" s="220"/>
      <c r="D57" s="219"/>
      <c r="E57" s="219"/>
      <c r="F57" s="219"/>
      <c r="G57" s="221"/>
      <c r="H57" s="220"/>
      <c r="I57" s="219"/>
      <c r="J57" s="219"/>
      <c r="K57" s="219"/>
      <c r="L57" s="221"/>
      <c r="M57" s="220"/>
      <c r="N57" s="219"/>
      <c r="O57" s="219"/>
      <c r="P57" s="219"/>
      <c r="Q57" s="221"/>
      <c r="R57" s="220"/>
      <c r="S57" s="219"/>
      <c r="T57" s="219"/>
      <c r="U57" s="219"/>
      <c r="V57" s="221"/>
      <c r="W57" s="220"/>
      <c r="X57" s="219"/>
      <c r="Y57" s="219"/>
      <c r="Z57" s="216"/>
      <c r="AA57" s="218"/>
      <c r="AB57" s="217"/>
      <c r="AC57" s="216"/>
      <c r="AD57" s="216"/>
      <c r="AE57" s="216"/>
      <c r="AF57" s="215"/>
      <c r="AG57" s="37">
        <f>SUM(AH57:AK57)</f>
        <v>2.3050000000000002</v>
      </c>
      <c r="AH57" s="24"/>
      <c r="AI57" s="24"/>
      <c r="AJ57" s="24">
        <v>2.3050000000000002</v>
      </c>
      <c r="AK57" s="232"/>
      <c r="AL57" s="30">
        <f>SUM(AM57:AP57)</f>
        <v>8.09</v>
      </c>
      <c r="AM57" s="24"/>
      <c r="AN57" s="24"/>
      <c r="AO57" s="24">
        <v>8.09</v>
      </c>
      <c r="AP57" s="24"/>
      <c r="AQ57" s="30">
        <f>SUM(AR57:AU57)</f>
        <v>8.5990000000000002</v>
      </c>
      <c r="AR57" s="24"/>
      <c r="AS57" s="24"/>
      <c r="AT57" s="24">
        <v>8.5990000000000002</v>
      </c>
      <c r="AU57" s="24"/>
      <c r="AV57" s="30">
        <f>SUM(AW57:AZ57)</f>
        <v>8.35</v>
      </c>
      <c r="AW57" s="24"/>
      <c r="AX57" s="24"/>
      <c r="AY57" s="24">
        <v>8.35</v>
      </c>
      <c r="AZ57" s="24"/>
      <c r="BA57" s="30">
        <f>SUM(BB57:BE57)</f>
        <v>8.6769999999999996</v>
      </c>
      <c r="BB57" s="24"/>
      <c r="BC57" s="24"/>
      <c r="BD57" s="24">
        <v>8.6769999999999996</v>
      </c>
      <c r="BE57" s="24"/>
      <c r="BF57" s="30">
        <f>SUM(BG57:BJ57)</f>
        <v>36.021000000000001</v>
      </c>
      <c r="BG57" s="30">
        <f>AH57+AM57+AR57+AW57+BB57</f>
        <v>0</v>
      </c>
      <c r="BH57" s="30">
        <f>AI57+AN57+AS57+AX57+BC57</f>
        <v>0</v>
      </c>
      <c r="BI57" s="30">
        <f>AJ57+AO57+AT57+AY57+BD57</f>
        <v>36.021000000000001</v>
      </c>
      <c r="BJ57" s="30">
        <f>AK57+AP57+AU57+AZ57+BE57</f>
        <v>0</v>
      </c>
    </row>
    <row r="58" spans="1:62" ht="47.25" x14ac:dyDescent="0.25">
      <c r="A58" s="35" t="s">
        <v>177</v>
      </c>
      <c r="B58" s="268" t="s">
        <v>156</v>
      </c>
      <c r="C58" s="220"/>
      <c r="D58" s="219"/>
      <c r="E58" s="219"/>
      <c r="F58" s="219"/>
      <c r="G58" s="221"/>
      <c r="H58" s="220"/>
      <c r="I58" s="219"/>
      <c r="J58" s="219"/>
      <c r="K58" s="219"/>
      <c r="L58" s="221"/>
      <c r="M58" s="220"/>
      <c r="N58" s="219"/>
      <c r="O58" s="219"/>
      <c r="P58" s="219"/>
      <c r="Q58" s="221"/>
      <c r="R58" s="220"/>
      <c r="S58" s="219"/>
      <c r="T58" s="219"/>
      <c r="U58" s="219"/>
      <c r="V58" s="221"/>
      <c r="W58" s="220"/>
      <c r="X58" s="219"/>
      <c r="Y58" s="219"/>
      <c r="Z58" s="216"/>
      <c r="AA58" s="218"/>
      <c r="AB58" s="217"/>
      <c r="AC58" s="216"/>
      <c r="AD58" s="216"/>
      <c r="AE58" s="216"/>
      <c r="AF58" s="215"/>
      <c r="AG58" s="37">
        <f>SUM(AH58:AK58)</f>
        <v>0</v>
      </c>
      <c r="AH58" s="24"/>
      <c r="AI58" s="24"/>
      <c r="AJ58" s="24"/>
      <c r="AK58" s="232">
        <v>0</v>
      </c>
      <c r="AL58" s="30">
        <f>SUM(AM58:AP58)</f>
        <v>5.7249999999999996</v>
      </c>
      <c r="AM58" s="24"/>
      <c r="AN58" s="24"/>
      <c r="AO58" s="24">
        <v>5.7249999999999996</v>
      </c>
      <c r="AP58" s="24"/>
      <c r="AQ58" s="30">
        <f>SUM(AR58:AU58)</f>
        <v>5.8209999999999997</v>
      </c>
      <c r="AR58" s="24"/>
      <c r="AS58" s="24"/>
      <c r="AT58" s="24">
        <v>5.8209999999999997</v>
      </c>
      <c r="AU58" s="24"/>
      <c r="AV58" s="30">
        <f>SUM(AW58:AZ58)</f>
        <v>6.1239999999999997</v>
      </c>
      <c r="AW58" s="24"/>
      <c r="AX58" s="24"/>
      <c r="AY58" s="24">
        <v>6.1239999999999997</v>
      </c>
      <c r="AZ58" s="24"/>
      <c r="BA58" s="30">
        <f>SUM(BB58:BE58)</f>
        <v>5.7839999999999998</v>
      </c>
      <c r="BB58" s="24"/>
      <c r="BC58" s="24"/>
      <c r="BD58" s="24">
        <v>5.7839999999999998</v>
      </c>
      <c r="BE58" s="24"/>
      <c r="BF58" s="30">
        <f>SUM(BG58:BJ58)</f>
        <v>23.453999999999997</v>
      </c>
      <c r="BG58" s="30">
        <f>AH58+AM58+AR58+AW58+BB58</f>
        <v>0</v>
      </c>
      <c r="BH58" s="30">
        <f>AI58+AN58+AS58+AX58+BC58</f>
        <v>0</v>
      </c>
      <c r="BI58" s="30">
        <f>AJ58+AO58+AT58+AY58+BD58</f>
        <v>23.453999999999997</v>
      </c>
      <c r="BJ58" s="30">
        <f>AK58+AP58+AU58+AZ58+BE58</f>
        <v>0</v>
      </c>
    </row>
    <row r="59" spans="1:62" ht="31.5" x14ac:dyDescent="0.25">
      <c r="A59" s="35" t="s">
        <v>174</v>
      </c>
      <c r="B59" s="261" t="s">
        <v>154</v>
      </c>
      <c r="C59" s="220"/>
      <c r="D59" s="219"/>
      <c r="E59" s="219"/>
      <c r="F59" s="219"/>
      <c r="G59" s="221"/>
      <c r="H59" s="220"/>
      <c r="I59" s="219"/>
      <c r="J59" s="219"/>
      <c r="K59" s="219"/>
      <c r="L59" s="221"/>
      <c r="M59" s="220"/>
      <c r="N59" s="219"/>
      <c r="O59" s="219"/>
      <c r="P59" s="219"/>
      <c r="Q59" s="221"/>
      <c r="R59" s="220"/>
      <c r="S59" s="219"/>
      <c r="T59" s="219"/>
      <c r="U59" s="219"/>
      <c r="V59" s="221"/>
      <c r="W59" s="220"/>
      <c r="X59" s="219"/>
      <c r="Y59" s="219"/>
      <c r="Z59" s="216"/>
      <c r="AA59" s="218"/>
      <c r="AB59" s="217"/>
      <c r="AC59" s="216"/>
      <c r="AD59" s="216"/>
      <c r="AE59" s="216"/>
      <c r="AF59" s="215"/>
      <c r="AG59" s="37">
        <f>SUM(AH59:AK59)</f>
        <v>3.3420000000000001</v>
      </c>
      <c r="AH59" s="24"/>
      <c r="AI59" s="24">
        <v>1</v>
      </c>
      <c r="AJ59" s="24">
        <v>2.3420000000000001</v>
      </c>
      <c r="AK59" s="232"/>
      <c r="AL59" s="30">
        <f>SUM(AM59:AP59)</f>
        <v>4.3559999999999999</v>
      </c>
      <c r="AM59" s="24"/>
      <c r="AN59" s="24">
        <v>2</v>
      </c>
      <c r="AO59" s="24">
        <v>2.3559999999999999</v>
      </c>
      <c r="AP59" s="24"/>
      <c r="AQ59" s="30">
        <f>SUM(AR59:AU59)</f>
        <v>4.6310000000000002</v>
      </c>
      <c r="AR59" s="24"/>
      <c r="AS59" s="24">
        <v>2</v>
      </c>
      <c r="AT59" s="24">
        <v>2.6310000000000002</v>
      </c>
      <c r="AU59" s="24"/>
      <c r="AV59" s="30">
        <f>SUM(AW59:AZ59)</f>
        <v>9.0470000000000006</v>
      </c>
      <c r="AW59" s="24"/>
      <c r="AX59" s="24">
        <v>4</v>
      </c>
      <c r="AY59" s="24">
        <v>5.0470000000000006</v>
      </c>
      <c r="AZ59" s="24"/>
      <c r="BA59" s="30">
        <f>SUM(BB59:BE59)</f>
        <v>8.6760000000000002</v>
      </c>
      <c r="BB59" s="24"/>
      <c r="BC59" s="24">
        <v>4</v>
      </c>
      <c r="BD59" s="24">
        <v>4.6760000000000002</v>
      </c>
      <c r="BE59" s="24"/>
      <c r="BF59" s="30">
        <f>SUM(BG59:BJ59)</f>
        <v>30.052</v>
      </c>
      <c r="BG59" s="30">
        <f>AH59+AM59+AR59+AW59+BB59</f>
        <v>0</v>
      </c>
      <c r="BH59" s="30">
        <f>AI59+AN59+AS59+AX59+BC59</f>
        <v>13</v>
      </c>
      <c r="BI59" s="30">
        <f>AJ59+AO59+AT59+AY59+BD59</f>
        <v>17.052</v>
      </c>
      <c r="BJ59" s="30">
        <f>AK59+AP59+AU59+AZ59+BE59</f>
        <v>0</v>
      </c>
    </row>
    <row r="60" spans="1:62" x14ac:dyDescent="0.25">
      <c r="A60" s="35" t="s">
        <v>170</v>
      </c>
      <c r="B60" s="267" t="s">
        <v>152</v>
      </c>
      <c r="C60" s="220"/>
      <c r="D60" s="219"/>
      <c r="E60" s="219"/>
      <c r="F60" s="219"/>
      <c r="G60" s="221"/>
      <c r="H60" s="220"/>
      <c r="I60" s="219"/>
      <c r="J60" s="219"/>
      <c r="K60" s="219"/>
      <c r="L60" s="221"/>
      <c r="M60" s="220"/>
      <c r="N60" s="219"/>
      <c r="O60" s="219"/>
      <c r="P60" s="219"/>
      <c r="Q60" s="221"/>
      <c r="R60" s="220"/>
      <c r="S60" s="219"/>
      <c r="T60" s="219"/>
      <c r="U60" s="219"/>
      <c r="V60" s="221"/>
      <c r="W60" s="220"/>
      <c r="X60" s="219"/>
      <c r="Y60" s="219"/>
      <c r="Z60" s="216"/>
      <c r="AA60" s="218"/>
      <c r="AB60" s="217"/>
      <c r="AC60" s="216"/>
      <c r="AD60" s="216"/>
      <c r="AE60" s="216"/>
      <c r="AF60" s="215"/>
      <c r="AG60" s="37">
        <f>SUM(AH60:AK60)</f>
        <v>19.489000000000001</v>
      </c>
      <c r="AH60" s="24"/>
      <c r="AI60" s="24"/>
      <c r="AJ60" s="24"/>
      <c r="AK60" s="232">
        <v>19.489000000000001</v>
      </c>
      <c r="AL60" s="30">
        <f>SUM(AM60:AP60)</f>
        <v>13.712</v>
      </c>
      <c r="AM60" s="24"/>
      <c r="AN60" s="24"/>
      <c r="AO60" s="24"/>
      <c r="AP60" s="24">
        <v>13.712</v>
      </c>
      <c r="AQ60" s="30">
        <f>SUM(AR60:AU60)</f>
        <v>15.696</v>
      </c>
      <c r="AR60" s="24"/>
      <c r="AS60" s="24"/>
      <c r="AT60" s="24"/>
      <c r="AU60" s="24">
        <v>15.696</v>
      </c>
      <c r="AV60" s="30">
        <f>SUM(AW60:AZ60)</f>
        <v>17.928000000000001</v>
      </c>
      <c r="AW60" s="24"/>
      <c r="AX60" s="24"/>
      <c r="AY60" s="24"/>
      <c r="AZ60" s="24">
        <v>17.928000000000001</v>
      </c>
      <c r="BA60" s="30">
        <f>SUM(BB60:BE60)</f>
        <v>20.22</v>
      </c>
      <c r="BB60" s="24"/>
      <c r="BC60" s="24"/>
      <c r="BD60" s="24"/>
      <c r="BE60" s="24">
        <v>20.22</v>
      </c>
      <c r="BF60" s="30">
        <f>SUM(BG60:BJ60)</f>
        <v>87.045000000000002</v>
      </c>
      <c r="BG60" s="30">
        <f>AH60+AM60+AR60+AW60+BB60</f>
        <v>0</v>
      </c>
      <c r="BH60" s="30">
        <f>AI60+AN60+AS60+AX60+BC60</f>
        <v>0</v>
      </c>
      <c r="BI60" s="30">
        <f>AJ60+AO60+AT60+AY60+BD60</f>
        <v>0</v>
      </c>
      <c r="BJ60" s="30">
        <f>AK60+AP60+AU60+AZ60+BE60</f>
        <v>87.045000000000002</v>
      </c>
    </row>
    <row r="61" spans="1:62" ht="31.5" x14ac:dyDescent="0.25">
      <c r="A61" s="71" t="s">
        <v>149</v>
      </c>
      <c r="B61" s="243" t="s">
        <v>148</v>
      </c>
      <c r="C61" s="220"/>
      <c r="D61" s="219"/>
      <c r="E61" s="219"/>
      <c r="F61" s="219"/>
      <c r="G61" s="221"/>
      <c r="H61" s="220"/>
      <c r="I61" s="219"/>
      <c r="J61" s="219"/>
      <c r="K61" s="219"/>
      <c r="L61" s="221"/>
      <c r="M61" s="220"/>
      <c r="N61" s="219"/>
      <c r="O61" s="219"/>
      <c r="P61" s="219"/>
      <c r="Q61" s="221"/>
      <c r="R61" s="220"/>
      <c r="S61" s="219"/>
      <c r="T61" s="219"/>
      <c r="U61" s="219"/>
      <c r="V61" s="221"/>
      <c r="W61" s="220"/>
      <c r="X61" s="219"/>
      <c r="Y61" s="219"/>
      <c r="Z61" s="216"/>
      <c r="AA61" s="218"/>
      <c r="AB61" s="217"/>
      <c r="AC61" s="216"/>
      <c r="AD61" s="216"/>
      <c r="AE61" s="216"/>
      <c r="AF61" s="215"/>
      <c r="AG61" s="82">
        <f>SUM(AG62:AG62)</f>
        <v>1.383</v>
      </c>
      <c r="AH61" s="81">
        <f>SUM(AH62:AH62)</f>
        <v>0</v>
      </c>
      <c r="AI61" s="81">
        <f>SUM(AI62:AI62)</f>
        <v>0</v>
      </c>
      <c r="AJ61" s="81">
        <f>SUM(AJ62:AJ62)</f>
        <v>1.383</v>
      </c>
      <c r="AK61" s="240">
        <f>SUM(AK62:AK62)</f>
        <v>0</v>
      </c>
      <c r="AL61" s="81">
        <f>SUM(AL62:AL62)</f>
        <v>2.9870000000000001</v>
      </c>
      <c r="AM61" s="81">
        <f>SUM(AM62:AM62)</f>
        <v>0</v>
      </c>
      <c r="AN61" s="81">
        <f>SUM(AN62:AN62)</f>
        <v>0</v>
      </c>
      <c r="AO61" s="81">
        <f>SUM(AO62:AO62)</f>
        <v>2.9870000000000001</v>
      </c>
      <c r="AP61" s="81">
        <f>SUM(AP62:AP62)</f>
        <v>0</v>
      </c>
      <c r="AQ61" s="81">
        <f>SUM(AQ62:AQ62)</f>
        <v>3.9689999999999999</v>
      </c>
      <c r="AR61" s="81">
        <f>SUM(AR62:AR62)</f>
        <v>0</v>
      </c>
      <c r="AS61" s="81">
        <f>SUM(AS62:AS62)</f>
        <v>0</v>
      </c>
      <c r="AT61" s="81">
        <f>SUM(AT62:AT62)</f>
        <v>3.9689999999999999</v>
      </c>
      <c r="AU61" s="81">
        <f>SUM(AU62:AU62)</f>
        <v>0</v>
      </c>
      <c r="AV61" s="81">
        <f>SUM(AV62:AV62)</f>
        <v>4.1749999999999998</v>
      </c>
      <c r="AW61" s="81">
        <f>SUM(AW62:AW62)</f>
        <v>0</v>
      </c>
      <c r="AX61" s="81">
        <f>SUM(AX62:AX62)</f>
        <v>0</v>
      </c>
      <c r="AY61" s="81">
        <f>SUM(AY62:AY62)</f>
        <v>4.1749999999999998</v>
      </c>
      <c r="AZ61" s="81">
        <f>SUM(AZ62:AZ62)</f>
        <v>0</v>
      </c>
      <c r="BA61" s="81">
        <f>SUM(BA62:BA62)</f>
        <v>4.3380000000000001</v>
      </c>
      <c r="BB61" s="81">
        <f>SUM(BB62:BB62)</f>
        <v>0</v>
      </c>
      <c r="BC61" s="81">
        <f>SUM(BC62:BC62)</f>
        <v>0</v>
      </c>
      <c r="BD61" s="81">
        <f>SUM(BD62:BD62)</f>
        <v>4.3380000000000001</v>
      </c>
      <c r="BE61" s="81">
        <f>SUM(BE62:BE62)</f>
        <v>0</v>
      </c>
      <c r="BF61" s="81">
        <f>SUM(BF62:BF62)</f>
        <v>16.852</v>
      </c>
      <c r="BG61" s="81">
        <f>SUM(BG62:BG62)</f>
        <v>0</v>
      </c>
      <c r="BH61" s="81">
        <f>SUM(BH62:BH62)</f>
        <v>0</v>
      </c>
      <c r="BI61" s="81">
        <f>SUM(BI62:BI62)</f>
        <v>16.852</v>
      </c>
      <c r="BJ61" s="81">
        <f>SUM(BJ62:BJ62)</f>
        <v>0</v>
      </c>
    </row>
    <row r="62" spans="1:62" x14ac:dyDescent="0.25">
      <c r="A62" s="35" t="s">
        <v>167</v>
      </c>
      <c r="B62" s="261" t="s">
        <v>146</v>
      </c>
      <c r="C62" s="220"/>
      <c r="D62" s="219"/>
      <c r="E62" s="219"/>
      <c r="F62" s="219"/>
      <c r="G62" s="221"/>
      <c r="H62" s="220"/>
      <c r="I62" s="219"/>
      <c r="J62" s="219"/>
      <c r="K62" s="219"/>
      <c r="L62" s="221"/>
      <c r="M62" s="220"/>
      <c r="N62" s="219"/>
      <c r="O62" s="219"/>
      <c r="P62" s="219"/>
      <c r="Q62" s="221"/>
      <c r="R62" s="220"/>
      <c r="S62" s="219"/>
      <c r="T62" s="219"/>
      <c r="U62" s="219"/>
      <c r="V62" s="221"/>
      <c r="W62" s="220"/>
      <c r="X62" s="219"/>
      <c r="Y62" s="219"/>
      <c r="Z62" s="216"/>
      <c r="AA62" s="218"/>
      <c r="AB62" s="217"/>
      <c r="AC62" s="216"/>
      <c r="AD62" s="216"/>
      <c r="AE62" s="216"/>
      <c r="AF62" s="215"/>
      <c r="AG62" s="37">
        <f>SUM(AH62:AK62)</f>
        <v>1.383</v>
      </c>
      <c r="AH62" s="24"/>
      <c r="AI62" s="24"/>
      <c r="AJ62" s="24">
        <v>1.383</v>
      </c>
      <c r="AK62" s="232"/>
      <c r="AL62" s="30">
        <f>SUM(AM62:AP62)</f>
        <v>2.9870000000000001</v>
      </c>
      <c r="AM62" s="24"/>
      <c r="AN62" s="24"/>
      <c r="AO62" s="24">
        <v>2.9870000000000001</v>
      </c>
      <c r="AP62" s="24"/>
      <c r="AQ62" s="30">
        <f>SUM(AR62:AU62)</f>
        <v>3.9689999999999999</v>
      </c>
      <c r="AR62" s="24"/>
      <c r="AS62" s="24"/>
      <c r="AT62" s="24">
        <v>3.9689999999999999</v>
      </c>
      <c r="AU62" s="24"/>
      <c r="AV62" s="30">
        <f>SUM(AW62:AZ62)</f>
        <v>4.1749999999999998</v>
      </c>
      <c r="AW62" s="24"/>
      <c r="AX62" s="24"/>
      <c r="AY62" s="24">
        <v>4.1749999999999998</v>
      </c>
      <c r="AZ62" s="24"/>
      <c r="BA62" s="30">
        <f>SUM(BB62:BE62)</f>
        <v>4.3380000000000001</v>
      </c>
      <c r="BB62" s="24"/>
      <c r="BC62" s="24"/>
      <c r="BD62" s="24">
        <v>4.3380000000000001</v>
      </c>
      <c r="BE62" s="24"/>
      <c r="BF62" s="30">
        <f>SUM(BG62:BJ62)</f>
        <v>16.852</v>
      </c>
      <c r="BG62" s="30">
        <f>AH62+AM62+AR62+AW62+BB62</f>
        <v>0</v>
      </c>
      <c r="BH62" s="30">
        <f>AI62+AN62+AS62+AX62+BC62</f>
        <v>0</v>
      </c>
      <c r="BI62" s="30">
        <f>AJ62+AO62+AT62+AY62+BD62</f>
        <v>16.852</v>
      </c>
      <c r="BJ62" s="30">
        <f>AK62+AP62+AU62+AZ62+BE62</f>
        <v>0</v>
      </c>
    </row>
    <row r="63" spans="1:62" x14ac:dyDescent="0.25">
      <c r="A63" s="71" t="s">
        <v>145</v>
      </c>
      <c r="B63" s="243" t="s">
        <v>144</v>
      </c>
      <c r="C63" s="220"/>
      <c r="D63" s="219"/>
      <c r="E63" s="219"/>
      <c r="F63" s="219"/>
      <c r="G63" s="221"/>
      <c r="H63" s="220"/>
      <c r="I63" s="219"/>
      <c r="J63" s="219"/>
      <c r="K63" s="219"/>
      <c r="L63" s="221"/>
      <c r="M63" s="220"/>
      <c r="N63" s="219"/>
      <c r="O63" s="219"/>
      <c r="P63" s="219"/>
      <c r="Q63" s="221"/>
      <c r="R63" s="220"/>
      <c r="S63" s="219"/>
      <c r="T63" s="219"/>
      <c r="U63" s="219"/>
      <c r="V63" s="221"/>
      <c r="W63" s="220"/>
      <c r="X63" s="219"/>
      <c r="Y63" s="219"/>
      <c r="Z63" s="216"/>
      <c r="AA63" s="218"/>
      <c r="AB63" s="217"/>
      <c r="AC63" s="216"/>
      <c r="AD63" s="216"/>
      <c r="AE63" s="216"/>
      <c r="AF63" s="215"/>
      <c r="AG63" s="82">
        <f>SUM(AG64:AG68)</f>
        <v>8.4459999999999997</v>
      </c>
      <c r="AH63" s="81">
        <f>SUM(AH64:AH68)</f>
        <v>0</v>
      </c>
      <c r="AI63" s="81">
        <f>SUM(AI64:AI68)</f>
        <v>1.5</v>
      </c>
      <c r="AJ63" s="81">
        <f>SUM(AJ64:AJ68)</f>
        <v>6.9459999999999997</v>
      </c>
      <c r="AK63" s="240">
        <f>SUM(AK64:AK68)</f>
        <v>0</v>
      </c>
      <c r="AL63" s="81">
        <f>SUM(AL64:AL68)</f>
        <v>11.759</v>
      </c>
      <c r="AM63" s="81">
        <f>SUM(AM64:AM68)</f>
        <v>0</v>
      </c>
      <c r="AN63" s="81">
        <f>SUM(AN64:AN68)</f>
        <v>1.244</v>
      </c>
      <c r="AO63" s="81">
        <f>SUM(AO64:AO68)</f>
        <v>8.3060000000000009</v>
      </c>
      <c r="AP63" s="81">
        <f>SUM(AP64:AP68)</f>
        <v>2.2090000000000001</v>
      </c>
      <c r="AQ63" s="81">
        <f>SUM(AQ64:AQ68)</f>
        <v>13.067</v>
      </c>
      <c r="AR63" s="81">
        <f>SUM(AR64:AR68)</f>
        <v>0</v>
      </c>
      <c r="AS63" s="81">
        <f>SUM(AS64:AS68)</f>
        <v>1.661</v>
      </c>
      <c r="AT63" s="81">
        <f>SUM(AT64:AT68)</f>
        <v>6.82</v>
      </c>
      <c r="AU63" s="81">
        <f>SUM(AU64:AU68)</f>
        <v>4.5860000000000003</v>
      </c>
      <c r="AV63" s="81">
        <f>SUM(AV64:AV68)</f>
        <v>17.073</v>
      </c>
      <c r="AW63" s="81">
        <f>SUM(AW64:AW68)</f>
        <v>0</v>
      </c>
      <c r="AX63" s="81">
        <f>SUM(AX64:AX68)</f>
        <v>1.5</v>
      </c>
      <c r="AY63" s="81">
        <f>SUM(AY64:AY68)</f>
        <v>7.238999999999999</v>
      </c>
      <c r="AZ63" s="81">
        <f>SUM(AZ64:AZ68)</f>
        <v>8.3339999999999996</v>
      </c>
      <c r="BA63" s="81">
        <f>SUM(BA64:BA68)</f>
        <v>20.404</v>
      </c>
      <c r="BB63" s="81">
        <f>SUM(BB64:BB68)</f>
        <v>0</v>
      </c>
      <c r="BC63" s="81">
        <f>SUM(BC64:BC68)</f>
        <v>1.2229999999999999</v>
      </c>
      <c r="BD63" s="81">
        <f>SUM(BD64:BD68)</f>
        <v>9.5319999999999983</v>
      </c>
      <c r="BE63" s="81">
        <f>SUM(BE64:BE68)</f>
        <v>9.6490000000000009</v>
      </c>
      <c r="BF63" s="81">
        <f>SUM(BF64:BF68)</f>
        <v>70.749000000000009</v>
      </c>
      <c r="BG63" s="81">
        <f>SUM(BG64:BG68)</f>
        <v>0</v>
      </c>
      <c r="BH63" s="81">
        <f>SUM(BH64:BH68)</f>
        <v>7.1280000000000001</v>
      </c>
      <c r="BI63" s="81">
        <f>SUM(BI64:BI68)</f>
        <v>38.843000000000004</v>
      </c>
      <c r="BJ63" s="81">
        <f>SUM(BJ64:BJ68)</f>
        <v>24.777999999999999</v>
      </c>
    </row>
    <row r="64" spans="1:62" ht="31.5" x14ac:dyDescent="0.25">
      <c r="A64" s="35" t="s">
        <v>165</v>
      </c>
      <c r="B64" s="267" t="s">
        <v>142</v>
      </c>
      <c r="C64" s="220"/>
      <c r="D64" s="219"/>
      <c r="E64" s="219"/>
      <c r="F64" s="219"/>
      <c r="G64" s="221"/>
      <c r="H64" s="220"/>
      <c r="I64" s="219"/>
      <c r="J64" s="219"/>
      <c r="K64" s="219"/>
      <c r="L64" s="221"/>
      <c r="M64" s="220"/>
      <c r="N64" s="219"/>
      <c r="O64" s="219"/>
      <c r="P64" s="219"/>
      <c r="Q64" s="221"/>
      <c r="R64" s="220"/>
      <c r="S64" s="219"/>
      <c r="T64" s="219"/>
      <c r="U64" s="219"/>
      <c r="V64" s="221"/>
      <c r="W64" s="220"/>
      <c r="X64" s="219"/>
      <c r="Y64" s="219"/>
      <c r="Z64" s="216"/>
      <c r="AA64" s="218"/>
      <c r="AB64" s="217"/>
      <c r="AC64" s="216"/>
      <c r="AD64" s="216"/>
      <c r="AE64" s="216"/>
      <c r="AF64" s="215"/>
      <c r="AG64" s="37">
        <f>SUM(AH64:AK64)</f>
        <v>0</v>
      </c>
      <c r="AH64" s="30"/>
      <c r="AI64" s="30"/>
      <c r="AJ64" s="30"/>
      <c r="AK64" s="214">
        <v>0</v>
      </c>
      <c r="AL64" s="30">
        <f>SUM(AM64:AP64)</f>
        <v>1.992</v>
      </c>
      <c r="AM64" s="30"/>
      <c r="AN64" s="30"/>
      <c r="AO64" s="30">
        <v>1.992</v>
      </c>
      <c r="AP64" s="30"/>
      <c r="AQ64" s="30">
        <f>SUM(AR64:AU64)</f>
        <v>0</v>
      </c>
      <c r="AR64" s="30"/>
      <c r="AS64" s="30"/>
      <c r="AT64" s="30"/>
      <c r="AU64" s="30"/>
      <c r="AV64" s="30">
        <f>SUM(AW64:AZ64)</f>
        <v>1.901</v>
      </c>
      <c r="AW64" s="30"/>
      <c r="AX64" s="30"/>
      <c r="AY64" s="30">
        <v>1.901</v>
      </c>
      <c r="AZ64" s="30"/>
      <c r="BA64" s="30">
        <f>SUM(BB64:BE64)</f>
        <v>3.0369999999999999</v>
      </c>
      <c r="BB64" s="30"/>
      <c r="BC64" s="30"/>
      <c r="BD64" s="30">
        <v>3.0369999999999999</v>
      </c>
      <c r="BE64" s="30"/>
      <c r="BF64" s="30">
        <f>SUM(BG64:BJ64)</f>
        <v>6.93</v>
      </c>
      <c r="BG64" s="30">
        <f>AH64+AM64+AR64+AW64+BB64</f>
        <v>0</v>
      </c>
      <c r="BH64" s="30">
        <f>AI64+AN64+AS64+AX64+BC64</f>
        <v>0</v>
      </c>
      <c r="BI64" s="30">
        <f>AJ64+AO64+AT64+AY64+BD64</f>
        <v>6.93</v>
      </c>
      <c r="BJ64" s="30">
        <f>AK64+AP64+AU64+AZ64+BE64</f>
        <v>0</v>
      </c>
    </row>
    <row r="65" spans="1:62" ht="31.5" x14ac:dyDescent="0.25">
      <c r="A65" s="35" t="s">
        <v>162</v>
      </c>
      <c r="B65" s="267" t="s">
        <v>140</v>
      </c>
      <c r="C65" s="220"/>
      <c r="D65" s="219"/>
      <c r="E65" s="219"/>
      <c r="F65" s="219"/>
      <c r="G65" s="221"/>
      <c r="H65" s="220"/>
      <c r="I65" s="219"/>
      <c r="J65" s="219"/>
      <c r="K65" s="219"/>
      <c r="L65" s="221"/>
      <c r="M65" s="220"/>
      <c r="N65" s="219"/>
      <c r="O65" s="219"/>
      <c r="P65" s="219"/>
      <c r="Q65" s="221"/>
      <c r="R65" s="220"/>
      <c r="S65" s="219"/>
      <c r="T65" s="219"/>
      <c r="U65" s="219"/>
      <c r="V65" s="221"/>
      <c r="W65" s="220"/>
      <c r="X65" s="219"/>
      <c r="Y65" s="219"/>
      <c r="Z65" s="216"/>
      <c r="AA65" s="218"/>
      <c r="AB65" s="217"/>
      <c r="AC65" s="216"/>
      <c r="AD65" s="216"/>
      <c r="AE65" s="216"/>
      <c r="AF65" s="215"/>
      <c r="AG65" s="37">
        <f>SUM(AH65:AK65)</f>
        <v>4.6120000000000001</v>
      </c>
      <c r="AH65" s="24"/>
      <c r="AI65" s="24"/>
      <c r="AJ65" s="24">
        <v>4.6120000000000001</v>
      </c>
      <c r="AK65" s="232"/>
      <c r="AL65" s="30">
        <f>SUM(AM65:AP65)</f>
        <v>6.3140000000000001</v>
      </c>
      <c r="AM65" s="24"/>
      <c r="AN65" s="24"/>
      <c r="AO65" s="24">
        <v>6.3140000000000001</v>
      </c>
      <c r="AP65" s="24"/>
      <c r="AQ65" s="30">
        <f>SUM(AR65:AU65)</f>
        <v>8.5860000000000003</v>
      </c>
      <c r="AR65" s="24"/>
      <c r="AS65" s="24"/>
      <c r="AT65" s="24">
        <v>4</v>
      </c>
      <c r="AU65" s="24">
        <v>4.5860000000000003</v>
      </c>
      <c r="AV65" s="30">
        <f>SUM(AW65:AZ65)</f>
        <v>10.565000000000001</v>
      </c>
      <c r="AW65" s="24"/>
      <c r="AX65" s="24"/>
      <c r="AY65" s="24">
        <v>4</v>
      </c>
      <c r="AZ65" s="24">
        <v>6.5650000000000004</v>
      </c>
      <c r="BA65" s="30">
        <f>SUM(BB65:BE65)</f>
        <v>12.785</v>
      </c>
      <c r="BB65" s="24"/>
      <c r="BC65" s="24"/>
      <c r="BD65" s="24">
        <v>5.5</v>
      </c>
      <c r="BE65" s="24">
        <v>7.2850000000000001</v>
      </c>
      <c r="BF65" s="30">
        <f>SUM(BG65:BJ65)</f>
        <v>42.862000000000002</v>
      </c>
      <c r="BG65" s="30">
        <f>AH65+AM65+AR65+AW65+BB65</f>
        <v>0</v>
      </c>
      <c r="BH65" s="30">
        <f>AI65+AN65+AS65+AX65+BC65</f>
        <v>0</v>
      </c>
      <c r="BI65" s="30">
        <f>AJ65+AO65+AT65+AY65+BD65</f>
        <v>24.426000000000002</v>
      </c>
      <c r="BJ65" s="30">
        <f>AK65+AP65+AU65+AZ65+BE65</f>
        <v>18.436</v>
      </c>
    </row>
    <row r="66" spans="1:62" ht="31.5" x14ac:dyDescent="0.25">
      <c r="A66" s="35" t="s">
        <v>159</v>
      </c>
      <c r="B66" s="267" t="s">
        <v>138</v>
      </c>
      <c r="C66" s="220"/>
      <c r="D66" s="219"/>
      <c r="E66" s="219"/>
      <c r="F66" s="219"/>
      <c r="G66" s="221"/>
      <c r="H66" s="220"/>
      <c r="I66" s="219"/>
      <c r="J66" s="219"/>
      <c r="K66" s="219"/>
      <c r="L66" s="221"/>
      <c r="M66" s="220"/>
      <c r="N66" s="219"/>
      <c r="O66" s="219"/>
      <c r="P66" s="219"/>
      <c r="Q66" s="221"/>
      <c r="R66" s="220"/>
      <c r="S66" s="219"/>
      <c r="T66" s="219"/>
      <c r="U66" s="219"/>
      <c r="V66" s="221"/>
      <c r="W66" s="220"/>
      <c r="X66" s="219"/>
      <c r="Y66" s="219"/>
      <c r="Z66" s="216"/>
      <c r="AA66" s="218"/>
      <c r="AB66" s="217"/>
      <c r="AC66" s="216"/>
      <c r="AD66" s="216"/>
      <c r="AE66" s="216"/>
      <c r="AF66" s="215"/>
      <c r="AG66" s="37">
        <f>SUM(AH66:AK66)</f>
        <v>0</v>
      </c>
      <c r="AH66" s="24"/>
      <c r="AI66" s="24"/>
      <c r="AJ66" s="24"/>
      <c r="AK66" s="232">
        <v>0</v>
      </c>
      <c r="AL66" s="30">
        <f>SUM(AM66:AP66)</f>
        <v>0.622</v>
      </c>
      <c r="AM66" s="24"/>
      <c r="AN66" s="24">
        <v>0.622</v>
      </c>
      <c r="AO66" s="24"/>
      <c r="AP66" s="24"/>
      <c r="AQ66" s="30">
        <f>SUM(AR66:AU66)</f>
        <v>0.66100000000000003</v>
      </c>
      <c r="AR66" s="24"/>
      <c r="AS66" s="24">
        <v>0.66100000000000003</v>
      </c>
      <c r="AT66" s="24"/>
      <c r="AU66" s="24"/>
      <c r="AV66" s="30">
        <f>SUM(AW66:AZ66)</f>
        <v>0.95099999999999996</v>
      </c>
      <c r="AW66" s="24"/>
      <c r="AX66" s="24">
        <v>0.5</v>
      </c>
      <c r="AY66" s="24">
        <v>0.45099999999999996</v>
      </c>
      <c r="AZ66" s="24"/>
      <c r="BA66" s="30">
        <f>SUM(BB66:BE66)</f>
        <v>0.72299999999999998</v>
      </c>
      <c r="BB66" s="24"/>
      <c r="BC66" s="24">
        <v>0.72299999999999998</v>
      </c>
      <c r="BD66" s="24"/>
      <c r="BE66" s="24"/>
      <c r="BF66" s="30">
        <f>SUM(BG66:BJ66)</f>
        <v>2.9569999999999999</v>
      </c>
      <c r="BG66" s="30">
        <f>AH66+AM66+AR66+AW66+BB66</f>
        <v>0</v>
      </c>
      <c r="BH66" s="30">
        <f>AI66+AN66+AS66+AX66+BC66</f>
        <v>2.5059999999999998</v>
      </c>
      <c r="BI66" s="30">
        <f>AJ66+AO66+AT66+AY66+BD66</f>
        <v>0.45099999999999996</v>
      </c>
      <c r="BJ66" s="30">
        <f>AK66+AP66+AU66+AZ66+BE66</f>
        <v>0</v>
      </c>
    </row>
    <row r="67" spans="1:62" x14ac:dyDescent="0.25">
      <c r="A67" s="35" t="s">
        <v>157</v>
      </c>
      <c r="B67" s="267" t="s">
        <v>136</v>
      </c>
      <c r="C67" s="220"/>
      <c r="D67" s="219"/>
      <c r="E67" s="219"/>
      <c r="F67" s="219"/>
      <c r="G67" s="221"/>
      <c r="H67" s="220"/>
      <c r="I67" s="219"/>
      <c r="J67" s="219"/>
      <c r="K67" s="219"/>
      <c r="L67" s="221"/>
      <c r="M67" s="220"/>
      <c r="N67" s="219"/>
      <c r="O67" s="219"/>
      <c r="P67" s="219"/>
      <c r="Q67" s="221"/>
      <c r="R67" s="220"/>
      <c r="S67" s="219"/>
      <c r="T67" s="219"/>
      <c r="U67" s="219"/>
      <c r="V67" s="221"/>
      <c r="W67" s="220"/>
      <c r="X67" s="219"/>
      <c r="Y67" s="219"/>
      <c r="Z67" s="216"/>
      <c r="AA67" s="218"/>
      <c r="AB67" s="217"/>
      <c r="AC67" s="216"/>
      <c r="AD67" s="216"/>
      <c r="AE67" s="216"/>
      <c r="AF67" s="215"/>
      <c r="AG67" s="37">
        <f>SUM(AH67:AK67)</f>
        <v>3.8340000000000001</v>
      </c>
      <c r="AH67" s="24"/>
      <c r="AI67" s="24">
        <v>1.5</v>
      </c>
      <c r="AJ67" s="24">
        <v>2.3340000000000001</v>
      </c>
      <c r="AK67" s="232"/>
      <c r="AL67" s="30">
        <f>SUM(AM67:AP67)</f>
        <v>0.622</v>
      </c>
      <c r="AM67" s="24"/>
      <c r="AN67" s="24">
        <v>0.622</v>
      </c>
      <c r="AO67" s="24"/>
      <c r="AP67" s="24"/>
      <c r="AQ67" s="30">
        <f>SUM(AR67:AU67)</f>
        <v>3.82</v>
      </c>
      <c r="AR67" s="24"/>
      <c r="AS67" s="24">
        <v>1</v>
      </c>
      <c r="AT67" s="24">
        <v>2.82</v>
      </c>
      <c r="AU67" s="24"/>
      <c r="AV67" s="30">
        <f>SUM(AW67:AZ67)</f>
        <v>1.887</v>
      </c>
      <c r="AW67" s="24"/>
      <c r="AX67" s="24">
        <v>1</v>
      </c>
      <c r="AY67" s="24">
        <v>0.88700000000000001</v>
      </c>
      <c r="AZ67" s="24"/>
      <c r="BA67" s="30">
        <f>SUM(BB67:BE67)</f>
        <v>1.4950000000000001</v>
      </c>
      <c r="BB67" s="24"/>
      <c r="BC67" s="24">
        <v>0.5</v>
      </c>
      <c r="BD67" s="24">
        <v>0.995</v>
      </c>
      <c r="BE67" s="24"/>
      <c r="BF67" s="30">
        <f>SUM(BG67:BJ67)</f>
        <v>11.658000000000001</v>
      </c>
      <c r="BG67" s="30">
        <f>AH67+AM67+AR67+AW67+BB67</f>
        <v>0</v>
      </c>
      <c r="BH67" s="30">
        <f>AI67+AN67+AS67+AX67+BC67</f>
        <v>4.6219999999999999</v>
      </c>
      <c r="BI67" s="30">
        <f>AJ67+AO67+AT67+AY67+BD67</f>
        <v>7.0360000000000005</v>
      </c>
      <c r="BJ67" s="30">
        <f>AK67+AP67+AU67+AZ67+BE67</f>
        <v>0</v>
      </c>
    </row>
    <row r="68" spans="1:62" x14ac:dyDescent="0.25">
      <c r="A68" s="35" t="s">
        <v>155</v>
      </c>
      <c r="B68" s="267" t="s">
        <v>134</v>
      </c>
      <c r="C68" s="220"/>
      <c r="D68" s="219"/>
      <c r="E68" s="219"/>
      <c r="F68" s="219"/>
      <c r="G68" s="221"/>
      <c r="H68" s="220"/>
      <c r="I68" s="219"/>
      <c r="J68" s="219"/>
      <c r="K68" s="219"/>
      <c r="L68" s="221"/>
      <c r="M68" s="220"/>
      <c r="N68" s="219"/>
      <c r="O68" s="219"/>
      <c r="P68" s="219"/>
      <c r="Q68" s="221"/>
      <c r="R68" s="220"/>
      <c r="S68" s="219"/>
      <c r="T68" s="219"/>
      <c r="U68" s="219"/>
      <c r="V68" s="221"/>
      <c r="W68" s="220"/>
      <c r="X68" s="219"/>
      <c r="Y68" s="219"/>
      <c r="Z68" s="216"/>
      <c r="AA68" s="218"/>
      <c r="AB68" s="217"/>
      <c r="AC68" s="216"/>
      <c r="AD68" s="216"/>
      <c r="AE68" s="216"/>
      <c r="AF68" s="215"/>
      <c r="AG68" s="37">
        <f>SUM(AH68:AK68)</f>
        <v>0</v>
      </c>
      <c r="AH68" s="57"/>
      <c r="AI68" s="57"/>
      <c r="AJ68" s="57"/>
      <c r="AK68" s="254"/>
      <c r="AL68" s="30">
        <f>SUM(AM68:AP68)</f>
        <v>2.2090000000000001</v>
      </c>
      <c r="AM68" s="57"/>
      <c r="AN68" s="57"/>
      <c r="AO68" s="57"/>
      <c r="AP68" s="57">
        <v>2.2090000000000001</v>
      </c>
      <c r="AQ68" s="30">
        <f>SUM(AR68:AU68)</f>
        <v>0</v>
      </c>
      <c r="AR68" s="57"/>
      <c r="AS68" s="57"/>
      <c r="AT68" s="57"/>
      <c r="AU68" s="57"/>
      <c r="AV68" s="30">
        <f>SUM(AW68:AZ68)</f>
        <v>1.7689999999999999</v>
      </c>
      <c r="AW68" s="57"/>
      <c r="AX68" s="57"/>
      <c r="AY68" s="57"/>
      <c r="AZ68" s="57">
        <v>1.7689999999999999</v>
      </c>
      <c r="BA68" s="30">
        <f>SUM(BB68:BE68)</f>
        <v>2.3639999999999999</v>
      </c>
      <c r="BB68" s="57"/>
      <c r="BC68" s="57"/>
      <c r="BD68" s="57"/>
      <c r="BE68" s="57">
        <v>2.3639999999999999</v>
      </c>
      <c r="BF68" s="30">
        <f>SUM(BG68:BJ68)</f>
        <v>6.3419999999999996</v>
      </c>
      <c r="BG68" s="30">
        <f>AH68+AM68+AR68+AW68+BB68</f>
        <v>0</v>
      </c>
      <c r="BH68" s="30">
        <f>AI68+AN68+AS68+AX68+BC68</f>
        <v>0</v>
      </c>
      <c r="BI68" s="30">
        <f>AJ68+AO68+AT68+AY68+BD68</f>
        <v>0</v>
      </c>
      <c r="BJ68" s="30">
        <f>AK68+AP68+AU68+AZ68+BE68</f>
        <v>6.3419999999999996</v>
      </c>
    </row>
    <row r="69" spans="1:62" ht="31.5" x14ac:dyDescent="0.25">
      <c r="A69" s="71" t="s">
        <v>133</v>
      </c>
      <c r="B69" s="243" t="s">
        <v>132</v>
      </c>
      <c r="C69" s="220"/>
      <c r="D69" s="219"/>
      <c r="E69" s="219"/>
      <c r="F69" s="219"/>
      <c r="G69" s="221"/>
      <c r="H69" s="220"/>
      <c r="I69" s="219"/>
      <c r="J69" s="219"/>
      <c r="K69" s="219"/>
      <c r="L69" s="221"/>
      <c r="M69" s="220"/>
      <c r="N69" s="219"/>
      <c r="O69" s="219"/>
      <c r="P69" s="219"/>
      <c r="Q69" s="221"/>
      <c r="R69" s="220"/>
      <c r="S69" s="219"/>
      <c r="T69" s="219"/>
      <c r="U69" s="219"/>
      <c r="V69" s="221"/>
      <c r="W69" s="220"/>
      <c r="X69" s="219"/>
      <c r="Y69" s="219"/>
      <c r="Z69" s="216"/>
      <c r="AA69" s="218"/>
      <c r="AB69" s="217"/>
      <c r="AC69" s="216"/>
      <c r="AD69" s="216"/>
      <c r="AE69" s="216"/>
      <c r="AF69" s="215"/>
      <c r="AG69" s="25"/>
      <c r="AH69" s="24"/>
      <c r="AI69" s="24"/>
      <c r="AJ69" s="24"/>
      <c r="AK69" s="232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</row>
    <row r="70" spans="1:62" x14ac:dyDescent="0.25">
      <c r="A70" s="121"/>
      <c r="B70" s="266" t="s">
        <v>37</v>
      </c>
      <c r="C70" s="220"/>
      <c r="D70" s="219"/>
      <c r="E70" s="219"/>
      <c r="F70" s="219"/>
      <c r="G70" s="221"/>
      <c r="H70" s="220"/>
      <c r="I70" s="219"/>
      <c r="J70" s="219"/>
      <c r="K70" s="219"/>
      <c r="L70" s="221"/>
      <c r="M70" s="220"/>
      <c r="N70" s="219"/>
      <c r="O70" s="219"/>
      <c r="P70" s="219"/>
      <c r="Q70" s="221"/>
      <c r="R70" s="220"/>
      <c r="S70" s="219"/>
      <c r="T70" s="219"/>
      <c r="U70" s="219"/>
      <c r="V70" s="221"/>
      <c r="W70" s="220"/>
      <c r="X70" s="219"/>
      <c r="Y70" s="219"/>
      <c r="Z70" s="216"/>
      <c r="AA70" s="218"/>
      <c r="AB70" s="217"/>
      <c r="AC70" s="216"/>
      <c r="AD70" s="216"/>
      <c r="AE70" s="216"/>
      <c r="AF70" s="215"/>
      <c r="AG70" s="25"/>
      <c r="AH70" s="24"/>
      <c r="AI70" s="24"/>
      <c r="AJ70" s="24"/>
      <c r="AK70" s="232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</row>
    <row r="71" spans="1:62" x14ac:dyDescent="0.25">
      <c r="A71" s="121"/>
      <c r="B71" s="237" t="s">
        <v>36</v>
      </c>
      <c r="C71" s="220"/>
      <c r="D71" s="219"/>
      <c r="E71" s="219"/>
      <c r="F71" s="219"/>
      <c r="G71" s="221"/>
      <c r="H71" s="220"/>
      <c r="I71" s="219"/>
      <c r="J71" s="219"/>
      <c r="K71" s="219"/>
      <c r="L71" s="221"/>
      <c r="M71" s="220"/>
      <c r="N71" s="219"/>
      <c r="O71" s="219"/>
      <c r="P71" s="219"/>
      <c r="Q71" s="221"/>
      <c r="R71" s="220"/>
      <c r="S71" s="219"/>
      <c r="T71" s="219"/>
      <c r="U71" s="219"/>
      <c r="V71" s="221"/>
      <c r="W71" s="220"/>
      <c r="X71" s="219"/>
      <c r="Y71" s="219"/>
      <c r="Z71" s="216"/>
      <c r="AA71" s="218"/>
      <c r="AB71" s="217"/>
      <c r="AC71" s="216"/>
      <c r="AD71" s="216"/>
      <c r="AE71" s="216"/>
      <c r="AF71" s="215"/>
      <c r="AG71" s="25"/>
      <c r="AH71" s="24"/>
      <c r="AI71" s="24"/>
      <c r="AJ71" s="24"/>
      <c r="AK71" s="232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</row>
    <row r="72" spans="1:62" x14ac:dyDescent="0.25">
      <c r="A72" s="121"/>
      <c r="B72" s="237" t="s">
        <v>131</v>
      </c>
      <c r="C72" s="220"/>
      <c r="D72" s="219"/>
      <c r="E72" s="219"/>
      <c r="F72" s="219"/>
      <c r="G72" s="221"/>
      <c r="H72" s="220"/>
      <c r="I72" s="219"/>
      <c r="J72" s="219"/>
      <c r="K72" s="219"/>
      <c r="L72" s="221"/>
      <c r="M72" s="220"/>
      <c r="N72" s="219"/>
      <c r="O72" s="219"/>
      <c r="P72" s="219"/>
      <c r="Q72" s="221"/>
      <c r="R72" s="220"/>
      <c r="S72" s="219"/>
      <c r="T72" s="219"/>
      <c r="U72" s="219"/>
      <c r="V72" s="221"/>
      <c r="W72" s="220"/>
      <c r="X72" s="219"/>
      <c r="Y72" s="219"/>
      <c r="Z72" s="216"/>
      <c r="AA72" s="218"/>
      <c r="AB72" s="217"/>
      <c r="AC72" s="216"/>
      <c r="AD72" s="216"/>
      <c r="AE72" s="216"/>
      <c r="AF72" s="215"/>
      <c r="AG72" s="25"/>
      <c r="AH72" s="24"/>
      <c r="AI72" s="24"/>
      <c r="AJ72" s="24"/>
      <c r="AK72" s="232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</row>
    <row r="73" spans="1:62" x14ac:dyDescent="0.25">
      <c r="A73" s="71" t="s">
        <v>130</v>
      </c>
      <c r="B73" s="243" t="s">
        <v>57</v>
      </c>
      <c r="C73" s="220"/>
      <c r="D73" s="219"/>
      <c r="E73" s="219"/>
      <c r="F73" s="219"/>
      <c r="G73" s="221"/>
      <c r="H73" s="220"/>
      <c r="I73" s="219"/>
      <c r="J73" s="219"/>
      <c r="K73" s="219"/>
      <c r="L73" s="221"/>
      <c r="M73" s="220"/>
      <c r="N73" s="219"/>
      <c r="O73" s="219"/>
      <c r="P73" s="219"/>
      <c r="Q73" s="221"/>
      <c r="R73" s="220"/>
      <c r="S73" s="219"/>
      <c r="T73" s="219"/>
      <c r="U73" s="219"/>
      <c r="V73" s="221"/>
      <c r="W73" s="220"/>
      <c r="X73" s="219"/>
      <c r="Y73" s="219"/>
      <c r="Z73" s="216"/>
      <c r="AA73" s="218"/>
      <c r="AB73" s="217"/>
      <c r="AC73" s="216"/>
      <c r="AD73" s="216"/>
      <c r="AE73" s="216"/>
      <c r="AF73" s="215"/>
      <c r="AG73" s="82">
        <f>AG74+AG85</f>
        <v>0</v>
      </c>
      <c r="AH73" s="81">
        <f>AH74+AH85</f>
        <v>0</v>
      </c>
      <c r="AI73" s="81">
        <f>AI74+AI85</f>
        <v>0</v>
      </c>
      <c r="AJ73" s="81">
        <f>AJ74+AJ85</f>
        <v>0</v>
      </c>
      <c r="AK73" s="240">
        <f>AK74+AK85</f>
        <v>0</v>
      </c>
      <c r="AL73" s="81">
        <f>AL74+AL85</f>
        <v>0</v>
      </c>
      <c r="AM73" s="81">
        <f>AM74+AM85</f>
        <v>0</v>
      </c>
      <c r="AN73" s="81">
        <f>AN74+AN85</f>
        <v>0</v>
      </c>
      <c r="AO73" s="81">
        <f>AO74+AO85</f>
        <v>0</v>
      </c>
      <c r="AP73" s="81">
        <f>AP74+AP85</f>
        <v>0</v>
      </c>
      <c r="AQ73" s="81">
        <f>AQ74+AQ85</f>
        <v>0</v>
      </c>
      <c r="AR73" s="81">
        <f>AR74+AR85</f>
        <v>0</v>
      </c>
      <c r="AS73" s="81">
        <f>AS74+AS85</f>
        <v>0</v>
      </c>
      <c r="AT73" s="81">
        <f>AT74+AT85</f>
        <v>0</v>
      </c>
      <c r="AU73" s="81">
        <f>AU74+AU85</f>
        <v>0</v>
      </c>
      <c r="AV73" s="81">
        <f>AV74+AV85</f>
        <v>0</v>
      </c>
      <c r="AW73" s="81">
        <f>AW74+AW85</f>
        <v>0</v>
      </c>
      <c r="AX73" s="81">
        <f>AX74+AX85</f>
        <v>0</v>
      </c>
      <c r="AY73" s="81">
        <f>AY74+AY85</f>
        <v>0</v>
      </c>
      <c r="AZ73" s="81">
        <f>AZ74+AZ85</f>
        <v>0</v>
      </c>
      <c r="BA73" s="81">
        <f>BA74+BA85</f>
        <v>0</v>
      </c>
      <c r="BB73" s="81">
        <f>BB74+BB85</f>
        <v>0</v>
      </c>
      <c r="BC73" s="81">
        <f>BC74+BC85</f>
        <v>0</v>
      </c>
      <c r="BD73" s="81">
        <f>BD74+BD85</f>
        <v>0</v>
      </c>
      <c r="BE73" s="81">
        <f>BE74+BE85</f>
        <v>0</v>
      </c>
      <c r="BF73" s="81">
        <f>BF74+BF85</f>
        <v>0</v>
      </c>
      <c r="BG73" s="81">
        <f>BG74+BG85</f>
        <v>0</v>
      </c>
      <c r="BH73" s="81">
        <f>BH74+BH85</f>
        <v>0</v>
      </c>
      <c r="BI73" s="81">
        <f>BI74+BI85</f>
        <v>0</v>
      </c>
      <c r="BJ73" s="81">
        <f>BJ74+BJ85</f>
        <v>0</v>
      </c>
    </row>
    <row r="74" spans="1:62" x14ac:dyDescent="0.25">
      <c r="A74" s="121"/>
      <c r="B74" s="237" t="s">
        <v>56</v>
      </c>
      <c r="C74" s="220"/>
      <c r="D74" s="219"/>
      <c r="E74" s="219"/>
      <c r="F74" s="219"/>
      <c r="G74" s="221"/>
      <c r="H74" s="220"/>
      <c r="I74" s="219"/>
      <c r="J74" s="219"/>
      <c r="K74" s="219"/>
      <c r="L74" s="221"/>
      <c r="M74" s="220"/>
      <c r="N74" s="219"/>
      <c r="O74" s="219"/>
      <c r="P74" s="219"/>
      <c r="Q74" s="221"/>
      <c r="R74" s="220"/>
      <c r="S74" s="219"/>
      <c r="T74" s="219"/>
      <c r="U74" s="219"/>
      <c r="V74" s="221"/>
      <c r="W74" s="220"/>
      <c r="X74" s="219"/>
      <c r="Y74" s="219"/>
      <c r="Z74" s="216"/>
      <c r="AA74" s="218"/>
      <c r="AB74" s="217"/>
      <c r="AC74" s="216"/>
      <c r="AD74" s="216"/>
      <c r="AE74" s="216"/>
      <c r="AF74" s="215"/>
      <c r="AG74" s="82">
        <f>AG75+AG80</f>
        <v>0</v>
      </c>
      <c r="AH74" s="81">
        <f>AH75+AH80</f>
        <v>0</v>
      </c>
      <c r="AI74" s="81">
        <f>AI75+AI80</f>
        <v>0</v>
      </c>
      <c r="AJ74" s="81">
        <f>AJ75+AJ80</f>
        <v>0</v>
      </c>
      <c r="AK74" s="240">
        <f>AK75+AK80</f>
        <v>0</v>
      </c>
      <c r="AL74" s="81">
        <f>AL75+AL80</f>
        <v>0</v>
      </c>
      <c r="AM74" s="81">
        <f>AM75+AM80</f>
        <v>0</v>
      </c>
      <c r="AN74" s="81">
        <f>AN75+AN80</f>
        <v>0</v>
      </c>
      <c r="AO74" s="81">
        <f>AO75+AO80</f>
        <v>0</v>
      </c>
      <c r="AP74" s="81">
        <f>AP75+AP80</f>
        <v>0</v>
      </c>
      <c r="AQ74" s="81">
        <f>AQ75+AQ80</f>
        <v>0</v>
      </c>
      <c r="AR74" s="81">
        <f>AR75+AR80</f>
        <v>0</v>
      </c>
      <c r="AS74" s="81">
        <f>AS75+AS80</f>
        <v>0</v>
      </c>
      <c r="AT74" s="81">
        <f>AT75+AT80</f>
        <v>0</v>
      </c>
      <c r="AU74" s="81">
        <f>AU75+AU80</f>
        <v>0</v>
      </c>
      <c r="AV74" s="81">
        <f>AV75+AV80</f>
        <v>0</v>
      </c>
      <c r="AW74" s="81">
        <f>AW75+AW80</f>
        <v>0</v>
      </c>
      <c r="AX74" s="81">
        <f>AX75+AX80</f>
        <v>0</v>
      </c>
      <c r="AY74" s="81">
        <f>AY75+AY80</f>
        <v>0</v>
      </c>
      <c r="AZ74" s="81">
        <f>AZ75+AZ80</f>
        <v>0</v>
      </c>
      <c r="BA74" s="81">
        <f>BA75+BA80</f>
        <v>0</v>
      </c>
      <c r="BB74" s="81">
        <f>BB75+BB80</f>
        <v>0</v>
      </c>
      <c r="BC74" s="81">
        <f>BC75+BC80</f>
        <v>0</v>
      </c>
      <c r="BD74" s="81">
        <f>BD75+BD80</f>
        <v>0</v>
      </c>
      <c r="BE74" s="81">
        <f>BE75+BE80</f>
        <v>0</v>
      </c>
      <c r="BF74" s="81">
        <f>BF75+BF80</f>
        <v>0</v>
      </c>
      <c r="BG74" s="81">
        <f>BG75+BG80</f>
        <v>0</v>
      </c>
      <c r="BH74" s="81">
        <f>BH75+BH80</f>
        <v>0</v>
      </c>
      <c r="BI74" s="81">
        <f>BI75+BI80</f>
        <v>0</v>
      </c>
      <c r="BJ74" s="81">
        <f>BJ75+BJ80</f>
        <v>0</v>
      </c>
    </row>
    <row r="75" spans="1:62" x14ac:dyDescent="0.25">
      <c r="A75" s="121"/>
      <c r="B75" s="237" t="s">
        <v>55</v>
      </c>
      <c r="C75" s="220"/>
      <c r="D75" s="219"/>
      <c r="E75" s="219"/>
      <c r="F75" s="219"/>
      <c r="G75" s="221"/>
      <c r="H75" s="220"/>
      <c r="I75" s="219"/>
      <c r="J75" s="219"/>
      <c r="K75" s="219"/>
      <c r="L75" s="221"/>
      <c r="M75" s="220"/>
      <c r="N75" s="219"/>
      <c r="O75" s="219"/>
      <c r="P75" s="219"/>
      <c r="Q75" s="221"/>
      <c r="R75" s="220"/>
      <c r="S75" s="219"/>
      <c r="T75" s="219"/>
      <c r="U75" s="219"/>
      <c r="V75" s="221"/>
      <c r="W75" s="220"/>
      <c r="X75" s="219"/>
      <c r="Y75" s="219"/>
      <c r="Z75" s="216"/>
      <c r="AA75" s="218"/>
      <c r="AB75" s="217"/>
      <c r="AC75" s="216"/>
      <c r="AD75" s="216"/>
      <c r="AE75" s="216"/>
      <c r="AF75" s="215"/>
      <c r="AG75" s="82">
        <f>AG76+AG77+AG78+AG79</f>
        <v>0</v>
      </c>
      <c r="AH75" s="81">
        <f>AH76+AH77+AH78+AH79</f>
        <v>0</v>
      </c>
      <c r="AI75" s="81">
        <f>AI76+AI77+AI78+AI79</f>
        <v>0</v>
      </c>
      <c r="AJ75" s="81">
        <f>AJ76+AJ77+AJ78+AJ79</f>
        <v>0</v>
      </c>
      <c r="AK75" s="240">
        <f>AK76+AK77+AK78+AK79</f>
        <v>0</v>
      </c>
      <c r="AL75" s="81">
        <f>AL76+AL77+AL78+AL79</f>
        <v>0</v>
      </c>
      <c r="AM75" s="81">
        <f>AM76+AM77+AM78+AM79</f>
        <v>0</v>
      </c>
      <c r="AN75" s="81">
        <f>AN76+AN77+AN78+AN79</f>
        <v>0</v>
      </c>
      <c r="AO75" s="81">
        <f>AO76+AO77+AO78+AO79</f>
        <v>0</v>
      </c>
      <c r="AP75" s="81">
        <f>AP76+AP77+AP78+AP79</f>
        <v>0</v>
      </c>
      <c r="AQ75" s="81">
        <f>AQ76+AQ77+AQ78+AQ79</f>
        <v>0</v>
      </c>
      <c r="AR75" s="81">
        <f>AR76+AR77+AR78+AR79</f>
        <v>0</v>
      </c>
      <c r="AS75" s="81">
        <f>AS76+AS77+AS78+AS79</f>
        <v>0</v>
      </c>
      <c r="AT75" s="81">
        <f>AT76+AT77+AT78+AT79</f>
        <v>0</v>
      </c>
      <c r="AU75" s="81">
        <f>AU76+AU77+AU78+AU79</f>
        <v>0</v>
      </c>
      <c r="AV75" s="81">
        <f>AV76+AV77+AV78+AV79</f>
        <v>0</v>
      </c>
      <c r="AW75" s="81">
        <f>AW76+AW77+AW78+AW79</f>
        <v>0</v>
      </c>
      <c r="AX75" s="81">
        <f>AX76+AX77+AX78+AX79</f>
        <v>0</v>
      </c>
      <c r="AY75" s="81">
        <f>AY76+AY77+AY78+AY79</f>
        <v>0</v>
      </c>
      <c r="AZ75" s="81">
        <f>AZ76+AZ77+AZ78+AZ79</f>
        <v>0</v>
      </c>
      <c r="BA75" s="81">
        <f>BA76+BA77+BA78+BA79</f>
        <v>0</v>
      </c>
      <c r="BB75" s="81">
        <f>BB76+BB77+BB78+BB79</f>
        <v>0</v>
      </c>
      <c r="BC75" s="81">
        <f>BC76+BC77+BC78+BC79</f>
        <v>0</v>
      </c>
      <c r="BD75" s="81">
        <f>BD76+BD77+BD78+BD79</f>
        <v>0</v>
      </c>
      <c r="BE75" s="81">
        <f>BE76+BE77+BE78+BE79</f>
        <v>0</v>
      </c>
      <c r="BF75" s="81">
        <f>BF76+BF77+BF78+BF79</f>
        <v>0</v>
      </c>
      <c r="BG75" s="81">
        <f>BG76+BG77+BG78+BG79</f>
        <v>0</v>
      </c>
      <c r="BH75" s="81">
        <f>BH76+BH77+BH78+BH79</f>
        <v>0</v>
      </c>
      <c r="BI75" s="81">
        <f>BI76+BI77+BI78+BI79</f>
        <v>0</v>
      </c>
      <c r="BJ75" s="81">
        <f>BJ76+BJ77+BJ78+BJ79</f>
        <v>0</v>
      </c>
    </row>
    <row r="76" spans="1:62" x14ac:dyDescent="0.25">
      <c r="A76" s="121"/>
      <c r="B76" s="237" t="s">
        <v>54</v>
      </c>
      <c r="C76" s="220"/>
      <c r="D76" s="219"/>
      <c r="E76" s="219"/>
      <c r="F76" s="219"/>
      <c r="G76" s="221"/>
      <c r="H76" s="220"/>
      <c r="I76" s="219"/>
      <c r="J76" s="219"/>
      <c r="K76" s="219"/>
      <c r="L76" s="221"/>
      <c r="M76" s="220"/>
      <c r="N76" s="219"/>
      <c r="O76" s="219"/>
      <c r="P76" s="219"/>
      <c r="Q76" s="221"/>
      <c r="R76" s="220"/>
      <c r="S76" s="219"/>
      <c r="T76" s="219"/>
      <c r="U76" s="219"/>
      <c r="V76" s="221"/>
      <c r="W76" s="220"/>
      <c r="X76" s="219"/>
      <c r="Y76" s="219"/>
      <c r="Z76" s="216"/>
      <c r="AA76" s="218"/>
      <c r="AB76" s="217"/>
      <c r="AC76" s="216"/>
      <c r="AD76" s="216"/>
      <c r="AE76" s="216"/>
      <c r="AF76" s="215"/>
      <c r="AG76" s="25"/>
      <c r="AH76" s="24"/>
      <c r="AI76" s="24"/>
      <c r="AJ76" s="24"/>
      <c r="AK76" s="232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</row>
    <row r="77" spans="1:62" x14ac:dyDescent="0.25">
      <c r="A77" s="121"/>
      <c r="B77" s="237" t="s">
        <v>49</v>
      </c>
      <c r="C77" s="220"/>
      <c r="D77" s="219"/>
      <c r="E77" s="219"/>
      <c r="F77" s="219"/>
      <c r="G77" s="221"/>
      <c r="H77" s="220"/>
      <c r="I77" s="219"/>
      <c r="J77" s="219"/>
      <c r="K77" s="219"/>
      <c r="L77" s="221"/>
      <c r="M77" s="220"/>
      <c r="N77" s="219"/>
      <c r="O77" s="219"/>
      <c r="P77" s="219"/>
      <c r="Q77" s="221"/>
      <c r="R77" s="220"/>
      <c r="S77" s="219"/>
      <c r="T77" s="219"/>
      <c r="U77" s="219"/>
      <c r="V77" s="221"/>
      <c r="W77" s="220"/>
      <c r="X77" s="219"/>
      <c r="Y77" s="219"/>
      <c r="Z77" s="216"/>
      <c r="AA77" s="218"/>
      <c r="AB77" s="217"/>
      <c r="AC77" s="216"/>
      <c r="AD77" s="216"/>
      <c r="AE77" s="216"/>
      <c r="AF77" s="215"/>
      <c r="AG77" s="25"/>
      <c r="AH77" s="24"/>
      <c r="AI77" s="24"/>
      <c r="AJ77" s="24"/>
      <c r="AK77" s="232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</row>
    <row r="78" spans="1:62" x14ac:dyDescent="0.25">
      <c r="A78" s="121"/>
      <c r="B78" s="237" t="s">
        <v>48</v>
      </c>
      <c r="C78" s="220"/>
      <c r="D78" s="219"/>
      <c r="E78" s="219"/>
      <c r="F78" s="219"/>
      <c r="G78" s="221"/>
      <c r="H78" s="220"/>
      <c r="I78" s="219"/>
      <c r="J78" s="219"/>
      <c r="K78" s="219"/>
      <c r="L78" s="221"/>
      <c r="M78" s="220"/>
      <c r="N78" s="219"/>
      <c r="O78" s="219"/>
      <c r="P78" s="219"/>
      <c r="Q78" s="221"/>
      <c r="R78" s="220"/>
      <c r="S78" s="219"/>
      <c r="T78" s="219"/>
      <c r="U78" s="219"/>
      <c r="V78" s="221"/>
      <c r="W78" s="220"/>
      <c r="X78" s="219"/>
      <c r="Y78" s="219"/>
      <c r="Z78" s="216"/>
      <c r="AA78" s="218"/>
      <c r="AB78" s="217"/>
      <c r="AC78" s="216"/>
      <c r="AD78" s="216"/>
      <c r="AE78" s="216"/>
      <c r="AF78" s="215"/>
      <c r="AG78" s="82"/>
      <c r="AH78" s="81"/>
      <c r="AI78" s="81"/>
      <c r="AJ78" s="81"/>
      <c r="AK78" s="240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</row>
    <row r="79" spans="1:62" ht="18.75" x14ac:dyDescent="0.25">
      <c r="A79" s="119"/>
      <c r="B79" s="239" t="s">
        <v>43</v>
      </c>
      <c r="C79" s="220"/>
      <c r="D79" s="219"/>
      <c r="E79" s="219"/>
      <c r="F79" s="219"/>
      <c r="G79" s="221"/>
      <c r="H79" s="220"/>
      <c r="I79" s="219"/>
      <c r="J79" s="219"/>
      <c r="K79" s="219"/>
      <c r="L79" s="221"/>
      <c r="M79" s="220"/>
      <c r="N79" s="219"/>
      <c r="O79" s="219"/>
      <c r="P79" s="219"/>
      <c r="Q79" s="221"/>
      <c r="R79" s="220"/>
      <c r="S79" s="219"/>
      <c r="T79" s="219"/>
      <c r="U79" s="219"/>
      <c r="V79" s="221"/>
      <c r="W79" s="220"/>
      <c r="X79" s="219"/>
      <c r="Y79" s="219"/>
      <c r="Z79" s="216"/>
      <c r="AA79" s="218"/>
      <c r="AB79" s="217"/>
      <c r="AC79" s="216"/>
      <c r="AD79" s="216"/>
      <c r="AE79" s="216"/>
      <c r="AF79" s="215"/>
      <c r="AG79" s="25"/>
      <c r="AH79" s="24"/>
      <c r="AI79" s="24"/>
      <c r="AJ79" s="24"/>
      <c r="AK79" s="232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</row>
    <row r="80" spans="1:62" ht="18.75" x14ac:dyDescent="0.25">
      <c r="A80" s="119"/>
      <c r="B80" s="239" t="s">
        <v>42</v>
      </c>
      <c r="C80" s="220"/>
      <c r="D80" s="219"/>
      <c r="E80" s="219"/>
      <c r="F80" s="219"/>
      <c r="G80" s="221"/>
      <c r="H80" s="220"/>
      <c r="I80" s="219"/>
      <c r="J80" s="219"/>
      <c r="K80" s="219"/>
      <c r="L80" s="221"/>
      <c r="M80" s="220"/>
      <c r="N80" s="219"/>
      <c r="O80" s="219"/>
      <c r="P80" s="219"/>
      <c r="Q80" s="221"/>
      <c r="R80" s="220"/>
      <c r="S80" s="219"/>
      <c r="T80" s="219"/>
      <c r="U80" s="219"/>
      <c r="V80" s="221"/>
      <c r="W80" s="220"/>
      <c r="X80" s="219"/>
      <c r="Y80" s="219"/>
      <c r="Z80" s="216"/>
      <c r="AA80" s="218"/>
      <c r="AB80" s="217"/>
      <c r="AC80" s="216"/>
      <c r="AD80" s="216"/>
      <c r="AE80" s="216"/>
      <c r="AF80" s="215"/>
      <c r="AG80" s="25"/>
      <c r="AH80" s="24"/>
      <c r="AI80" s="24"/>
      <c r="AJ80" s="24"/>
      <c r="AK80" s="232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</row>
    <row r="81" spans="1:62" ht="18.75" x14ac:dyDescent="0.25">
      <c r="A81" s="119"/>
      <c r="B81" s="239" t="s">
        <v>41</v>
      </c>
      <c r="C81" s="220"/>
      <c r="D81" s="219"/>
      <c r="E81" s="219"/>
      <c r="F81" s="219"/>
      <c r="G81" s="221"/>
      <c r="H81" s="220"/>
      <c r="I81" s="219"/>
      <c r="J81" s="219"/>
      <c r="K81" s="219"/>
      <c r="L81" s="221"/>
      <c r="M81" s="220"/>
      <c r="N81" s="219"/>
      <c r="O81" s="219"/>
      <c r="P81" s="219"/>
      <c r="Q81" s="221"/>
      <c r="R81" s="220"/>
      <c r="S81" s="219"/>
      <c r="T81" s="219"/>
      <c r="U81" s="219"/>
      <c r="V81" s="221"/>
      <c r="W81" s="220"/>
      <c r="X81" s="219"/>
      <c r="Y81" s="219"/>
      <c r="Z81" s="216"/>
      <c r="AA81" s="218"/>
      <c r="AB81" s="217"/>
      <c r="AC81" s="216"/>
      <c r="AD81" s="216"/>
      <c r="AE81" s="216"/>
      <c r="AF81" s="215"/>
      <c r="AG81" s="25"/>
      <c r="AH81" s="24"/>
      <c r="AI81" s="24"/>
      <c r="AJ81" s="24"/>
      <c r="AK81" s="232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</row>
    <row r="82" spans="1:62" ht="18.75" x14ac:dyDescent="0.25">
      <c r="A82" s="119"/>
      <c r="B82" s="239" t="s">
        <v>40</v>
      </c>
      <c r="C82" s="220"/>
      <c r="D82" s="219"/>
      <c r="E82" s="219"/>
      <c r="F82" s="219"/>
      <c r="G82" s="221"/>
      <c r="H82" s="220"/>
      <c r="I82" s="219"/>
      <c r="J82" s="219"/>
      <c r="K82" s="219"/>
      <c r="L82" s="221"/>
      <c r="M82" s="220"/>
      <c r="N82" s="219"/>
      <c r="O82" s="219"/>
      <c r="P82" s="219"/>
      <c r="Q82" s="221"/>
      <c r="R82" s="220"/>
      <c r="S82" s="219"/>
      <c r="T82" s="219"/>
      <c r="U82" s="219"/>
      <c r="V82" s="221"/>
      <c r="W82" s="220"/>
      <c r="X82" s="219"/>
      <c r="Y82" s="219"/>
      <c r="Z82" s="216"/>
      <c r="AA82" s="218"/>
      <c r="AB82" s="217"/>
      <c r="AC82" s="216"/>
      <c r="AD82" s="216"/>
      <c r="AE82" s="216"/>
      <c r="AF82" s="215"/>
      <c r="AG82" s="25"/>
      <c r="AH82" s="24"/>
      <c r="AI82" s="24"/>
      <c r="AJ82" s="24"/>
      <c r="AK82" s="232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</row>
    <row r="83" spans="1:62" ht="18.75" x14ac:dyDescent="0.25">
      <c r="A83" s="119"/>
      <c r="B83" s="239" t="s">
        <v>39</v>
      </c>
      <c r="C83" s="220"/>
      <c r="D83" s="219"/>
      <c r="E83" s="219"/>
      <c r="F83" s="219"/>
      <c r="G83" s="221"/>
      <c r="H83" s="220"/>
      <c r="I83" s="219"/>
      <c r="J83" s="219"/>
      <c r="K83" s="219"/>
      <c r="L83" s="221"/>
      <c r="M83" s="220"/>
      <c r="N83" s="219"/>
      <c r="O83" s="219"/>
      <c r="P83" s="219"/>
      <c r="Q83" s="221"/>
      <c r="R83" s="220"/>
      <c r="S83" s="219"/>
      <c r="T83" s="219"/>
      <c r="U83" s="219"/>
      <c r="V83" s="221"/>
      <c r="W83" s="220"/>
      <c r="X83" s="219"/>
      <c r="Y83" s="219"/>
      <c r="Z83" s="216"/>
      <c r="AA83" s="218"/>
      <c r="AB83" s="217"/>
      <c r="AC83" s="216"/>
      <c r="AD83" s="216"/>
      <c r="AE83" s="216"/>
      <c r="AF83" s="215"/>
      <c r="AG83" s="25"/>
      <c r="AH83" s="24"/>
      <c r="AI83" s="24"/>
      <c r="AJ83" s="24"/>
      <c r="AK83" s="232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</row>
    <row r="84" spans="1:62" ht="18.75" x14ac:dyDescent="0.25">
      <c r="A84" s="119"/>
      <c r="B84" s="239" t="s">
        <v>38</v>
      </c>
      <c r="C84" s="220"/>
      <c r="D84" s="219"/>
      <c r="E84" s="219"/>
      <c r="F84" s="219"/>
      <c r="G84" s="221"/>
      <c r="H84" s="220"/>
      <c r="I84" s="219"/>
      <c r="J84" s="219"/>
      <c r="K84" s="219"/>
      <c r="L84" s="221"/>
      <c r="M84" s="220"/>
      <c r="N84" s="219"/>
      <c r="O84" s="219"/>
      <c r="P84" s="219"/>
      <c r="Q84" s="221"/>
      <c r="R84" s="220"/>
      <c r="S84" s="219"/>
      <c r="T84" s="219"/>
      <c r="U84" s="219"/>
      <c r="V84" s="221"/>
      <c r="W84" s="220"/>
      <c r="X84" s="219"/>
      <c r="Y84" s="219"/>
      <c r="Z84" s="216"/>
      <c r="AA84" s="218"/>
      <c r="AB84" s="217"/>
      <c r="AC84" s="216"/>
      <c r="AD84" s="216"/>
      <c r="AE84" s="216"/>
      <c r="AF84" s="215"/>
      <c r="AG84" s="25"/>
      <c r="AH84" s="24"/>
      <c r="AI84" s="24"/>
      <c r="AJ84" s="24"/>
      <c r="AK84" s="232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</row>
    <row r="85" spans="1:62" ht="18.75" x14ac:dyDescent="0.25">
      <c r="A85" s="119"/>
      <c r="B85" s="239" t="s">
        <v>37</v>
      </c>
      <c r="C85" s="220"/>
      <c r="D85" s="219"/>
      <c r="E85" s="219"/>
      <c r="F85" s="219"/>
      <c r="G85" s="221"/>
      <c r="H85" s="220"/>
      <c r="I85" s="219"/>
      <c r="J85" s="219"/>
      <c r="K85" s="219"/>
      <c r="L85" s="221"/>
      <c r="M85" s="220"/>
      <c r="N85" s="219"/>
      <c r="O85" s="219"/>
      <c r="P85" s="219"/>
      <c r="Q85" s="221"/>
      <c r="R85" s="220"/>
      <c r="S85" s="219"/>
      <c r="T85" s="219"/>
      <c r="U85" s="219"/>
      <c r="V85" s="221"/>
      <c r="W85" s="220"/>
      <c r="X85" s="219"/>
      <c r="Y85" s="219"/>
      <c r="Z85" s="216"/>
      <c r="AA85" s="218"/>
      <c r="AB85" s="217"/>
      <c r="AC85" s="216"/>
      <c r="AD85" s="216"/>
      <c r="AE85" s="216"/>
      <c r="AF85" s="215"/>
      <c r="AG85" s="82">
        <f>AG86+AG87+AG88</f>
        <v>0</v>
      </c>
      <c r="AH85" s="81">
        <f>AH86+AH87+AH88</f>
        <v>0</v>
      </c>
      <c r="AI85" s="81">
        <f>AI86+AI87+AI88</f>
        <v>0</v>
      </c>
      <c r="AJ85" s="81">
        <f>AJ86+AJ87+AJ88</f>
        <v>0</v>
      </c>
      <c r="AK85" s="240">
        <f>AK86+AK87+AK88</f>
        <v>0</v>
      </c>
      <c r="AL85" s="81">
        <f>AL86+AL87+AL88</f>
        <v>0</v>
      </c>
      <c r="AM85" s="81">
        <f>AM86+AM87+AM88</f>
        <v>0</v>
      </c>
      <c r="AN85" s="81">
        <f>AN86+AN87+AN88</f>
        <v>0</v>
      </c>
      <c r="AO85" s="81">
        <f>AO86+AO87+AO88</f>
        <v>0</v>
      </c>
      <c r="AP85" s="81">
        <f>AP86+AP87+AP88</f>
        <v>0</v>
      </c>
      <c r="AQ85" s="81">
        <f>AQ86+AQ87+AQ88</f>
        <v>0</v>
      </c>
      <c r="AR85" s="81">
        <f>AR86+AR87+AR88</f>
        <v>0</v>
      </c>
      <c r="AS85" s="81">
        <f>AS86+AS87+AS88</f>
        <v>0</v>
      </c>
      <c r="AT85" s="81">
        <f>AT86+AT87+AT88</f>
        <v>0</v>
      </c>
      <c r="AU85" s="81">
        <f>AU86+AU87+AU88</f>
        <v>0</v>
      </c>
      <c r="AV85" s="81">
        <f>AV86+AV87+AV88</f>
        <v>0</v>
      </c>
      <c r="AW85" s="81">
        <f>AW86+AW87+AW88</f>
        <v>0</v>
      </c>
      <c r="AX85" s="81">
        <f>AX86+AX87+AX88</f>
        <v>0</v>
      </c>
      <c r="AY85" s="81">
        <f>AY86+AY87+AY88</f>
        <v>0</v>
      </c>
      <c r="AZ85" s="81">
        <f>AZ86+AZ87+AZ88</f>
        <v>0</v>
      </c>
      <c r="BA85" s="81">
        <f>BA86+BA87+BA88</f>
        <v>0</v>
      </c>
      <c r="BB85" s="81">
        <f>BB86+BB87+BB88</f>
        <v>0</v>
      </c>
      <c r="BC85" s="81">
        <f>BC86+BC87+BC88</f>
        <v>0</v>
      </c>
      <c r="BD85" s="81">
        <f>BD86+BD87+BD88</f>
        <v>0</v>
      </c>
      <c r="BE85" s="81">
        <f>BE86+BE87+BE88</f>
        <v>0</v>
      </c>
      <c r="BF85" s="81">
        <f>BF86+BF87+BF88</f>
        <v>0</v>
      </c>
      <c r="BG85" s="81">
        <f>BG86+BG87+BG88</f>
        <v>0</v>
      </c>
      <c r="BH85" s="81">
        <f>BH86+BH87+BH88</f>
        <v>0</v>
      </c>
      <c r="BI85" s="81">
        <f>BI86+BI87+BI88</f>
        <v>0</v>
      </c>
      <c r="BJ85" s="81">
        <f>BJ86+BJ87+BJ88</f>
        <v>0</v>
      </c>
    </row>
    <row r="86" spans="1:62" ht="18.75" x14ac:dyDescent="0.25">
      <c r="A86" s="119"/>
      <c r="B86" s="237" t="s">
        <v>36</v>
      </c>
      <c r="C86" s="220"/>
      <c r="D86" s="219"/>
      <c r="E86" s="219"/>
      <c r="F86" s="219"/>
      <c r="G86" s="221"/>
      <c r="H86" s="220"/>
      <c r="I86" s="219"/>
      <c r="J86" s="219"/>
      <c r="K86" s="219"/>
      <c r="L86" s="221"/>
      <c r="M86" s="220"/>
      <c r="N86" s="219"/>
      <c r="O86" s="219"/>
      <c r="P86" s="219"/>
      <c r="Q86" s="221"/>
      <c r="R86" s="220"/>
      <c r="S86" s="219"/>
      <c r="T86" s="219"/>
      <c r="U86" s="219"/>
      <c r="V86" s="221"/>
      <c r="W86" s="220"/>
      <c r="X86" s="219"/>
      <c r="Y86" s="219"/>
      <c r="Z86" s="216"/>
      <c r="AA86" s="218"/>
      <c r="AB86" s="217"/>
      <c r="AC86" s="216"/>
      <c r="AD86" s="216"/>
      <c r="AE86" s="216"/>
      <c r="AF86" s="215"/>
      <c r="AG86" s="87"/>
      <c r="AH86" s="85"/>
      <c r="AI86" s="85"/>
      <c r="AJ86" s="85"/>
      <c r="AK86" s="241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</row>
    <row r="87" spans="1:62" x14ac:dyDescent="0.25">
      <c r="A87" s="35"/>
      <c r="B87" s="237" t="s">
        <v>35</v>
      </c>
      <c r="C87" s="220"/>
      <c r="D87" s="219"/>
      <c r="E87" s="219"/>
      <c r="F87" s="219"/>
      <c r="G87" s="221"/>
      <c r="H87" s="220"/>
      <c r="I87" s="219"/>
      <c r="J87" s="219"/>
      <c r="K87" s="219"/>
      <c r="L87" s="221"/>
      <c r="M87" s="220"/>
      <c r="N87" s="219"/>
      <c r="O87" s="219"/>
      <c r="P87" s="219"/>
      <c r="Q87" s="221"/>
      <c r="R87" s="220"/>
      <c r="S87" s="219"/>
      <c r="T87" s="219"/>
      <c r="U87" s="219"/>
      <c r="V87" s="221"/>
      <c r="W87" s="220"/>
      <c r="X87" s="219"/>
      <c r="Y87" s="219"/>
      <c r="Z87" s="216"/>
      <c r="AA87" s="218"/>
      <c r="AB87" s="217"/>
      <c r="AC87" s="216"/>
      <c r="AD87" s="216"/>
      <c r="AE87" s="216"/>
      <c r="AF87" s="215"/>
      <c r="AG87" s="82"/>
      <c r="AH87" s="81"/>
      <c r="AI87" s="81"/>
      <c r="AJ87" s="81"/>
      <c r="AK87" s="240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</row>
    <row r="88" spans="1:62" ht="18.75" x14ac:dyDescent="0.25">
      <c r="A88" s="119"/>
      <c r="B88" s="237" t="s">
        <v>127</v>
      </c>
      <c r="C88" s="220"/>
      <c r="D88" s="219"/>
      <c r="E88" s="219"/>
      <c r="F88" s="219"/>
      <c r="G88" s="221"/>
      <c r="H88" s="220"/>
      <c r="I88" s="219"/>
      <c r="J88" s="219"/>
      <c r="K88" s="219"/>
      <c r="L88" s="221"/>
      <c r="M88" s="220"/>
      <c r="N88" s="219"/>
      <c r="O88" s="219"/>
      <c r="P88" s="219"/>
      <c r="Q88" s="221"/>
      <c r="R88" s="220"/>
      <c r="S88" s="219"/>
      <c r="T88" s="219"/>
      <c r="U88" s="219"/>
      <c r="V88" s="221"/>
      <c r="W88" s="220"/>
      <c r="X88" s="219"/>
      <c r="Y88" s="219"/>
      <c r="Z88" s="216"/>
      <c r="AA88" s="218"/>
      <c r="AB88" s="217"/>
      <c r="AC88" s="216"/>
      <c r="AD88" s="216"/>
      <c r="AE88" s="216"/>
      <c r="AF88" s="215"/>
      <c r="AG88" s="82"/>
      <c r="AH88" s="81"/>
      <c r="AI88" s="81"/>
      <c r="AJ88" s="81"/>
      <c r="AK88" s="240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</row>
    <row r="89" spans="1:62" x14ac:dyDescent="0.25">
      <c r="A89" s="71" t="s">
        <v>126</v>
      </c>
      <c r="B89" s="237" t="s">
        <v>32</v>
      </c>
      <c r="C89" s="220"/>
      <c r="D89" s="219"/>
      <c r="E89" s="219"/>
      <c r="F89" s="219"/>
      <c r="G89" s="221"/>
      <c r="H89" s="220"/>
      <c r="I89" s="219"/>
      <c r="J89" s="219"/>
      <c r="K89" s="219"/>
      <c r="L89" s="221"/>
      <c r="M89" s="220"/>
      <c r="N89" s="219"/>
      <c r="O89" s="219"/>
      <c r="P89" s="219"/>
      <c r="Q89" s="221"/>
      <c r="R89" s="220"/>
      <c r="S89" s="219"/>
      <c r="T89" s="219"/>
      <c r="U89" s="219"/>
      <c r="V89" s="221"/>
      <c r="W89" s="220"/>
      <c r="X89" s="219"/>
      <c r="Y89" s="219"/>
      <c r="Z89" s="216"/>
      <c r="AA89" s="218"/>
      <c r="AB89" s="217"/>
      <c r="AC89" s="216"/>
      <c r="AD89" s="216"/>
      <c r="AE89" s="216"/>
      <c r="AF89" s="215"/>
      <c r="AG89" s="82">
        <f>SUM(AG90:AG92)</f>
        <v>13.242000000000001</v>
      </c>
      <c r="AH89" s="81">
        <f>SUM(AH90:AH92)</f>
        <v>0</v>
      </c>
      <c r="AI89" s="81">
        <f>SUM(AI90:AI92)</f>
        <v>0</v>
      </c>
      <c r="AJ89" s="81">
        <f>SUM(AJ90:AJ92)</f>
        <v>1.6</v>
      </c>
      <c r="AK89" s="240">
        <f>SUM(AK90:AK92)</f>
        <v>11.641999999999999</v>
      </c>
      <c r="AL89" s="81">
        <f>SUM(AL90:AL92)</f>
        <v>13.178000000000001</v>
      </c>
      <c r="AM89" s="81">
        <f>SUM(AM90:AM92)</f>
        <v>0</v>
      </c>
      <c r="AN89" s="81">
        <f>SUM(AN90:AN92)</f>
        <v>0</v>
      </c>
      <c r="AO89" s="81">
        <f>SUM(AO90:AO92)</f>
        <v>1.8</v>
      </c>
      <c r="AP89" s="81">
        <f>SUM(AP90:AP92)</f>
        <v>11.378</v>
      </c>
      <c r="AQ89" s="81">
        <f>SUM(AQ90:AQ92)</f>
        <v>9.411999999999999</v>
      </c>
      <c r="AR89" s="81">
        <f>SUM(AR90:AR92)</f>
        <v>0</v>
      </c>
      <c r="AS89" s="81">
        <f>SUM(AS90:AS92)</f>
        <v>0</v>
      </c>
      <c r="AT89" s="81">
        <f>SUM(AT90:AT92)</f>
        <v>2</v>
      </c>
      <c r="AU89" s="81">
        <f>SUM(AU90:AU92)</f>
        <v>7.4119999999999999</v>
      </c>
      <c r="AV89" s="81">
        <f>SUM(AV90:AV92)</f>
        <v>10.146000000000001</v>
      </c>
      <c r="AW89" s="81">
        <f>SUM(AW90:AW92)</f>
        <v>0</v>
      </c>
      <c r="AX89" s="81">
        <f>SUM(AX90:AX92)</f>
        <v>0</v>
      </c>
      <c r="AY89" s="81">
        <f>SUM(AY90:AY92)</f>
        <v>2</v>
      </c>
      <c r="AZ89" s="81">
        <f>SUM(AZ90:AZ92)</f>
        <v>8.1460000000000008</v>
      </c>
      <c r="BA89" s="81">
        <f>SUM(BA90:BA92)</f>
        <v>12.470000000000002</v>
      </c>
      <c r="BB89" s="81">
        <f>SUM(BB90:BB92)</f>
        <v>0</v>
      </c>
      <c r="BC89" s="81">
        <f>SUM(BC90:BC92)</f>
        <v>0</v>
      </c>
      <c r="BD89" s="81">
        <f>SUM(BD90:BD92)</f>
        <v>2.2000000000000002</v>
      </c>
      <c r="BE89" s="81">
        <f>SUM(BE90:BE92)</f>
        <v>10.270000000000001</v>
      </c>
      <c r="BF89" s="81">
        <f>SUM(BF90:BF92)</f>
        <v>58.448</v>
      </c>
      <c r="BG89" s="81">
        <f>SUM(BG90:BG92)</f>
        <v>0</v>
      </c>
      <c r="BH89" s="81">
        <f>SUM(BH90:BH92)</f>
        <v>0</v>
      </c>
      <c r="BI89" s="81">
        <f>SUM(BI90:BI92)</f>
        <v>9.6000000000000014</v>
      </c>
      <c r="BJ89" s="81">
        <f>SUM(BJ90:BJ92)</f>
        <v>48.847999999999999</v>
      </c>
    </row>
    <row r="90" spans="1:62" x14ac:dyDescent="0.25">
      <c r="A90" s="35" t="s">
        <v>153</v>
      </c>
      <c r="B90" s="265" t="s">
        <v>124</v>
      </c>
      <c r="C90" s="220"/>
      <c r="D90" s="219"/>
      <c r="E90" s="219"/>
      <c r="F90" s="219"/>
      <c r="G90" s="221"/>
      <c r="H90" s="220"/>
      <c r="I90" s="219"/>
      <c r="J90" s="219"/>
      <c r="K90" s="219"/>
      <c r="L90" s="221"/>
      <c r="M90" s="220"/>
      <c r="N90" s="219"/>
      <c r="O90" s="219"/>
      <c r="P90" s="219"/>
      <c r="Q90" s="221"/>
      <c r="R90" s="220"/>
      <c r="S90" s="219"/>
      <c r="T90" s="219"/>
      <c r="U90" s="219"/>
      <c r="V90" s="221"/>
      <c r="W90" s="220"/>
      <c r="X90" s="219"/>
      <c r="Y90" s="219"/>
      <c r="Z90" s="216"/>
      <c r="AA90" s="218"/>
      <c r="AB90" s="217"/>
      <c r="AC90" s="216"/>
      <c r="AD90" s="216"/>
      <c r="AE90" s="216"/>
      <c r="AF90" s="215"/>
      <c r="AG90" s="37">
        <f>SUM(AH90:AK90)</f>
        <v>6.4560000000000004</v>
      </c>
      <c r="AH90" s="24"/>
      <c r="AI90" s="24"/>
      <c r="AJ90" s="24"/>
      <c r="AK90" s="232">
        <v>6.4560000000000004</v>
      </c>
      <c r="AL90" s="30">
        <f>SUM(AM90:AP90)</f>
        <v>6.9720000000000004</v>
      </c>
      <c r="AM90" s="24"/>
      <c r="AN90" s="24"/>
      <c r="AO90" s="24"/>
      <c r="AP90" s="24">
        <v>6.9720000000000004</v>
      </c>
      <c r="AQ90" s="30">
        <f>SUM(AR90:AU90)</f>
        <v>7.4119999999999999</v>
      </c>
      <c r="AR90" s="24"/>
      <c r="AS90" s="24"/>
      <c r="AT90" s="24"/>
      <c r="AU90" s="24">
        <v>7.4119999999999999</v>
      </c>
      <c r="AV90" s="30">
        <f>SUM(AW90:AZ90)</f>
        <v>7.798</v>
      </c>
      <c r="AW90" s="24"/>
      <c r="AX90" s="24"/>
      <c r="AY90" s="24"/>
      <c r="AZ90" s="24">
        <v>7.798</v>
      </c>
      <c r="BA90" s="30">
        <f>SUM(BB90:BE90)</f>
        <v>8.1010000000000009</v>
      </c>
      <c r="BB90" s="24"/>
      <c r="BC90" s="24"/>
      <c r="BD90" s="24"/>
      <c r="BE90" s="24">
        <v>8.1010000000000009</v>
      </c>
      <c r="BF90" s="30">
        <f>SUM(BG90:BJ90)</f>
        <v>36.738999999999997</v>
      </c>
      <c r="BG90" s="30">
        <f>AH90+AM90+AR90+AW90+BB90</f>
        <v>0</v>
      </c>
      <c r="BH90" s="30">
        <f>AI90+AN90+AS90+AX90+BC90</f>
        <v>0</v>
      </c>
      <c r="BI90" s="30">
        <f>AJ90+AO90+AT90+AY90+BD90</f>
        <v>0</v>
      </c>
      <c r="BJ90" s="30">
        <f>AK90+AP90+AU90+AZ90+BE90</f>
        <v>36.738999999999997</v>
      </c>
    </row>
    <row r="91" spans="1:62" x14ac:dyDescent="0.25">
      <c r="A91" s="35" t="s">
        <v>151</v>
      </c>
      <c r="B91" s="265" t="s">
        <v>122</v>
      </c>
      <c r="C91" s="220"/>
      <c r="D91" s="219"/>
      <c r="E91" s="219"/>
      <c r="F91" s="219"/>
      <c r="G91" s="221"/>
      <c r="H91" s="220"/>
      <c r="I91" s="219"/>
      <c r="J91" s="219"/>
      <c r="K91" s="219"/>
      <c r="L91" s="221"/>
      <c r="M91" s="220"/>
      <c r="N91" s="219"/>
      <c r="O91" s="219"/>
      <c r="P91" s="219"/>
      <c r="Q91" s="221"/>
      <c r="R91" s="220"/>
      <c r="S91" s="219"/>
      <c r="T91" s="219"/>
      <c r="U91" s="219"/>
      <c r="V91" s="221"/>
      <c r="W91" s="220"/>
      <c r="X91" s="219"/>
      <c r="Y91" s="219"/>
      <c r="Z91" s="216"/>
      <c r="AA91" s="218"/>
      <c r="AB91" s="217"/>
      <c r="AC91" s="216"/>
      <c r="AD91" s="216"/>
      <c r="AE91" s="216"/>
      <c r="AF91" s="215"/>
      <c r="AG91" s="37">
        <f>SUM(AH91:AK91)</f>
        <v>1.6</v>
      </c>
      <c r="AH91" s="24"/>
      <c r="AI91" s="24"/>
      <c r="AJ91" s="24">
        <v>1.6</v>
      </c>
      <c r="AK91" s="232"/>
      <c r="AL91" s="30">
        <f>SUM(AM91:AP91)</f>
        <v>1.8</v>
      </c>
      <c r="AM91" s="24"/>
      <c r="AN91" s="24"/>
      <c r="AO91" s="24">
        <v>1.8</v>
      </c>
      <c r="AP91" s="24"/>
      <c r="AQ91" s="30">
        <f>SUM(AR91:AU91)</f>
        <v>2</v>
      </c>
      <c r="AR91" s="24"/>
      <c r="AS91" s="24"/>
      <c r="AT91" s="24">
        <v>2</v>
      </c>
      <c r="AU91" s="24"/>
      <c r="AV91" s="30">
        <f>SUM(AW91:AZ91)</f>
        <v>2</v>
      </c>
      <c r="AW91" s="24"/>
      <c r="AX91" s="24"/>
      <c r="AY91" s="24">
        <v>2</v>
      </c>
      <c r="AZ91" s="24"/>
      <c r="BA91" s="30">
        <f>SUM(BB91:BE91)</f>
        <v>2.2000000000000002</v>
      </c>
      <c r="BB91" s="24"/>
      <c r="BC91" s="24"/>
      <c r="BD91" s="24">
        <v>2.2000000000000002</v>
      </c>
      <c r="BE91" s="24"/>
      <c r="BF91" s="30">
        <f>SUM(BG91:BJ91)</f>
        <v>9.6000000000000014</v>
      </c>
      <c r="BG91" s="30">
        <f>AH91+AM91+AR91+AW91+BB91</f>
        <v>0</v>
      </c>
      <c r="BH91" s="30">
        <f>AI91+AN91+AS91+AX91+BC91</f>
        <v>0</v>
      </c>
      <c r="BI91" s="30">
        <f>AJ91+AO91+AT91+AY91+BD91</f>
        <v>9.6000000000000014</v>
      </c>
      <c r="BJ91" s="30">
        <f>AK91+AP91+AU91+AZ91+BE91</f>
        <v>0</v>
      </c>
    </row>
    <row r="92" spans="1:62" x14ac:dyDescent="0.25">
      <c r="A92" s="35" t="s">
        <v>147</v>
      </c>
      <c r="B92" s="265" t="s">
        <v>120</v>
      </c>
      <c r="C92" s="220"/>
      <c r="D92" s="219"/>
      <c r="E92" s="219"/>
      <c r="F92" s="219"/>
      <c r="G92" s="221"/>
      <c r="H92" s="220"/>
      <c r="I92" s="219"/>
      <c r="J92" s="219"/>
      <c r="K92" s="219"/>
      <c r="L92" s="221"/>
      <c r="M92" s="220"/>
      <c r="N92" s="219"/>
      <c r="O92" s="219"/>
      <c r="P92" s="219"/>
      <c r="Q92" s="221"/>
      <c r="R92" s="220"/>
      <c r="S92" s="219"/>
      <c r="T92" s="219"/>
      <c r="U92" s="219"/>
      <c r="V92" s="221"/>
      <c r="W92" s="220"/>
      <c r="X92" s="219"/>
      <c r="Y92" s="219"/>
      <c r="Z92" s="216"/>
      <c r="AA92" s="218"/>
      <c r="AB92" s="217"/>
      <c r="AC92" s="216"/>
      <c r="AD92" s="216"/>
      <c r="AE92" s="216"/>
      <c r="AF92" s="215"/>
      <c r="AG92" s="37">
        <f>SUM(AH92:AK92)</f>
        <v>5.1859999999999999</v>
      </c>
      <c r="AH92" s="24"/>
      <c r="AI92" s="24"/>
      <c r="AJ92" s="24"/>
      <c r="AK92" s="232">
        <v>5.1859999999999999</v>
      </c>
      <c r="AL92" s="30">
        <f>SUM(AM92:AP92)</f>
        <v>4.4059999999999997</v>
      </c>
      <c r="AM92" s="24"/>
      <c r="AN92" s="24"/>
      <c r="AO92" s="24"/>
      <c r="AP92" s="24">
        <v>4.4059999999999997</v>
      </c>
      <c r="AQ92" s="30">
        <f>SUM(AR92:AU92)</f>
        <v>0</v>
      </c>
      <c r="AR92" s="24"/>
      <c r="AS92" s="24"/>
      <c r="AT92" s="24"/>
      <c r="AU92" s="24"/>
      <c r="AV92" s="30">
        <f>SUM(AW92:AZ92)</f>
        <v>0.34799999999999998</v>
      </c>
      <c r="AW92" s="24"/>
      <c r="AX92" s="24"/>
      <c r="AY92" s="24"/>
      <c r="AZ92" s="24">
        <v>0.34799999999999998</v>
      </c>
      <c r="BA92" s="30">
        <f>SUM(BB92:BE92)</f>
        <v>2.169</v>
      </c>
      <c r="BB92" s="24"/>
      <c r="BC92" s="24"/>
      <c r="BD92" s="24"/>
      <c r="BE92" s="24">
        <v>2.169</v>
      </c>
      <c r="BF92" s="30">
        <f>SUM(BG92:BJ92)</f>
        <v>12.109</v>
      </c>
      <c r="BG92" s="30">
        <f>AH92+AM92+AR92+AW92+BB92</f>
        <v>0</v>
      </c>
      <c r="BH92" s="30">
        <f>AI92+AN92+AS92+AX92+BC92</f>
        <v>0</v>
      </c>
      <c r="BI92" s="30">
        <f>AJ92+AO92+AT92+AY92+BD92</f>
        <v>0</v>
      </c>
      <c r="BJ92" s="30">
        <f>AK92+AP92+AU92+AZ92+BE92</f>
        <v>12.109</v>
      </c>
    </row>
    <row r="93" spans="1:62" x14ac:dyDescent="0.25">
      <c r="A93" s="71" t="s">
        <v>119</v>
      </c>
      <c r="B93" s="243" t="s">
        <v>25</v>
      </c>
      <c r="C93" s="220"/>
      <c r="D93" s="219"/>
      <c r="E93" s="219"/>
      <c r="F93" s="219"/>
      <c r="G93" s="221"/>
      <c r="H93" s="220"/>
      <c r="I93" s="219"/>
      <c r="J93" s="219"/>
      <c r="K93" s="219"/>
      <c r="L93" s="221"/>
      <c r="M93" s="220"/>
      <c r="N93" s="219"/>
      <c r="O93" s="219"/>
      <c r="P93" s="219"/>
      <c r="Q93" s="221"/>
      <c r="R93" s="220"/>
      <c r="S93" s="219"/>
      <c r="T93" s="219"/>
      <c r="U93" s="219"/>
      <c r="V93" s="221"/>
      <c r="W93" s="220"/>
      <c r="X93" s="219"/>
      <c r="Y93" s="219"/>
      <c r="Z93" s="216"/>
      <c r="AA93" s="218"/>
      <c r="AB93" s="217"/>
      <c r="AC93" s="216"/>
      <c r="AD93" s="216"/>
      <c r="AE93" s="216"/>
      <c r="AF93" s="215"/>
      <c r="AG93" s="82">
        <f>SUM(AG94:AG96)</f>
        <v>29.530999999999999</v>
      </c>
      <c r="AH93" s="81">
        <f>SUM(AH94:AH96)</f>
        <v>0.5</v>
      </c>
      <c r="AI93" s="81">
        <f>SUM(AI94:AI96)</f>
        <v>8.3000000000000007</v>
      </c>
      <c r="AJ93" s="81">
        <f>SUM(AJ94:AJ96)</f>
        <v>15.731000000000002</v>
      </c>
      <c r="AK93" s="240">
        <f>SUM(AK94:AK96)</f>
        <v>5</v>
      </c>
      <c r="AL93" s="81">
        <f>SUM(AL94:AL96)</f>
        <v>32.566000000000003</v>
      </c>
      <c r="AM93" s="81">
        <f>SUM(AM94:AM96)</f>
        <v>0.6</v>
      </c>
      <c r="AN93" s="81">
        <f>SUM(AN94:AN96)</f>
        <v>8.1999999999999993</v>
      </c>
      <c r="AO93" s="81">
        <f>SUM(AO94:AO96)</f>
        <v>17.166</v>
      </c>
      <c r="AP93" s="81">
        <f>SUM(AP94:AP96)</f>
        <v>6.6</v>
      </c>
      <c r="AQ93" s="81">
        <f>SUM(AQ94:AQ96)</f>
        <v>33.876999999999995</v>
      </c>
      <c r="AR93" s="81">
        <f>SUM(AR94:AR96)</f>
        <v>0.6</v>
      </c>
      <c r="AS93" s="81">
        <f>SUM(AS94:AS96)</f>
        <v>8.1999999999999993</v>
      </c>
      <c r="AT93" s="81">
        <f>SUM(AT94:AT96)</f>
        <v>17.116</v>
      </c>
      <c r="AU93" s="81">
        <f>SUM(AU94:AU96)</f>
        <v>7.9609999999999985</v>
      </c>
      <c r="AV93" s="81">
        <f>SUM(AV94:AV96)</f>
        <v>36.152000000000001</v>
      </c>
      <c r="AW93" s="81">
        <f>SUM(AW94:AW96)</f>
        <v>0.6</v>
      </c>
      <c r="AX93" s="81">
        <f>SUM(AX94:AX96)</f>
        <v>9</v>
      </c>
      <c r="AY93" s="81">
        <f>SUM(AY94:AY96)</f>
        <v>15.398</v>
      </c>
      <c r="AZ93" s="81">
        <f>SUM(AZ94:AZ96)</f>
        <v>11.154</v>
      </c>
      <c r="BA93" s="81">
        <f>SUM(BA94:BA96)</f>
        <v>37.751000000000005</v>
      </c>
      <c r="BB93" s="81">
        <f>SUM(BB94:BB96)</f>
        <v>0.6</v>
      </c>
      <c r="BC93" s="81">
        <f>SUM(BC94:BC96)</f>
        <v>9</v>
      </c>
      <c r="BD93" s="81">
        <f>SUM(BD94:BD96)</f>
        <v>16.054000000000002</v>
      </c>
      <c r="BE93" s="81">
        <f>SUM(BE94:BE96)</f>
        <v>12.097000000000001</v>
      </c>
      <c r="BF93" s="81">
        <f>SUM(BF94:BF96)</f>
        <v>169.87700000000001</v>
      </c>
      <c r="BG93" s="81">
        <f>SUM(BG94:BG96)</f>
        <v>2.9000000000000004</v>
      </c>
      <c r="BH93" s="81">
        <f>SUM(BH94:BH96)</f>
        <v>42.699999999999996</v>
      </c>
      <c r="BI93" s="81">
        <f>SUM(BI94:BI96)</f>
        <v>81.465000000000003</v>
      </c>
      <c r="BJ93" s="81">
        <f>SUM(BJ94:BJ96)</f>
        <v>42.811999999999998</v>
      </c>
    </row>
    <row r="94" spans="1:62" x14ac:dyDescent="0.25">
      <c r="A94" s="35" t="s">
        <v>143</v>
      </c>
      <c r="B94" s="264" t="s">
        <v>117</v>
      </c>
      <c r="C94" s="220"/>
      <c r="D94" s="219"/>
      <c r="E94" s="219"/>
      <c r="F94" s="219"/>
      <c r="G94" s="221"/>
      <c r="H94" s="220"/>
      <c r="I94" s="219"/>
      <c r="J94" s="219"/>
      <c r="K94" s="219"/>
      <c r="L94" s="221"/>
      <c r="M94" s="220"/>
      <c r="N94" s="219"/>
      <c r="O94" s="219"/>
      <c r="P94" s="219"/>
      <c r="Q94" s="221"/>
      <c r="R94" s="220"/>
      <c r="S94" s="219"/>
      <c r="T94" s="219"/>
      <c r="U94" s="219"/>
      <c r="V94" s="221"/>
      <c r="W94" s="220"/>
      <c r="X94" s="219"/>
      <c r="Y94" s="219"/>
      <c r="Z94" s="216"/>
      <c r="AA94" s="218"/>
      <c r="AB94" s="217"/>
      <c r="AC94" s="216"/>
      <c r="AD94" s="216"/>
      <c r="AE94" s="216"/>
      <c r="AF94" s="215"/>
      <c r="AG94" s="37">
        <f>SUM(AH94:AK94)</f>
        <v>4.6100000000000003</v>
      </c>
      <c r="AH94" s="24"/>
      <c r="AI94" s="24">
        <v>1.8</v>
      </c>
      <c r="AJ94" s="24">
        <v>2.81</v>
      </c>
      <c r="AK94" s="232"/>
      <c r="AL94" s="30">
        <f>SUM(AM94:AP94)</f>
        <v>5.65</v>
      </c>
      <c r="AM94" s="24"/>
      <c r="AN94" s="24">
        <v>2</v>
      </c>
      <c r="AO94" s="24">
        <v>3.65</v>
      </c>
      <c r="AP94" s="24"/>
      <c r="AQ94" s="30">
        <f>SUM(AR94:AU94)</f>
        <v>5.266</v>
      </c>
      <c r="AR94" s="24"/>
      <c r="AS94" s="24">
        <v>2</v>
      </c>
      <c r="AT94" s="24">
        <v>3.266</v>
      </c>
      <c r="AU94" s="24"/>
      <c r="AV94" s="30">
        <f>SUM(AW94:AZ94)</f>
        <v>6.0540000000000003</v>
      </c>
      <c r="AW94" s="24"/>
      <c r="AX94" s="24">
        <v>2.5</v>
      </c>
      <c r="AY94" s="24">
        <v>3.5540000000000003</v>
      </c>
      <c r="AZ94" s="24"/>
      <c r="BA94" s="30">
        <f>SUM(BB94:BE94)</f>
        <v>6.4779999999999998</v>
      </c>
      <c r="BB94" s="24"/>
      <c r="BC94" s="24">
        <v>2.5</v>
      </c>
      <c r="BD94" s="24">
        <v>3.9779999999999998</v>
      </c>
      <c r="BE94" s="24"/>
      <c r="BF94" s="30">
        <f>SUM(BG94:BJ94)</f>
        <v>28.058</v>
      </c>
      <c r="BG94" s="30">
        <f>AH94+AM94+AR94+AW94+BB94</f>
        <v>0</v>
      </c>
      <c r="BH94" s="30">
        <f>AI94+AN94+AS94+AX94+BC94</f>
        <v>10.8</v>
      </c>
      <c r="BI94" s="30">
        <f>AJ94+AO94+AT94+AY94+BD94</f>
        <v>17.257999999999999</v>
      </c>
      <c r="BJ94" s="30">
        <f>AK94+AP94+AU94+AZ94+BE94</f>
        <v>0</v>
      </c>
    </row>
    <row r="95" spans="1:62" x14ac:dyDescent="0.25">
      <c r="A95" s="35" t="s">
        <v>141</v>
      </c>
      <c r="B95" s="264" t="s">
        <v>115</v>
      </c>
      <c r="C95" s="220"/>
      <c r="D95" s="219"/>
      <c r="E95" s="219"/>
      <c r="F95" s="219"/>
      <c r="G95" s="221"/>
      <c r="H95" s="220"/>
      <c r="I95" s="219"/>
      <c r="J95" s="219"/>
      <c r="K95" s="219"/>
      <c r="L95" s="221"/>
      <c r="M95" s="220"/>
      <c r="N95" s="219"/>
      <c r="O95" s="219"/>
      <c r="P95" s="219"/>
      <c r="Q95" s="221"/>
      <c r="R95" s="220"/>
      <c r="S95" s="219"/>
      <c r="T95" s="219"/>
      <c r="U95" s="219"/>
      <c r="V95" s="221"/>
      <c r="W95" s="220"/>
      <c r="X95" s="219"/>
      <c r="Y95" s="219"/>
      <c r="Z95" s="216"/>
      <c r="AA95" s="218"/>
      <c r="AB95" s="217"/>
      <c r="AC95" s="216"/>
      <c r="AD95" s="216"/>
      <c r="AE95" s="216"/>
      <c r="AF95" s="215"/>
      <c r="AG95" s="37">
        <f>SUM(AH95:AK95)</f>
        <v>20</v>
      </c>
      <c r="AH95" s="24"/>
      <c r="AI95" s="24">
        <v>5</v>
      </c>
      <c r="AJ95" s="24">
        <v>10</v>
      </c>
      <c r="AK95" s="232">
        <v>5</v>
      </c>
      <c r="AL95" s="30">
        <f>SUM(AM95:AP95)</f>
        <v>21.6</v>
      </c>
      <c r="AM95" s="24"/>
      <c r="AN95" s="24">
        <v>5</v>
      </c>
      <c r="AO95" s="24">
        <v>10</v>
      </c>
      <c r="AP95" s="24">
        <v>6.6</v>
      </c>
      <c r="AQ95" s="30">
        <f>SUM(AR95:AU95)</f>
        <v>22.960999999999999</v>
      </c>
      <c r="AR95" s="24"/>
      <c r="AS95" s="24">
        <v>5</v>
      </c>
      <c r="AT95" s="24">
        <v>10</v>
      </c>
      <c r="AU95" s="24">
        <v>7.9609999999999985</v>
      </c>
      <c r="AV95" s="30">
        <f>SUM(AW95:AZ95)</f>
        <v>24.154</v>
      </c>
      <c r="AW95" s="24"/>
      <c r="AX95" s="24">
        <v>5</v>
      </c>
      <c r="AY95" s="24">
        <v>8</v>
      </c>
      <c r="AZ95" s="24">
        <v>11.154</v>
      </c>
      <c r="BA95" s="30">
        <f>SUM(BB95:BE95)</f>
        <v>25.097000000000001</v>
      </c>
      <c r="BB95" s="24"/>
      <c r="BC95" s="24">
        <v>5</v>
      </c>
      <c r="BD95" s="24">
        <v>8</v>
      </c>
      <c r="BE95" s="24">
        <v>12.097000000000001</v>
      </c>
      <c r="BF95" s="30">
        <f>SUM(BG95:BJ95)</f>
        <v>113.812</v>
      </c>
      <c r="BG95" s="30">
        <f>AH95+AM95+AR95+AW95+BB95</f>
        <v>0</v>
      </c>
      <c r="BH95" s="30">
        <f>AI95+AN95+AS95+AX95+BC95</f>
        <v>25</v>
      </c>
      <c r="BI95" s="30">
        <f>AJ95+AO95+AT95+AY95+BD95</f>
        <v>46</v>
      </c>
      <c r="BJ95" s="30">
        <f>AK95+AP95+AU95+AZ95+BE95</f>
        <v>42.811999999999998</v>
      </c>
    </row>
    <row r="96" spans="1:62" x14ac:dyDescent="0.25">
      <c r="A96" s="35" t="s">
        <v>139</v>
      </c>
      <c r="B96" s="264" t="s">
        <v>113</v>
      </c>
      <c r="C96" s="220"/>
      <c r="D96" s="219"/>
      <c r="E96" s="219"/>
      <c r="F96" s="219"/>
      <c r="G96" s="221"/>
      <c r="H96" s="220"/>
      <c r="I96" s="219"/>
      <c r="J96" s="219"/>
      <c r="K96" s="219"/>
      <c r="L96" s="221"/>
      <c r="M96" s="220"/>
      <c r="N96" s="219"/>
      <c r="O96" s="219"/>
      <c r="P96" s="219"/>
      <c r="Q96" s="221"/>
      <c r="R96" s="220"/>
      <c r="S96" s="219"/>
      <c r="T96" s="219"/>
      <c r="U96" s="219"/>
      <c r="V96" s="221"/>
      <c r="W96" s="220"/>
      <c r="X96" s="219"/>
      <c r="Y96" s="219"/>
      <c r="Z96" s="216"/>
      <c r="AA96" s="218"/>
      <c r="AB96" s="217"/>
      <c r="AC96" s="216"/>
      <c r="AD96" s="216"/>
      <c r="AE96" s="216"/>
      <c r="AF96" s="215"/>
      <c r="AG96" s="37">
        <f>SUM(AH96:AK96)</f>
        <v>4.9210000000000003</v>
      </c>
      <c r="AH96" s="30">
        <v>0.5</v>
      </c>
      <c r="AI96" s="30">
        <v>1.5</v>
      </c>
      <c r="AJ96" s="30">
        <v>2.9210000000000003</v>
      </c>
      <c r="AK96" s="214"/>
      <c r="AL96" s="30">
        <f>SUM(AM96:AP96)</f>
        <v>5.3159999999999998</v>
      </c>
      <c r="AM96" s="30">
        <v>0.6</v>
      </c>
      <c r="AN96" s="30">
        <v>1.2</v>
      </c>
      <c r="AO96" s="30">
        <v>3.516</v>
      </c>
      <c r="AP96" s="30"/>
      <c r="AQ96" s="30">
        <f>SUM(AR96:AU96)</f>
        <v>5.65</v>
      </c>
      <c r="AR96" s="24">
        <v>0.6</v>
      </c>
      <c r="AS96" s="24">
        <v>1.2</v>
      </c>
      <c r="AT96" s="24">
        <v>3.85</v>
      </c>
      <c r="AU96" s="24"/>
      <c r="AV96" s="30">
        <f>SUM(AW96:AZ96)</f>
        <v>5.9440000000000008</v>
      </c>
      <c r="AW96" s="30">
        <v>0.6</v>
      </c>
      <c r="AX96" s="30">
        <v>1.5</v>
      </c>
      <c r="AY96" s="30">
        <v>3.8440000000000003</v>
      </c>
      <c r="AZ96" s="30"/>
      <c r="BA96" s="30">
        <f>SUM(BB96:BE96)</f>
        <v>6.1760000000000002</v>
      </c>
      <c r="BB96" s="30">
        <v>0.6</v>
      </c>
      <c r="BC96" s="30">
        <v>1.5</v>
      </c>
      <c r="BD96" s="30">
        <v>4.0760000000000005</v>
      </c>
      <c r="BE96" s="30"/>
      <c r="BF96" s="30">
        <f>SUM(BG96:BJ96)</f>
        <v>28.007000000000001</v>
      </c>
      <c r="BG96" s="30">
        <f>AH96+AM96+AR96+AW96+BB96</f>
        <v>2.9000000000000004</v>
      </c>
      <c r="BH96" s="30">
        <f>AI96+AN96+AS96+AX96+BC96</f>
        <v>6.9</v>
      </c>
      <c r="BI96" s="30">
        <f>AJ96+AO96+AT96+AY96+BD96</f>
        <v>18.207000000000001</v>
      </c>
      <c r="BJ96" s="30">
        <f>AK96+AP96+AU96+AZ96+BE96</f>
        <v>0</v>
      </c>
    </row>
    <row r="97" spans="1:62" ht="31.5" x14ac:dyDescent="0.25">
      <c r="A97" s="71" t="s">
        <v>112</v>
      </c>
      <c r="B97" s="237" t="s">
        <v>23</v>
      </c>
      <c r="C97" s="220"/>
      <c r="D97" s="219"/>
      <c r="E97" s="219"/>
      <c r="F97" s="219"/>
      <c r="G97" s="221"/>
      <c r="H97" s="220"/>
      <c r="I97" s="219"/>
      <c r="J97" s="219"/>
      <c r="K97" s="219"/>
      <c r="L97" s="221"/>
      <c r="M97" s="220"/>
      <c r="N97" s="219"/>
      <c r="O97" s="219"/>
      <c r="P97" s="219"/>
      <c r="Q97" s="221"/>
      <c r="R97" s="220"/>
      <c r="S97" s="219"/>
      <c r="T97" s="219"/>
      <c r="U97" s="219"/>
      <c r="V97" s="221"/>
      <c r="W97" s="220"/>
      <c r="X97" s="219"/>
      <c r="Y97" s="219"/>
      <c r="Z97" s="216"/>
      <c r="AA97" s="218"/>
      <c r="AB97" s="217"/>
      <c r="AC97" s="216"/>
      <c r="AD97" s="216"/>
      <c r="AE97" s="216"/>
      <c r="AF97" s="215"/>
      <c r="AG97" s="82">
        <f>SUM(AG98:AG101)</f>
        <v>0</v>
      </c>
      <c r="AH97" s="81">
        <f>SUM(AH98:AH101)</f>
        <v>0</v>
      </c>
      <c r="AI97" s="81">
        <f>SUM(AI98:AI101)</f>
        <v>0</v>
      </c>
      <c r="AJ97" s="81">
        <f>SUM(AJ98:AJ101)</f>
        <v>0</v>
      </c>
      <c r="AK97" s="240">
        <f>SUM(AK98:AK101)</f>
        <v>0</v>
      </c>
      <c r="AL97" s="81">
        <f>SUM(AL98:AL101)</f>
        <v>0</v>
      </c>
      <c r="AM97" s="81">
        <f>SUM(AM98:AM101)</f>
        <v>0</v>
      </c>
      <c r="AN97" s="81">
        <f>SUM(AN98:AN101)</f>
        <v>0</v>
      </c>
      <c r="AO97" s="81">
        <f>SUM(AO98:AO101)</f>
        <v>0</v>
      </c>
      <c r="AP97" s="81">
        <f>SUM(AP98:AP101)</f>
        <v>0</v>
      </c>
      <c r="AQ97" s="81">
        <f>SUM(AQ98:AQ101)</f>
        <v>0</v>
      </c>
      <c r="AR97" s="81">
        <f>SUM(AR98:AR101)</f>
        <v>0</v>
      </c>
      <c r="AS97" s="81">
        <f>SUM(AS98:AS101)</f>
        <v>0</v>
      </c>
      <c r="AT97" s="81">
        <f>SUM(AT98:AT101)</f>
        <v>0</v>
      </c>
      <c r="AU97" s="81">
        <f>SUM(AU98:AU101)</f>
        <v>0</v>
      </c>
      <c r="AV97" s="81">
        <f>SUM(AV98:AV101)</f>
        <v>0</v>
      </c>
      <c r="AW97" s="81">
        <f>SUM(AW98:AW101)</f>
        <v>0</v>
      </c>
      <c r="AX97" s="81">
        <f>SUM(AX98:AX101)</f>
        <v>0</v>
      </c>
      <c r="AY97" s="81">
        <f>SUM(AY98:AY101)</f>
        <v>0</v>
      </c>
      <c r="AZ97" s="81">
        <f>SUM(AZ98:AZ101)</f>
        <v>0</v>
      </c>
      <c r="BA97" s="81">
        <f>SUM(BA98:BA101)</f>
        <v>0</v>
      </c>
      <c r="BB97" s="81">
        <f>SUM(BB98:BB101)</f>
        <v>0</v>
      </c>
      <c r="BC97" s="81">
        <f>SUM(BC98:BC101)</f>
        <v>0</v>
      </c>
      <c r="BD97" s="81">
        <f>SUM(BD98:BD101)</f>
        <v>0</v>
      </c>
      <c r="BE97" s="81">
        <f>SUM(BE98:BE101)</f>
        <v>0</v>
      </c>
      <c r="BF97" s="81">
        <f>SUM(BF98:BF101)</f>
        <v>0</v>
      </c>
      <c r="BG97" s="81">
        <f>SUM(BG98:BG101)</f>
        <v>0</v>
      </c>
      <c r="BH97" s="81">
        <f>SUM(BH98:BH101)</f>
        <v>0</v>
      </c>
      <c r="BI97" s="81">
        <f>SUM(BI98:BI101)</f>
        <v>0</v>
      </c>
      <c r="BJ97" s="81">
        <f>SUM(BJ98:BJ101)</f>
        <v>0</v>
      </c>
    </row>
    <row r="98" spans="1:62" x14ac:dyDescent="0.25">
      <c r="A98" s="35" t="s">
        <v>137</v>
      </c>
      <c r="B98" s="262" t="s">
        <v>109</v>
      </c>
      <c r="C98" s="220"/>
      <c r="D98" s="219"/>
      <c r="E98" s="219"/>
      <c r="F98" s="219"/>
      <c r="G98" s="221"/>
      <c r="H98" s="220"/>
      <c r="I98" s="219"/>
      <c r="J98" s="219"/>
      <c r="K98" s="219"/>
      <c r="L98" s="221"/>
      <c r="M98" s="220"/>
      <c r="N98" s="219"/>
      <c r="O98" s="219"/>
      <c r="P98" s="219"/>
      <c r="Q98" s="221"/>
      <c r="R98" s="220"/>
      <c r="S98" s="219"/>
      <c r="T98" s="219"/>
      <c r="U98" s="219"/>
      <c r="V98" s="221"/>
      <c r="W98" s="220"/>
      <c r="X98" s="219"/>
      <c r="Y98" s="219"/>
      <c r="Z98" s="216"/>
      <c r="AA98" s="218"/>
      <c r="AB98" s="217"/>
      <c r="AC98" s="216"/>
      <c r="AD98" s="216"/>
      <c r="AE98" s="216"/>
      <c r="AF98" s="215"/>
      <c r="AG98" s="37">
        <f>SUM(AH98:AK98)</f>
        <v>0</v>
      </c>
      <c r="AH98" s="57"/>
      <c r="AI98" s="57"/>
      <c r="AJ98" s="57"/>
      <c r="AK98" s="254"/>
      <c r="AL98" s="30">
        <f>SUM(AM98:AP98)</f>
        <v>0</v>
      </c>
      <c r="AM98" s="57"/>
      <c r="AN98" s="57"/>
      <c r="AO98" s="57"/>
      <c r="AP98" s="57"/>
      <c r="AQ98" s="30">
        <f>SUM(AR98:AU98)</f>
        <v>0</v>
      </c>
      <c r="AR98" s="57"/>
      <c r="AS98" s="57"/>
      <c r="AT98" s="57"/>
      <c r="AU98" s="57"/>
      <c r="AV98" s="30">
        <f>SUM(AW98:AZ98)</f>
        <v>0</v>
      </c>
      <c r="AW98" s="57"/>
      <c r="AX98" s="57"/>
      <c r="AY98" s="57"/>
      <c r="AZ98" s="57"/>
      <c r="BA98" s="30">
        <f>SUM(BB98:BE98)</f>
        <v>0</v>
      </c>
      <c r="BB98" s="57"/>
      <c r="BC98" s="57"/>
      <c r="BD98" s="57"/>
      <c r="BE98" s="57"/>
      <c r="BF98" s="30">
        <f>SUM(BG98:BJ98)</f>
        <v>0</v>
      </c>
      <c r="BG98" s="30">
        <f>AH98+AM98+AR98+AW98+BB98</f>
        <v>0</v>
      </c>
      <c r="BH98" s="30">
        <f>AI98+AN98+AS98+AX98+BC98</f>
        <v>0</v>
      </c>
      <c r="BI98" s="30">
        <f>AJ98+AO98+AT98+AY98+BD98</f>
        <v>0</v>
      </c>
      <c r="BJ98" s="30">
        <f>AK98+AP98+AU98+AZ98+BE98</f>
        <v>0</v>
      </c>
    </row>
    <row r="99" spans="1:62" x14ac:dyDescent="0.25">
      <c r="A99" s="35" t="s">
        <v>135</v>
      </c>
      <c r="B99" s="263" t="s">
        <v>106</v>
      </c>
      <c r="C99" s="220"/>
      <c r="D99" s="219"/>
      <c r="E99" s="219"/>
      <c r="F99" s="219"/>
      <c r="G99" s="221"/>
      <c r="H99" s="220"/>
      <c r="I99" s="219"/>
      <c r="J99" s="219"/>
      <c r="K99" s="219"/>
      <c r="L99" s="221"/>
      <c r="M99" s="220"/>
      <c r="N99" s="219"/>
      <c r="O99" s="219"/>
      <c r="P99" s="219"/>
      <c r="Q99" s="221"/>
      <c r="R99" s="220"/>
      <c r="S99" s="219"/>
      <c r="T99" s="219"/>
      <c r="U99" s="219"/>
      <c r="V99" s="221"/>
      <c r="W99" s="220"/>
      <c r="X99" s="219"/>
      <c r="Y99" s="219"/>
      <c r="Z99" s="216"/>
      <c r="AA99" s="218"/>
      <c r="AB99" s="217"/>
      <c r="AC99" s="216"/>
      <c r="AD99" s="216"/>
      <c r="AE99" s="216"/>
      <c r="AF99" s="215"/>
      <c r="AG99" s="37">
        <f>SUM(AH99:AK99)</f>
        <v>0</v>
      </c>
      <c r="AH99" s="57"/>
      <c r="AI99" s="57"/>
      <c r="AJ99" s="57"/>
      <c r="AK99" s="254"/>
      <c r="AL99" s="30">
        <f>SUM(AM99:AP99)</f>
        <v>0</v>
      </c>
      <c r="AM99" s="57"/>
      <c r="AN99" s="57"/>
      <c r="AO99" s="57"/>
      <c r="AP99" s="57"/>
      <c r="AQ99" s="30">
        <f>SUM(AR99:AU99)</f>
        <v>0</v>
      </c>
      <c r="AR99" s="57"/>
      <c r="AS99" s="57"/>
      <c r="AT99" s="57"/>
      <c r="AU99" s="57"/>
      <c r="AV99" s="30">
        <f>SUM(AW99:AZ99)</f>
        <v>0</v>
      </c>
      <c r="AW99" s="57"/>
      <c r="AX99" s="57"/>
      <c r="AY99" s="57"/>
      <c r="AZ99" s="57"/>
      <c r="BA99" s="30">
        <f>SUM(BB99:BE99)</f>
        <v>0</v>
      </c>
      <c r="BB99" s="57"/>
      <c r="BC99" s="57"/>
      <c r="BD99" s="57"/>
      <c r="BE99" s="57"/>
      <c r="BF99" s="30">
        <f>SUM(BG99:BJ99)</f>
        <v>0</v>
      </c>
      <c r="BG99" s="30">
        <f>AH99+AM99+AR99+AW99+BB99</f>
        <v>0</v>
      </c>
      <c r="BH99" s="30">
        <f>AI99+AN99+AS99+AX99+BC99</f>
        <v>0</v>
      </c>
      <c r="BI99" s="30">
        <f>AJ99+AO99+AT99+AY99+BD99</f>
        <v>0</v>
      </c>
      <c r="BJ99" s="30">
        <f>AK99+AP99+AU99+AZ99+BE99</f>
        <v>0</v>
      </c>
    </row>
    <row r="100" spans="1:62" ht="31.5" x14ac:dyDescent="0.25">
      <c r="A100" s="35" t="s">
        <v>129</v>
      </c>
      <c r="B100" s="262" t="s">
        <v>100</v>
      </c>
      <c r="C100" s="220"/>
      <c r="D100" s="219"/>
      <c r="E100" s="219"/>
      <c r="F100" s="219"/>
      <c r="G100" s="221"/>
      <c r="H100" s="220"/>
      <c r="I100" s="219"/>
      <c r="J100" s="219"/>
      <c r="K100" s="219"/>
      <c r="L100" s="221"/>
      <c r="M100" s="220"/>
      <c r="N100" s="219"/>
      <c r="O100" s="219"/>
      <c r="P100" s="219"/>
      <c r="Q100" s="221"/>
      <c r="R100" s="220"/>
      <c r="S100" s="219"/>
      <c r="T100" s="219"/>
      <c r="U100" s="219"/>
      <c r="V100" s="221"/>
      <c r="W100" s="220"/>
      <c r="X100" s="219"/>
      <c r="Y100" s="219"/>
      <c r="Z100" s="216"/>
      <c r="AA100" s="218"/>
      <c r="AB100" s="217"/>
      <c r="AC100" s="216"/>
      <c r="AD100" s="216"/>
      <c r="AE100" s="216"/>
      <c r="AF100" s="215"/>
      <c r="AG100" s="37">
        <f>SUM(AH100:AK100)</f>
        <v>0</v>
      </c>
      <c r="AH100" s="57"/>
      <c r="AI100" s="57"/>
      <c r="AJ100" s="57"/>
      <c r="AK100" s="254"/>
      <c r="AL100" s="30">
        <f>SUM(AM100:AP100)</f>
        <v>0</v>
      </c>
      <c r="AM100" s="57"/>
      <c r="AN100" s="57"/>
      <c r="AO100" s="57"/>
      <c r="AP100" s="57"/>
      <c r="AQ100" s="30">
        <f>SUM(AR100:AU100)</f>
        <v>0</v>
      </c>
      <c r="AR100" s="57"/>
      <c r="AS100" s="57"/>
      <c r="AT100" s="57"/>
      <c r="AU100" s="57"/>
      <c r="AV100" s="30">
        <f>SUM(AW100:AZ100)</f>
        <v>0</v>
      </c>
      <c r="AW100" s="57"/>
      <c r="AX100" s="57"/>
      <c r="AY100" s="57"/>
      <c r="AZ100" s="57"/>
      <c r="BA100" s="30">
        <f>SUM(BB100:BE100)</f>
        <v>0</v>
      </c>
      <c r="BB100" s="57"/>
      <c r="BC100" s="57"/>
      <c r="BD100" s="57"/>
      <c r="BE100" s="57"/>
      <c r="BF100" s="30">
        <f>SUM(BG100:BJ100)</f>
        <v>0</v>
      </c>
      <c r="BG100" s="30">
        <f>AH100+AM100+AR100+AW100+BB100</f>
        <v>0</v>
      </c>
      <c r="BH100" s="30">
        <f>AI100+AN100+AS100+AX100+BC100</f>
        <v>0</v>
      </c>
      <c r="BI100" s="30">
        <f>AJ100+AO100+AT100+AY100+BD100</f>
        <v>0</v>
      </c>
      <c r="BJ100" s="30">
        <f>AK100+AP100+AU100+AZ100+BE100</f>
        <v>0</v>
      </c>
    </row>
    <row r="101" spans="1:62" ht="31.5" x14ac:dyDescent="0.25">
      <c r="A101" s="35" t="s">
        <v>125</v>
      </c>
      <c r="B101" s="261" t="s">
        <v>98</v>
      </c>
      <c r="C101" s="220"/>
      <c r="D101" s="219"/>
      <c r="E101" s="219"/>
      <c r="F101" s="219"/>
      <c r="G101" s="221"/>
      <c r="H101" s="220"/>
      <c r="I101" s="219"/>
      <c r="J101" s="219"/>
      <c r="K101" s="219"/>
      <c r="L101" s="221"/>
      <c r="M101" s="220"/>
      <c r="N101" s="219"/>
      <c r="O101" s="219"/>
      <c r="P101" s="219"/>
      <c r="Q101" s="221"/>
      <c r="R101" s="220"/>
      <c r="S101" s="219"/>
      <c r="T101" s="219"/>
      <c r="U101" s="219"/>
      <c r="V101" s="221"/>
      <c r="W101" s="220"/>
      <c r="X101" s="219"/>
      <c r="Y101" s="219"/>
      <c r="Z101" s="216"/>
      <c r="AA101" s="218"/>
      <c r="AB101" s="217"/>
      <c r="AC101" s="216"/>
      <c r="AD101" s="216"/>
      <c r="AE101" s="216"/>
      <c r="AF101" s="215"/>
      <c r="AG101" s="37">
        <f>SUM(AH101:AK101)</f>
        <v>0</v>
      </c>
      <c r="AH101" s="57"/>
      <c r="AI101" s="57"/>
      <c r="AJ101" s="57"/>
      <c r="AK101" s="254"/>
      <c r="AL101" s="30">
        <f>SUM(AM101:AP101)</f>
        <v>0</v>
      </c>
      <c r="AM101" s="57"/>
      <c r="AN101" s="57"/>
      <c r="AO101" s="57"/>
      <c r="AP101" s="57"/>
      <c r="AQ101" s="30">
        <f>SUM(AR101:AU101)</f>
        <v>0</v>
      </c>
      <c r="AR101" s="57"/>
      <c r="AS101" s="57"/>
      <c r="AT101" s="57"/>
      <c r="AU101" s="57"/>
      <c r="AV101" s="30">
        <f>SUM(AW101:AZ101)</f>
        <v>0</v>
      </c>
      <c r="AW101" s="57"/>
      <c r="AX101" s="57"/>
      <c r="AY101" s="57"/>
      <c r="AZ101" s="57"/>
      <c r="BA101" s="30">
        <f>SUM(BB101:BE101)</f>
        <v>0</v>
      </c>
      <c r="BB101" s="57"/>
      <c r="BC101" s="57"/>
      <c r="BD101" s="57"/>
      <c r="BE101" s="57"/>
      <c r="BF101" s="30">
        <f>SUM(BG101:BJ101)</f>
        <v>0</v>
      </c>
      <c r="BG101" s="30">
        <f>AH101+AM101+AR101+AW101+BB101</f>
        <v>0</v>
      </c>
      <c r="BH101" s="30">
        <f>AI101+AN101+AS101+AX101+BC101</f>
        <v>0</v>
      </c>
      <c r="BI101" s="30">
        <f>AJ101+AO101+AT101+AY101+BD101</f>
        <v>0</v>
      </c>
      <c r="BJ101" s="30">
        <f>AK101+AP101+AU101+AZ101+BE101</f>
        <v>0</v>
      </c>
    </row>
    <row r="102" spans="1:62" ht="30" customHeight="1" x14ac:dyDescent="0.25">
      <c r="A102" s="52" t="s">
        <v>96</v>
      </c>
      <c r="B102" s="231" t="s">
        <v>95</v>
      </c>
      <c r="C102" s="256" t="s">
        <v>92</v>
      </c>
      <c r="D102" s="228"/>
      <c r="E102" s="228"/>
      <c r="F102" s="228"/>
      <c r="G102" s="260" t="s">
        <v>92</v>
      </c>
      <c r="H102" s="259" t="s">
        <v>71</v>
      </c>
      <c r="I102" s="225"/>
      <c r="J102" s="225"/>
      <c r="K102" s="225"/>
      <c r="L102" s="257" t="s">
        <v>71</v>
      </c>
      <c r="M102" s="229"/>
      <c r="N102" s="228"/>
      <c r="O102" s="228"/>
      <c r="P102" s="228"/>
      <c r="Q102" s="230"/>
      <c r="R102" s="258" t="s">
        <v>71</v>
      </c>
      <c r="S102" s="225"/>
      <c r="T102" s="225"/>
      <c r="U102" s="225"/>
      <c r="V102" s="257" t="s">
        <v>71</v>
      </c>
      <c r="W102" s="229"/>
      <c r="X102" s="228"/>
      <c r="Y102" s="228"/>
      <c r="Z102" s="225"/>
      <c r="AA102" s="227"/>
      <c r="AB102" s="256" t="s">
        <v>283</v>
      </c>
      <c r="AC102" s="225"/>
      <c r="AD102" s="225"/>
      <c r="AE102" s="225"/>
      <c r="AF102" s="256" t="s">
        <v>283</v>
      </c>
      <c r="AG102" s="104">
        <f>AG103+AG126+AG122+AG123+AG143+AG145+AG146</f>
        <v>483.98962891288136</v>
      </c>
      <c r="AH102" s="103">
        <f>AH103+AH126+AH122+AH123+AH143+AH145+AH146</f>
        <v>1.3</v>
      </c>
      <c r="AI102" s="103">
        <f>AI103+AI126+AI122+AI123+AI143+AI145+AI146</f>
        <v>5.5</v>
      </c>
      <c r="AJ102" s="103">
        <f>AJ103+AJ126+AJ122+AJ123+AJ143+AJ145+AJ146</f>
        <v>10.3</v>
      </c>
      <c r="AK102" s="255">
        <f>AK103+AK126+AK122+AK123+AK143+AK145+AK146</f>
        <v>466.88962891288134</v>
      </c>
      <c r="AL102" s="103">
        <f>AL103+AL126+AL122+AL123+AL143+AL145+AL146</f>
        <v>229.64177211212285</v>
      </c>
      <c r="AM102" s="103">
        <f>AM103+AM126+AM122+AM123+AM143+AM145+AM146</f>
        <v>1.2</v>
      </c>
      <c r="AN102" s="103">
        <f>AN103+AN126+AN122+AN123+AN143+AN145+AN146</f>
        <v>7.5</v>
      </c>
      <c r="AO102" s="103">
        <f>AO103+AO126+AO122+AO123+AO143+AO145+AO146</f>
        <v>13.3</v>
      </c>
      <c r="AP102" s="103">
        <f>AP103+AP126+AP122+AP123+AP143+AP145+AP146</f>
        <v>207.64177211212288</v>
      </c>
      <c r="AQ102" s="103">
        <f>AQ103+AQ126+AQ122+AQ123+AQ143+AQ145+AQ146</f>
        <v>52.575719957799279</v>
      </c>
      <c r="AR102" s="103">
        <f>AR103+AR126+AR122+AR123+AR143+AR145+AR146</f>
        <v>1.2</v>
      </c>
      <c r="AS102" s="103">
        <f>AS103+AS126+AS122+AS123+AS143+AS145+AS146</f>
        <v>7.5</v>
      </c>
      <c r="AT102" s="103">
        <f>AT103+AT126+AT122+AT123+AT143+AT145+AT146</f>
        <v>18.3</v>
      </c>
      <c r="AU102" s="103">
        <f>AU103+AU126+AU122+AU123+AU143+AU145+AU146</f>
        <v>25.575719957799283</v>
      </c>
      <c r="AV102" s="103">
        <f>AV103+AV126+AV122+AV123+AV143+AV145+AV146</f>
        <v>185.25545690103985</v>
      </c>
      <c r="AW102" s="103">
        <f>AW103+AW126+AW122+AW123+AW143+AW145+AW146</f>
        <v>1.2</v>
      </c>
      <c r="AX102" s="103">
        <f>AX103+AX126+AX122+AX123+AX143+AX145+AX146</f>
        <v>10.5</v>
      </c>
      <c r="AY102" s="103">
        <f>AY103+AY126+AY122+AY123+AY143+AY145+AY146</f>
        <v>18.3</v>
      </c>
      <c r="AZ102" s="103">
        <f>AZ103+AZ126+AZ122+AZ123+AZ143+AZ145+AZ146</f>
        <v>155.25545690103982</v>
      </c>
      <c r="BA102" s="103">
        <f>BA103+BA126+BA122+BA123+BA143+BA145+BA146</f>
        <v>54.222999999999999</v>
      </c>
      <c r="BB102" s="103">
        <f>BB103+BB126+BB122+BB123+BB143+BB145+BB146</f>
        <v>1.2</v>
      </c>
      <c r="BC102" s="103">
        <f>BC103+BC126+BC122+BC123+BC143+BC145+BC146</f>
        <v>10.5</v>
      </c>
      <c r="BD102" s="103">
        <f>BD103+BD126+BD122+BD123+BD143+BD145+BD146</f>
        <v>18.3</v>
      </c>
      <c r="BE102" s="103">
        <f>BE103+BE126+BE122+BE123+BE143+BE145+BE146</f>
        <v>24.222999999999995</v>
      </c>
      <c r="BF102" s="103">
        <f>BF103+BF126+BF122+BF123+BF143+BF145+BF146</f>
        <v>1005.6855778838433</v>
      </c>
      <c r="BG102" s="103">
        <f>BG103+BG126+BG122+BG123+BG143+BG145+BG146</f>
        <v>6.1000000000000005</v>
      </c>
      <c r="BH102" s="103">
        <f>BH103+BH126+BH122+BH123+BH143+BH145+BH146</f>
        <v>41.5</v>
      </c>
      <c r="BI102" s="103">
        <f>BI103+BI126+BI122+BI123+BI143+BI145+BI146</f>
        <v>78.5</v>
      </c>
      <c r="BJ102" s="103">
        <f>BJ103+BJ126+BJ122+BJ123+BJ143+BJ145+BJ146</f>
        <v>879.58557788384337</v>
      </c>
    </row>
    <row r="103" spans="1:62" ht="31.5" x14ac:dyDescent="0.25">
      <c r="A103" s="71" t="s">
        <v>90</v>
      </c>
      <c r="B103" s="237" t="s">
        <v>89</v>
      </c>
      <c r="C103" s="246" t="s">
        <v>81</v>
      </c>
      <c r="D103" s="219"/>
      <c r="E103" s="219"/>
      <c r="F103" s="219"/>
      <c r="G103" s="97" t="s">
        <v>81</v>
      </c>
      <c r="H103" s="253" t="s">
        <v>71</v>
      </c>
      <c r="I103" s="216"/>
      <c r="J103" s="216"/>
      <c r="K103" s="216"/>
      <c r="L103" s="251" t="s">
        <v>71</v>
      </c>
      <c r="M103" s="220"/>
      <c r="N103" s="219"/>
      <c r="O103" s="219"/>
      <c r="P103" s="219"/>
      <c r="Q103" s="221"/>
      <c r="R103" s="252" t="s">
        <v>71</v>
      </c>
      <c r="S103" s="216"/>
      <c r="T103" s="216"/>
      <c r="U103" s="216"/>
      <c r="V103" s="251" t="s">
        <v>71</v>
      </c>
      <c r="W103" s="220"/>
      <c r="X103" s="219"/>
      <c r="Y103" s="219"/>
      <c r="Z103" s="216"/>
      <c r="AA103" s="218"/>
      <c r="AB103" s="246" t="s">
        <v>282</v>
      </c>
      <c r="AC103" s="216"/>
      <c r="AD103" s="216"/>
      <c r="AE103" s="216"/>
      <c r="AF103" s="246" t="s">
        <v>282</v>
      </c>
      <c r="AG103" s="82">
        <f>AG104+AG116</f>
        <v>56.502542372881358</v>
      </c>
      <c r="AH103" s="81">
        <f>AH104+AH116</f>
        <v>0</v>
      </c>
      <c r="AI103" s="81">
        <f>AI104+AI116</f>
        <v>0</v>
      </c>
      <c r="AJ103" s="81">
        <f>AJ104+AJ116</f>
        <v>0</v>
      </c>
      <c r="AK103" s="240">
        <f>AK104+AK116</f>
        <v>56.502542372881358</v>
      </c>
      <c r="AL103" s="81">
        <f>AL104+AL116</f>
        <v>182.97377211212287</v>
      </c>
      <c r="AM103" s="81">
        <f>AM104+AM116</f>
        <v>0</v>
      </c>
      <c r="AN103" s="81">
        <f>AN104+AN116</f>
        <v>0</v>
      </c>
      <c r="AO103" s="81">
        <f>AO104+AO116</f>
        <v>0</v>
      </c>
      <c r="AP103" s="81">
        <f>AP104+AP116</f>
        <v>182.97377211212287</v>
      </c>
      <c r="AQ103" s="81">
        <f>AQ104+AQ116</f>
        <v>0</v>
      </c>
      <c r="AR103" s="81">
        <f>AR104+AR116</f>
        <v>0</v>
      </c>
      <c r="AS103" s="81">
        <f>AS104+AS116</f>
        <v>0</v>
      </c>
      <c r="AT103" s="81">
        <f>AT104+AT116</f>
        <v>0</v>
      </c>
      <c r="AU103" s="81">
        <f>AU104+AU116</f>
        <v>0</v>
      </c>
      <c r="AV103" s="81">
        <f>AV104+AV116</f>
        <v>133.06745690103983</v>
      </c>
      <c r="AW103" s="81">
        <f>AW104+AW116</f>
        <v>0</v>
      </c>
      <c r="AX103" s="81">
        <f>AX104+AX116</f>
        <v>0</v>
      </c>
      <c r="AY103" s="81">
        <f>AY104+AY116</f>
        <v>0</v>
      </c>
      <c r="AZ103" s="81">
        <f>AZ104+AZ116</f>
        <v>133.06745690103983</v>
      </c>
      <c r="BA103" s="81">
        <f>BA104+BA116</f>
        <v>0</v>
      </c>
      <c r="BB103" s="81">
        <f>BB104+BB116</f>
        <v>0</v>
      </c>
      <c r="BC103" s="81">
        <f>BC104+BC116</f>
        <v>0</v>
      </c>
      <c r="BD103" s="81">
        <f>BD104+BD116</f>
        <v>0</v>
      </c>
      <c r="BE103" s="81">
        <f>BE104+BE116</f>
        <v>0</v>
      </c>
      <c r="BF103" s="81">
        <f>BF104+BF116</f>
        <v>372.54377138604406</v>
      </c>
      <c r="BG103" s="81">
        <f>BG104+BG116</f>
        <v>0</v>
      </c>
      <c r="BH103" s="81">
        <f>BH104+BH116</f>
        <v>0</v>
      </c>
      <c r="BI103" s="81">
        <f>BI104+BI116</f>
        <v>0</v>
      </c>
      <c r="BJ103" s="81">
        <f>BJ104+BJ116</f>
        <v>372.54377138604406</v>
      </c>
    </row>
    <row r="104" spans="1:62" x14ac:dyDescent="0.25">
      <c r="A104" s="71"/>
      <c r="B104" s="239" t="s">
        <v>56</v>
      </c>
      <c r="C104" s="246" t="s">
        <v>81</v>
      </c>
      <c r="D104" s="219"/>
      <c r="E104" s="219"/>
      <c r="F104" s="219"/>
      <c r="G104" s="97" t="s">
        <v>81</v>
      </c>
      <c r="H104" s="220"/>
      <c r="I104" s="219"/>
      <c r="J104" s="219"/>
      <c r="K104" s="219"/>
      <c r="L104" s="221"/>
      <c r="M104" s="220"/>
      <c r="N104" s="219"/>
      <c r="O104" s="219"/>
      <c r="P104" s="219"/>
      <c r="Q104" s="221"/>
      <c r="R104" s="220"/>
      <c r="S104" s="219"/>
      <c r="T104" s="219"/>
      <c r="U104" s="219"/>
      <c r="V104" s="221"/>
      <c r="W104" s="220"/>
      <c r="X104" s="219"/>
      <c r="Y104" s="219"/>
      <c r="Z104" s="216"/>
      <c r="AA104" s="218"/>
      <c r="AB104" s="246" t="s">
        <v>81</v>
      </c>
      <c r="AC104" s="219"/>
      <c r="AD104" s="219"/>
      <c r="AE104" s="219"/>
      <c r="AF104" s="97" t="s">
        <v>81</v>
      </c>
      <c r="AG104" s="82">
        <f>AG105+AG111</f>
        <v>56.502542372881358</v>
      </c>
      <c r="AH104" s="81">
        <f>AH105+AH111</f>
        <v>0</v>
      </c>
      <c r="AI104" s="81">
        <f>AI105+AI111</f>
        <v>0</v>
      </c>
      <c r="AJ104" s="81">
        <f>AJ105+AJ111</f>
        <v>0</v>
      </c>
      <c r="AK104" s="240">
        <f>AK105+AK111</f>
        <v>56.502542372881358</v>
      </c>
      <c r="AL104" s="81">
        <f>AL105+AL111</f>
        <v>0</v>
      </c>
      <c r="AM104" s="81">
        <f>AM105+AM111</f>
        <v>0</v>
      </c>
      <c r="AN104" s="81">
        <f>AN105+AN111</f>
        <v>0</v>
      </c>
      <c r="AO104" s="81">
        <f>AO105+AO111</f>
        <v>0</v>
      </c>
      <c r="AP104" s="81">
        <f>AP105+AP111</f>
        <v>0</v>
      </c>
      <c r="AQ104" s="81">
        <f>AQ105+AQ111</f>
        <v>0</v>
      </c>
      <c r="AR104" s="81">
        <f>AR105+AR111</f>
        <v>0</v>
      </c>
      <c r="AS104" s="81">
        <f>AS105+AS111</f>
        <v>0</v>
      </c>
      <c r="AT104" s="81">
        <f>AT105+AT111</f>
        <v>0</v>
      </c>
      <c r="AU104" s="81">
        <f>AU105+AU111</f>
        <v>0</v>
      </c>
      <c r="AV104" s="81">
        <f>AV105+AV111</f>
        <v>0</v>
      </c>
      <c r="AW104" s="81">
        <f>AW105+AW111</f>
        <v>0</v>
      </c>
      <c r="AX104" s="81">
        <f>AX105+AX111</f>
        <v>0</v>
      </c>
      <c r="AY104" s="81">
        <f>AY105+AY111</f>
        <v>0</v>
      </c>
      <c r="AZ104" s="81">
        <f>AZ105+AZ111</f>
        <v>0</v>
      </c>
      <c r="BA104" s="81">
        <f>BA105+BA111</f>
        <v>0</v>
      </c>
      <c r="BB104" s="81">
        <f>BB105+BB111</f>
        <v>0</v>
      </c>
      <c r="BC104" s="81">
        <f>BC105+BC111</f>
        <v>0</v>
      </c>
      <c r="BD104" s="81">
        <f>BD105+BD111</f>
        <v>0</v>
      </c>
      <c r="BE104" s="81">
        <f>BE105+BE111</f>
        <v>0</v>
      </c>
      <c r="BF104" s="81">
        <f>BF105+BF111</f>
        <v>56.502542372881358</v>
      </c>
      <c r="BG104" s="81">
        <f>BG105+BG111</f>
        <v>0</v>
      </c>
      <c r="BH104" s="81">
        <f>BH105+BH111</f>
        <v>0</v>
      </c>
      <c r="BI104" s="81">
        <f>BI105+BI111</f>
        <v>0</v>
      </c>
      <c r="BJ104" s="81">
        <f>BJ105+BJ111</f>
        <v>56.502542372881358</v>
      </c>
    </row>
    <row r="105" spans="1:62" x14ac:dyDescent="0.25">
      <c r="A105" s="71"/>
      <c r="B105" s="239" t="s">
        <v>55</v>
      </c>
      <c r="C105" s="246" t="s">
        <v>81</v>
      </c>
      <c r="D105" s="219"/>
      <c r="E105" s="219"/>
      <c r="F105" s="219"/>
      <c r="G105" s="97" t="s">
        <v>81</v>
      </c>
      <c r="H105" s="220"/>
      <c r="I105" s="219"/>
      <c r="J105" s="219"/>
      <c r="K105" s="219"/>
      <c r="L105" s="221"/>
      <c r="M105" s="220"/>
      <c r="N105" s="219"/>
      <c r="O105" s="219"/>
      <c r="P105" s="219"/>
      <c r="Q105" s="221"/>
      <c r="R105" s="220"/>
      <c r="S105" s="219"/>
      <c r="T105" s="219"/>
      <c r="U105" s="219"/>
      <c r="V105" s="221"/>
      <c r="W105" s="220"/>
      <c r="X105" s="219"/>
      <c r="Y105" s="219"/>
      <c r="Z105" s="216"/>
      <c r="AA105" s="218"/>
      <c r="AB105" s="246" t="s">
        <v>81</v>
      </c>
      <c r="AC105" s="219"/>
      <c r="AD105" s="219"/>
      <c r="AE105" s="219"/>
      <c r="AF105" s="97" t="s">
        <v>81</v>
      </c>
      <c r="AG105" s="82">
        <f>AG107+AG108+AG110</f>
        <v>56.502542372881358</v>
      </c>
      <c r="AH105" s="81">
        <f>AH107+AH108+AH110</f>
        <v>0</v>
      </c>
      <c r="AI105" s="81">
        <f>AI107+AI108+AI110</f>
        <v>0</v>
      </c>
      <c r="AJ105" s="81">
        <f>AJ107+AJ108+AJ110</f>
        <v>0</v>
      </c>
      <c r="AK105" s="240">
        <f>AK107+AK108+AK110</f>
        <v>56.502542372881358</v>
      </c>
      <c r="AL105" s="81">
        <f>AL107+AL108+AL110</f>
        <v>0</v>
      </c>
      <c r="AM105" s="81">
        <f>AM107+AM108+AM110</f>
        <v>0</v>
      </c>
      <c r="AN105" s="81">
        <f>AN107+AN108+AN110</f>
        <v>0</v>
      </c>
      <c r="AO105" s="81">
        <f>AO107+AO108+AO110</f>
        <v>0</v>
      </c>
      <c r="AP105" s="81">
        <f>AP107+AP108+AP110</f>
        <v>0</v>
      </c>
      <c r="AQ105" s="81">
        <f>AQ107+AQ108+AQ110</f>
        <v>0</v>
      </c>
      <c r="AR105" s="81">
        <f>AR107+AR108+AR110</f>
        <v>0</v>
      </c>
      <c r="AS105" s="81">
        <f>AS107+AS108+AS110</f>
        <v>0</v>
      </c>
      <c r="AT105" s="81">
        <f>AT107+AT108+AT110</f>
        <v>0</v>
      </c>
      <c r="AU105" s="81">
        <f>AU107+AU108+AU110</f>
        <v>0</v>
      </c>
      <c r="AV105" s="81">
        <f>AV107+AV108+AV110</f>
        <v>0</v>
      </c>
      <c r="AW105" s="81">
        <f>AW107+AW108+AW110</f>
        <v>0</v>
      </c>
      <c r="AX105" s="81">
        <f>AX107+AX108+AX110</f>
        <v>0</v>
      </c>
      <c r="AY105" s="81">
        <f>AY107+AY108+AY110</f>
        <v>0</v>
      </c>
      <c r="AZ105" s="81">
        <f>AZ107+AZ108+AZ110</f>
        <v>0</v>
      </c>
      <c r="BA105" s="81">
        <f>BA107+BA108+BA110</f>
        <v>0</v>
      </c>
      <c r="BB105" s="81">
        <f>BB107+BB108+BB110</f>
        <v>0</v>
      </c>
      <c r="BC105" s="81">
        <f>BC107+BC108+BC110</f>
        <v>0</v>
      </c>
      <c r="BD105" s="81">
        <f>BD107+BD108+BD110</f>
        <v>0</v>
      </c>
      <c r="BE105" s="81">
        <f>BE107+BE108+BE110</f>
        <v>0</v>
      </c>
      <c r="BF105" s="81">
        <f>BF107+BF108+BF110</f>
        <v>56.502542372881358</v>
      </c>
      <c r="BG105" s="81">
        <f>BG107+BG108+BG110</f>
        <v>0</v>
      </c>
      <c r="BH105" s="81">
        <f>BH107+BH108+BH110</f>
        <v>0</v>
      </c>
      <c r="BI105" s="81">
        <f>BI107+BI108+BI110</f>
        <v>0</v>
      </c>
      <c r="BJ105" s="81">
        <f>BJ107+BJ108+BJ110</f>
        <v>56.502542372881358</v>
      </c>
    </row>
    <row r="106" spans="1:62" x14ac:dyDescent="0.25">
      <c r="A106" s="71"/>
      <c r="B106" s="239" t="s">
        <v>54</v>
      </c>
      <c r="C106" s="220"/>
      <c r="D106" s="219"/>
      <c r="E106" s="219"/>
      <c r="F106" s="219"/>
      <c r="G106" s="221"/>
      <c r="H106" s="220"/>
      <c r="I106" s="219"/>
      <c r="J106" s="219"/>
      <c r="K106" s="219"/>
      <c r="L106" s="221"/>
      <c r="M106" s="220"/>
      <c r="N106" s="219"/>
      <c r="O106" s="219"/>
      <c r="P106" s="219"/>
      <c r="Q106" s="221"/>
      <c r="R106" s="220"/>
      <c r="S106" s="219"/>
      <c r="T106" s="219"/>
      <c r="U106" s="219"/>
      <c r="V106" s="221"/>
      <c r="W106" s="220"/>
      <c r="X106" s="219"/>
      <c r="Y106" s="219"/>
      <c r="Z106" s="216"/>
      <c r="AA106" s="218"/>
      <c r="AB106" s="217"/>
      <c r="AC106" s="216"/>
      <c r="AD106" s="216"/>
      <c r="AE106" s="216"/>
      <c r="AF106" s="215"/>
      <c r="AG106" s="91"/>
      <c r="AH106" s="57"/>
      <c r="AI106" s="57"/>
      <c r="AJ106" s="57"/>
      <c r="AK106" s="254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</row>
    <row r="107" spans="1:62" x14ac:dyDescent="0.25">
      <c r="A107" s="71"/>
      <c r="B107" s="239" t="s">
        <v>49</v>
      </c>
      <c r="C107" s="220"/>
      <c r="D107" s="219"/>
      <c r="E107" s="219"/>
      <c r="F107" s="219"/>
      <c r="G107" s="221"/>
      <c r="H107" s="220"/>
      <c r="I107" s="219"/>
      <c r="J107" s="219"/>
      <c r="K107" s="219"/>
      <c r="L107" s="221"/>
      <c r="M107" s="220"/>
      <c r="N107" s="219"/>
      <c r="O107" s="219"/>
      <c r="P107" s="219"/>
      <c r="Q107" s="221"/>
      <c r="R107" s="220"/>
      <c r="S107" s="219"/>
      <c r="T107" s="219"/>
      <c r="U107" s="219"/>
      <c r="V107" s="221"/>
      <c r="W107" s="220"/>
      <c r="X107" s="219"/>
      <c r="Y107" s="219"/>
      <c r="Z107" s="216"/>
      <c r="AA107" s="218"/>
      <c r="AB107" s="217"/>
      <c r="AC107" s="216"/>
      <c r="AD107" s="216"/>
      <c r="AE107" s="216"/>
      <c r="AF107" s="215"/>
      <c r="AG107" s="96"/>
      <c r="AH107" s="58"/>
      <c r="AI107" s="58"/>
      <c r="AJ107" s="58"/>
      <c r="AK107" s="247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</row>
    <row r="108" spans="1:62" x14ac:dyDescent="0.25">
      <c r="A108" s="71"/>
      <c r="B108" s="239" t="s">
        <v>48</v>
      </c>
      <c r="C108" s="246" t="s">
        <v>81</v>
      </c>
      <c r="D108" s="219"/>
      <c r="E108" s="219"/>
      <c r="F108" s="219"/>
      <c r="G108" s="97" t="s">
        <v>81</v>
      </c>
      <c r="H108" s="220"/>
      <c r="I108" s="219"/>
      <c r="J108" s="219"/>
      <c r="K108" s="219"/>
      <c r="L108" s="221"/>
      <c r="M108" s="220"/>
      <c r="N108" s="219"/>
      <c r="O108" s="219"/>
      <c r="P108" s="219"/>
      <c r="Q108" s="221"/>
      <c r="R108" s="220"/>
      <c r="S108" s="219"/>
      <c r="T108" s="219"/>
      <c r="U108" s="219"/>
      <c r="V108" s="221"/>
      <c r="W108" s="220"/>
      <c r="X108" s="219"/>
      <c r="Y108" s="219"/>
      <c r="Z108" s="216"/>
      <c r="AA108" s="218"/>
      <c r="AB108" s="246" t="s">
        <v>81</v>
      </c>
      <c r="AC108" s="219"/>
      <c r="AD108" s="219"/>
      <c r="AE108" s="219"/>
      <c r="AF108" s="97" t="s">
        <v>81</v>
      </c>
      <c r="AG108" s="87">
        <f>SUM(AG109:AG109)</f>
        <v>56.502542372881358</v>
      </c>
      <c r="AH108" s="85">
        <f>SUM(AH109:AH109)</f>
        <v>0</v>
      </c>
      <c r="AI108" s="85">
        <f>SUM(AI109:AI109)</f>
        <v>0</v>
      </c>
      <c r="AJ108" s="85">
        <f>SUM(AJ109:AJ109)</f>
        <v>0</v>
      </c>
      <c r="AK108" s="241">
        <f>SUM(AK109:AK109)</f>
        <v>56.502542372881358</v>
      </c>
      <c r="AL108" s="85">
        <f>SUM(AL109:AL109)</f>
        <v>0</v>
      </c>
      <c r="AM108" s="85">
        <f>SUM(AM109:AM109)</f>
        <v>0</v>
      </c>
      <c r="AN108" s="85">
        <f>SUM(AN109:AN109)</f>
        <v>0</v>
      </c>
      <c r="AO108" s="85">
        <f>SUM(AO109:AO109)</f>
        <v>0</v>
      </c>
      <c r="AP108" s="85">
        <f>SUM(AP109:AP109)</f>
        <v>0</v>
      </c>
      <c r="AQ108" s="85">
        <f>SUM(AQ109:AQ109)</f>
        <v>0</v>
      </c>
      <c r="AR108" s="85">
        <f>SUM(AR109:AR109)</f>
        <v>0</v>
      </c>
      <c r="AS108" s="85">
        <f>SUM(AS109:AS109)</f>
        <v>0</v>
      </c>
      <c r="AT108" s="85">
        <f>SUM(AT109:AT109)</f>
        <v>0</v>
      </c>
      <c r="AU108" s="85">
        <f>SUM(AU109:AU109)</f>
        <v>0</v>
      </c>
      <c r="AV108" s="85">
        <f>SUM(AV109:AV109)</f>
        <v>0</v>
      </c>
      <c r="AW108" s="85">
        <f>SUM(AW109:AW109)</f>
        <v>0</v>
      </c>
      <c r="AX108" s="85">
        <f>SUM(AX109:AX109)</f>
        <v>0</v>
      </c>
      <c r="AY108" s="85">
        <f>SUM(AY109:AY109)</f>
        <v>0</v>
      </c>
      <c r="AZ108" s="85">
        <f>SUM(AZ109:AZ109)</f>
        <v>0</v>
      </c>
      <c r="BA108" s="85">
        <f>SUM(BA109:BA109)</f>
        <v>0</v>
      </c>
      <c r="BB108" s="85">
        <f>SUM(BB109:BB109)</f>
        <v>0</v>
      </c>
      <c r="BC108" s="85">
        <f>SUM(BC109:BC109)</f>
        <v>0</v>
      </c>
      <c r="BD108" s="85">
        <f>SUM(BD109:BD109)</f>
        <v>0</v>
      </c>
      <c r="BE108" s="85">
        <f>SUM(BE109:BE109)</f>
        <v>0</v>
      </c>
      <c r="BF108" s="85">
        <f>SUM(BF109:BF109)</f>
        <v>56.502542372881358</v>
      </c>
      <c r="BG108" s="85">
        <f>SUM(BG109:BG109)</f>
        <v>0</v>
      </c>
      <c r="BH108" s="85">
        <f>SUM(BH109:BH109)</f>
        <v>0</v>
      </c>
      <c r="BI108" s="85">
        <f>SUM(BI109:BI109)</f>
        <v>0</v>
      </c>
      <c r="BJ108" s="85">
        <f>SUM(BJ109:BJ109)</f>
        <v>56.502542372881358</v>
      </c>
    </row>
    <row r="109" spans="1:62" ht="31.5" x14ac:dyDescent="0.25">
      <c r="A109" s="35" t="s">
        <v>123</v>
      </c>
      <c r="B109" s="242" t="s">
        <v>82</v>
      </c>
      <c r="C109" s="245" t="s">
        <v>81</v>
      </c>
      <c r="D109" s="219"/>
      <c r="E109" s="219"/>
      <c r="F109" s="219"/>
      <c r="G109" s="244" t="s">
        <v>81</v>
      </c>
      <c r="H109" s="220"/>
      <c r="I109" s="219"/>
      <c r="J109" s="219"/>
      <c r="K109" s="219"/>
      <c r="L109" s="221"/>
      <c r="M109" s="220"/>
      <c r="N109" s="219"/>
      <c r="O109" s="219"/>
      <c r="P109" s="219"/>
      <c r="Q109" s="221"/>
      <c r="R109" s="220"/>
      <c r="S109" s="219"/>
      <c r="T109" s="219"/>
      <c r="U109" s="219"/>
      <c r="V109" s="221"/>
      <c r="W109" s="220"/>
      <c r="X109" s="219"/>
      <c r="Y109" s="219"/>
      <c r="Z109" s="216"/>
      <c r="AA109" s="218"/>
      <c r="AB109" s="245" t="s">
        <v>81</v>
      </c>
      <c r="AC109" s="219"/>
      <c r="AD109" s="219"/>
      <c r="AE109" s="219"/>
      <c r="AF109" s="244" t="s">
        <v>81</v>
      </c>
      <c r="AG109" s="37">
        <f>SUM(AH109:AK109)</f>
        <v>56.502542372881358</v>
      </c>
      <c r="AH109" s="58"/>
      <c r="AI109" s="58"/>
      <c r="AJ109" s="58"/>
      <c r="AK109" s="247">
        <v>56.502542372881358</v>
      </c>
      <c r="AL109" s="30">
        <f>SUM(AM109:AP109)</f>
        <v>0</v>
      </c>
      <c r="AM109" s="58"/>
      <c r="AN109" s="58"/>
      <c r="AO109" s="58"/>
      <c r="AP109" s="58"/>
      <c r="AQ109" s="30">
        <f>SUM(AR109:AU109)</f>
        <v>0</v>
      </c>
      <c r="AR109" s="58"/>
      <c r="AS109" s="58"/>
      <c r="AT109" s="58"/>
      <c r="AU109" s="58"/>
      <c r="AV109" s="30">
        <f>SUM(AW109:AZ109)</f>
        <v>0</v>
      </c>
      <c r="AW109" s="58"/>
      <c r="AX109" s="58"/>
      <c r="AY109" s="58"/>
      <c r="AZ109" s="58"/>
      <c r="BA109" s="30">
        <f>SUM(BB109:BE109)</f>
        <v>0</v>
      </c>
      <c r="BB109" s="58"/>
      <c r="BC109" s="58"/>
      <c r="BD109" s="58"/>
      <c r="BE109" s="58"/>
      <c r="BF109" s="30">
        <f>SUM(BG109:BJ109)</f>
        <v>56.502542372881358</v>
      </c>
      <c r="BG109" s="30">
        <f>AH109+AM109+AR109+AW109+BB109</f>
        <v>0</v>
      </c>
      <c r="BH109" s="30">
        <f>AI109+AN109+AS109+AX109+BC109</f>
        <v>0</v>
      </c>
      <c r="BI109" s="30">
        <f>AJ109+AO109+AT109+AY109+BD109</f>
        <v>0</v>
      </c>
      <c r="BJ109" s="30">
        <f>AK109+AP109+AU109+AZ109+BE109</f>
        <v>56.502542372881358</v>
      </c>
    </row>
    <row r="110" spans="1:62" x14ac:dyDescent="0.25">
      <c r="A110" s="71"/>
      <c r="B110" s="239"/>
      <c r="C110" s="220"/>
      <c r="D110" s="219"/>
      <c r="E110" s="219"/>
      <c r="F110" s="219"/>
      <c r="G110" s="221"/>
      <c r="H110" s="220"/>
      <c r="I110" s="219"/>
      <c r="J110" s="219"/>
      <c r="K110" s="219"/>
      <c r="L110" s="221"/>
      <c r="M110" s="220"/>
      <c r="N110" s="219"/>
      <c r="O110" s="219"/>
      <c r="P110" s="219"/>
      <c r="Q110" s="221"/>
      <c r="R110" s="220"/>
      <c r="S110" s="219"/>
      <c r="T110" s="219"/>
      <c r="U110" s="219"/>
      <c r="V110" s="221"/>
      <c r="W110" s="220"/>
      <c r="X110" s="219"/>
      <c r="Y110" s="219"/>
      <c r="Z110" s="216"/>
      <c r="AA110" s="218"/>
      <c r="AB110" s="217"/>
      <c r="AC110" s="216"/>
      <c r="AD110" s="216"/>
      <c r="AE110" s="216"/>
      <c r="AF110" s="215"/>
      <c r="AG110" s="37"/>
      <c r="AH110" s="30"/>
      <c r="AI110" s="30"/>
      <c r="AJ110" s="30"/>
      <c r="AK110" s="214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</row>
    <row r="111" spans="1:62" x14ac:dyDescent="0.25">
      <c r="A111" s="71"/>
      <c r="B111" s="239" t="s">
        <v>42</v>
      </c>
      <c r="C111" s="220"/>
      <c r="D111" s="219"/>
      <c r="E111" s="219"/>
      <c r="F111" s="219"/>
      <c r="G111" s="221"/>
      <c r="H111" s="220"/>
      <c r="I111" s="219"/>
      <c r="J111" s="219"/>
      <c r="K111" s="219"/>
      <c r="L111" s="221"/>
      <c r="M111" s="220"/>
      <c r="N111" s="219"/>
      <c r="O111" s="219"/>
      <c r="P111" s="219"/>
      <c r="Q111" s="221"/>
      <c r="R111" s="220"/>
      <c r="S111" s="219"/>
      <c r="T111" s="219"/>
      <c r="U111" s="219"/>
      <c r="V111" s="221"/>
      <c r="W111" s="220"/>
      <c r="X111" s="219"/>
      <c r="Y111" s="219"/>
      <c r="Z111" s="216"/>
      <c r="AA111" s="218"/>
      <c r="AB111" s="217"/>
      <c r="AC111" s="216"/>
      <c r="AD111" s="216"/>
      <c r="AE111" s="216"/>
      <c r="AF111" s="215"/>
      <c r="AG111" s="37"/>
      <c r="AH111" s="30"/>
      <c r="AI111" s="30"/>
      <c r="AJ111" s="30"/>
      <c r="AK111" s="214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</row>
    <row r="112" spans="1:62" x14ac:dyDescent="0.25">
      <c r="A112" s="71"/>
      <c r="B112" s="239" t="s">
        <v>41</v>
      </c>
      <c r="C112" s="220"/>
      <c r="D112" s="219"/>
      <c r="E112" s="219"/>
      <c r="F112" s="219"/>
      <c r="G112" s="221"/>
      <c r="H112" s="220"/>
      <c r="I112" s="219"/>
      <c r="J112" s="219"/>
      <c r="K112" s="219"/>
      <c r="L112" s="221"/>
      <c r="M112" s="220"/>
      <c r="N112" s="219"/>
      <c r="O112" s="219"/>
      <c r="P112" s="219"/>
      <c r="Q112" s="221"/>
      <c r="R112" s="220"/>
      <c r="S112" s="219"/>
      <c r="T112" s="219"/>
      <c r="U112" s="219"/>
      <c r="V112" s="221"/>
      <c r="W112" s="220"/>
      <c r="X112" s="219"/>
      <c r="Y112" s="219"/>
      <c r="Z112" s="216"/>
      <c r="AA112" s="218"/>
      <c r="AB112" s="217"/>
      <c r="AC112" s="216"/>
      <c r="AD112" s="216"/>
      <c r="AE112" s="216"/>
      <c r="AF112" s="215"/>
      <c r="AG112" s="37"/>
      <c r="AH112" s="30"/>
      <c r="AI112" s="30"/>
      <c r="AJ112" s="30"/>
      <c r="AK112" s="214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</row>
    <row r="113" spans="1:62" x14ac:dyDescent="0.25">
      <c r="A113" s="71"/>
      <c r="B113" s="239" t="s">
        <v>40</v>
      </c>
      <c r="C113" s="220"/>
      <c r="D113" s="219"/>
      <c r="E113" s="219"/>
      <c r="F113" s="219"/>
      <c r="G113" s="221"/>
      <c r="H113" s="220"/>
      <c r="I113" s="219"/>
      <c r="J113" s="219"/>
      <c r="K113" s="219"/>
      <c r="L113" s="221"/>
      <c r="M113" s="220"/>
      <c r="N113" s="219"/>
      <c r="O113" s="219"/>
      <c r="P113" s="219"/>
      <c r="Q113" s="221"/>
      <c r="R113" s="220"/>
      <c r="S113" s="219"/>
      <c r="T113" s="219"/>
      <c r="U113" s="219"/>
      <c r="V113" s="221"/>
      <c r="W113" s="220"/>
      <c r="X113" s="219"/>
      <c r="Y113" s="219"/>
      <c r="Z113" s="216"/>
      <c r="AA113" s="218"/>
      <c r="AB113" s="217"/>
      <c r="AC113" s="216"/>
      <c r="AD113" s="216"/>
      <c r="AE113" s="216"/>
      <c r="AF113" s="215"/>
      <c r="AG113" s="37"/>
      <c r="AH113" s="30"/>
      <c r="AI113" s="30"/>
      <c r="AJ113" s="30"/>
      <c r="AK113" s="214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</row>
    <row r="114" spans="1:62" x14ac:dyDescent="0.25">
      <c r="A114" s="71"/>
      <c r="B114" s="239" t="s">
        <v>39</v>
      </c>
      <c r="C114" s="220"/>
      <c r="D114" s="219"/>
      <c r="E114" s="219"/>
      <c r="F114" s="219"/>
      <c r="G114" s="221"/>
      <c r="H114" s="220"/>
      <c r="I114" s="219"/>
      <c r="J114" s="219"/>
      <c r="K114" s="219"/>
      <c r="L114" s="221"/>
      <c r="M114" s="220"/>
      <c r="N114" s="219"/>
      <c r="O114" s="219"/>
      <c r="P114" s="219"/>
      <c r="Q114" s="221"/>
      <c r="R114" s="220"/>
      <c r="S114" s="219"/>
      <c r="T114" s="219"/>
      <c r="U114" s="219"/>
      <c r="V114" s="221"/>
      <c r="W114" s="220"/>
      <c r="X114" s="219"/>
      <c r="Y114" s="219"/>
      <c r="Z114" s="216"/>
      <c r="AA114" s="218"/>
      <c r="AB114" s="217"/>
      <c r="AC114" s="216"/>
      <c r="AD114" s="216"/>
      <c r="AE114" s="216"/>
      <c r="AF114" s="215"/>
      <c r="AG114" s="37"/>
      <c r="AH114" s="30"/>
      <c r="AI114" s="30"/>
      <c r="AJ114" s="30"/>
      <c r="AK114" s="214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</row>
    <row r="115" spans="1:62" x14ac:dyDescent="0.25">
      <c r="A115" s="71"/>
      <c r="B115" s="239" t="s">
        <v>38</v>
      </c>
      <c r="C115" s="220"/>
      <c r="D115" s="219"/>
      <c r="E115" s="219"/>
      <c r="F115" s="219"/>
      <c r="G115" s="221"/>
      <c r="H115" s="220"/>
      <c r="I115" s="219"/>
      <c r="J115" s="219"/>
      <c r="K115" s="219"/>
      <c r="L115" s="221"/>
      <c r="M115" s="220"/>
      <c r="N115" s="219"/>
      <c r="O115" s="219"/>
      <c r="P115" s="219"/>
      <c r="Q115" s="221"/>
      <c r="R115" s="220"/>
      <c r="S115" s="219"/>
      <c r="T115" s="219"/>
      <c r="U115" s="219"/>
      <c r="V115" s="221"/>
      <c r="W115" s="220"/>
      <c r="X115" s="219"/>
      <c r="Y115" s="219"/>
      <c r="Z115" s="216"/>
      <c r="AA115" s="218"/>
      <c r="AB115" s="217"/>
      <c r="AC115" s="216"/>
      <c r="AD115" s="216"/>
      <c r="AE115" s="216"/>
      <c r="AF115" s="215"/>
      <c r="AG115" s="87"/>
      <c r="AH115" s="85"/>
      <c r="AI115" s="85"/>
      <c r="AJ115" s="85"/>
      <c r="AK115" s="241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</row>
    <row r="116" spans="1:62" x14ac:dyDescent="0.25">
      <c r="A116" s="71"/>
      <c r="B116" s="239" t="s">
        <v>37</v>
      </c>
      <c r="C116" s="220"/>
      <c r="D116" s="219"/>
      <c r="E116" s="219"/>
      <c r="F116" s="219"/>
      <c r="G116" s="221"/>
      <c r="H116" s="253" t="s">
        <v>71</v>
      </c>
      <c r="I116" s="216"/>
      <c r="J116" s="216"/>
      <c r="K116" s="216"/>
      <c r="L116" s="251" t="s">
        <v>71</v>
      </c>
      <c r="M116" s="220"/>
      <c r="N116" s="219"/>
      <c r="O116" s="219"/>
      <c r="P116" s="219"/>
      <c r="Q116" s="221"/>
      <c r="R116" s="252" t="s">
        <v>71</v>
      </c>
      <c r="S116" s="216"/>
      <c r="T116" s="216"/>
      <c r="U116" s="216"/>
      <c r="V116" s="251" t="s">
        <v>71</v>
      </c>
      <c r="W116" s="220"/>
      <c r="X116" s="219"/>
      <c r="Y116" s="219"/>
      <c r="Z116" s="216"/>
      <c r="AA116" s="218"/>
      <c r="AB116" s="252" t="s">
        <v>78</v>
      </c>
      <c r="AC116" s="216"/>
      <c r="AD116" s="216"/>
      <c r="AE116" s="216"/>
      <c r="AF116" s="251" t="s">
        <v>78</v>
      </c>
      <c r="AG116" s="87">
        <f>AG117+AG118+AG121</f>
        <v>0</v>
      </c>
      <c r="AH116" s="85">
        <f>AH117+AH118+AH121</f>
        <v>0</v>
      </c>
      <c r="AI116" s="85">
        <f>AI117+AI118+AI121</f>
        <v>0</v>
      </c>
      <c r="AJ116" s="85">
        <f>AJ117+AJ118+AJ121</f>
        <v>0</v>
      </c>
      <c r="AK116" s="241">
        <f>AK117+AK118+AK121</f>
        <v>0</v>
      </c>
      <c r="AL116" s="85">
        <f>AL117+AL118+AL121</f>
        <v>182.97377211212287</v>
      </c>
      <c r="AM116" s="85">
        <f>AM117+AM118+AM121</f>
        <v>0</v>
      </c>
      <c r="AN116" s="85">
        <f>AN117+AN118+AN121</f>
        <v>0</v>
      </c>
      <c r="AO116" s="85">
        <f>AO117+AO118+AO121</f>
        <v>0</v>
      </c>
      <c r="AP116" s="85">
        <f>AP117+AP118+AP121</f>
        <v>182.97377211212287</v>
      </c>
      <c r="AQ116" s="85">
        <f>AQ117+AQ118+AQ121</f>
        <v>0</v>
      </c>
      <c r="AR116" s="85">
        <f>AR117+AR118+AR121</f>
        <v>0</v>
      </c>
      <c r="AS116" s="85">
        <f>AS117+AS118+AS121</f>
        <v>0</v>
      </c>
      <c r="AT116" s="85">
        <f>AT117+AT118+AT121</f>
        <v>0</v>
      </c>
      <c r="AU116" s="85">
        <f>AU117+AU118+AU121</f>
        <v>0</v>
      </c>
      <c r="AV116" s="85">
        <f>AV117+AV118+AV121</f>
        <v>133.06745690103983</v>
      </c>
      <c r="AW116" s="85">
        <f>AW117+AW118+AW121</f>
        <v>0</v>
      </c>
      <c r="AX116" s="85">
        <f>AX117+AX118+AX121</f>
        <v>0</v>
      </c>
      <c r="AY116" s="85">
        <f>AY117+AY118+AY121</f>
        <v>0</v>
      </c>
      <c r="AZ116" s="85">
        <f>AZ117+AZ118+AZ121</f>
        <v>133.06745690103983</v>
      </c>
      <c r="BA116" s="85">
        <f>BA117+BA118+BA121</f>
        <v>0</v>
      </c>
      <c r="BB116" s="85">
        <f>BB117+BB118+BB121</f>
        <v>0</v>
      </c>
      <c r="BC116" s="85">
        <f>BC117+BC118+BC121</f>
        <v>0</v>
      </c>
      <c r="BD116" s="85">
        <f>BD117+BD118+BD121</f>
        <v>0</v>
      </c>
      <c r="BE116" s="85">
        <f>BE117+BE118+BE121</f>
        <v>0</v>
      </c>
      <c r="BF116" s="85">
        <f>BF117+BF118+BF121</f>
        <v>316.04122901316271</v>
      </c>
      <c r="BG116" s="85">
        <f>BG117+BG118+BG121</f>
        <v>0</v>
      </c>
      <c r="BH116" s="85">
        <f>BH117+BH118+BH121</f>
        <v>0</v>
      </c>
      <c r="BI116" s="85">
        <f>BI117+BI118+BI121</f>
        <v>0</v>
      </c>
      <c r="BJ116" s="85">
        <f>BJ117+BJ118+BJ121</f>
        <v>316.04122901316271</v>
      </c>
    </row>
    <row r="117" spans="1:62" x14ac:dyDescent="0.25">
      <c r="A117" s="71"/>
      <c r="B117" s="237" t="s">
        <v>80</v>
      </c>
      <c r="C117" s="220"/>
      <c r="D117" s="219"/>
      <c r="E117" s="219"/>
      <c r="F117" s="219"/>
      <c r="G117" s="221"/>
      <c r="H117" s="220"/>
      <c r="I117" s="219"/>
      <c r="J117" s="219"/>
      <c r="K117" s="219"/>
      <c r="L117" s="221"/>
      <c r="M117" s="220"/>
      <c r="N117" s="219"/>
      <c r="O117" s="219"/>
      <c r="P117" s="219"/>
      <c r="Q117" s="221"/>
      <c r="R117" s="217"/>
      <c r="S117" s="216"/>
      <c r="T117" s="216"/>
      <c r="U117" s="216"/>
      <c r="V117" s="218"/>
      <c r="W117" s="220"/>
      <c r="X117" s="219"/>
      <c r="Y117" s="219"/>
      <c r="Z117" s="216"/>
      <c r="AA117" s="218"/>
      <c r="AB117" s="217"/>
      <c r="AC117" s="216"/>
      <c r="AD117" s="216"/>
      <c r="AE117" s="216"/>
      <c r="AF117" s="215"/>
      <c r="AG117" s="87"/>
      <c r="AH117" s="85"/>
      <c r="AI117" s="85"/>
      <c r="AJ117" s="85"/>
      <c r="AK117" s="241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</row>
    <row r="118" spans="1:62" x14ac:dyDescent="0.25">
      <c r="A118" s="35"/>
      <c r="B118" s="237" t="s">
        <v>35</v>
      </c>
      <c r="C118" s="220"/>
      <c r="D118" s="219"/>
      <c r="E118" s="219"/>
      <c r="F118" s="219"/>
      <c r="G118" s="221"/>
      <c r="H118" s="253" t="s">
        <v>71</v>
      </c>
      <c r="I118" s="216"/>
      <c r="J118" s="216"/>
      <c r="K118" s="216"/>
      <c r="L118" s="251" t="s">
        <v>71</v>
      </c>
      <c r="M118" s="220"/>
      <c r="N118" s="219"/>
      <c r="O118" s="219"/>
      <c r="P118" s="219"/>
      <c r="Q118" s="221"/>
      <c r="R118" s="252" t="s">
        <v>71</v>
      </c>
      <c r="S118" s="216"/>
      <c r="T118" s="216"/>
      <c r="U118" s="216"/>
      <c r="V118" s="251" t="s">
        <v>71</v>
      </c>
      <c r="W118" s="220"/>
      <c r="X118" s="219"/>
      <c r="Y118" s="219"/>
      <c r="Z118" s="216"/>
      <c r="AA118" s="218"/>
      <c r="AB118" s="252" t="s">
        <v>78</v>
      </c>
      <c r="AC118" s="216"/>
      <c r="AD118" s="216"/>
      <c r="AE118" s="216"/>
      <c r="AF118" s="251" t="s">
        <v>78</v>
      </c>
      <c r="AG118" s="87">
        <f>SUM(AG119:AG120)</f>
        <v>0</v>
      </c>
      <c r="AH118" s="85">
        <f>SUM(AH119:AH120)</f>
        <v>0</v>
      </c>
      <c r="AI118" s="85">
        <f>SUM(AI119:AI120)</f>
        <v>0</v>
      </c>
      <c r="AJ118" s="85">
        <f>SUM(AJ119:AJ120)</f>
        <v>0</v>
      </c>
      <c r="AK118" s="241">
        <f>SUM(AK119:AK120)</f>
        <v>0</v>
      </c>
      <c r="AL118" s="85">
        <f>SUM(AL119:AL120)</f>
        <v>182.97377211212287</v>
      </c>
      <c r="AM118" s="85">
        <f>SUM(AM119:AM120)</f>
        <v>0</v>
      </c>
      <c r="AN118" s="85">
        <f>SUM(AN119:AN120)</f>
        <v>0</v>
      </c>
      <c r="AO118" s="85">
        <f>SUM(AO119:AO120)</f>
        <v>0</v>
      </c>
      <c r="AP118" s="85">
        <f>SUM(AP119:AP120)</f>
        <v>182.97377211212287</v>
      </c>
      <c r="AQ118" s="85">
        <f>SUM(AQ119:AQ120)</f>
        <v>0</v>
      </c>
      <c r="AR118" s="85">
        <f>SUM(AR119:AR120)</f>
        <v>0</v>
      </c>
      <c r="AS118" s="85">
        <f>SUM(AS119:AS120)</f>
        <v>0</v>
      </c>
      <c r="AT118" s="85">
        <f>SUM(AT119:AT120)</f>
        <v>0</v>
      </c>
      <c r="AU118" s="85">
        <f>SUM(AU119:AU120)</f>
        <v>0</v>
      </c>
      <c r="AV118" s="85">
        <f>SUM(AV119:AV120)</f>
        <v>133.06745690103983</v>
      </c>
      <c r="AW118" s="85">
        <f>SUM(AW119:AW120)</f>
        <v>0</v>
      </c>
      <c r="AX118" s="85">
        <f>SUM(AX119:AX120)</f>
        <v>0</v>
      </c>
      <c r="AY118" s="85">
        <f>SUM(AY119:AY120)</f>
        <v>0</v>
      </c>
      <c r="AZ118" s="85">
        <f>SUM(AZ119:AZ120)</f>
        <v>133.06745690103983</v>
      </c>
      <c r="BA118" s="85">
        <f>SUM(BA119:BA120)</f>
        <v>0</v>
      </c>
      <c r="BB118" s="85">
        <f>SUM(BB119:BB120)</f>
        <v>0</v>
      </c>
      <c r="BC118" s="85">
        <f>SUM(BC119:BC120)</f>
        <v>0</v>
      </c>
      <c r="BD118" s="85">
        <f>SUM(BD119:BD120)</f>
        <v>0</v>
      </c>
      <c r="BE118" s="85">
        <f>SUM(BE119:BE120)</f>
        <v>0</v>
      </c>
      <c r="BF118" s="85">
        <f>SUM(BF119:BF120)</f>
        <v>316.04122901316271</v>
      </c>
      <c r="BG118" s="85">
        <f>SUM(BG119:BG120)</f>
        <v>0</v>
      </c>
      <c r="BH118" s="85">
        <f>SUM(BH119:BH120)</f>
        <v>0</v>
      </c>
      <c r="BI118" s="85">
        <f>SUM(BI119:BI120)</f>
        <v>0</v>
      </c>
      <c r="BJ118" s="85">
        <f>SUM(BJ119:BJ120)</f>
        <v>316.04122901316271</v>
      </c>
    </row>
    <row r="119" spans="1:62" x14ac:dyDescent="0.25">
      <c r="A119" s="35" t="s">
        <v>121</v>
      </c>
      <c r="B119" s="234" t="s">
        <v>76</v>
      </c>
      <c r="C119" s="220"/>
      <c r="D119" s="219"/>
      <c r="E119" s="219"/>
      <c r="F119" s="219"/>
      <c r="G119" s="221"/>
      <c r="H119" s="220"/>
      <c r="I119" s="219"/>
      <c r="J119" s="219"/>
      <c r="K119" s="219"/>
      <c r="L119" s="221"/>
      <c r="M119" s="220"/>
      <c r="N119" s="219"/>
      <c r="O119" s="219"/>
      <c r="P119" s="219"/>
      <c r="Q119" s="221"/>
      <c r="R119" s="250" t="s">
        <v>71</v>
      </c>
      <c r="S119" s="219"/>
      <c r="T119" s="219"/>
      <c r="U119" s="219"/>
      <c r="V119" s="248" t="s">
        <v>71</v>
      </c>
      <c r="W119" s="220"/>
      <c r="X119" s="219"/>
      <c r="Y119" s="219"/>
      <c r="Z119" s="216"/>
      <c r="AA119" s="218"/>
      <c r="AB119" s="250" t="s">
        <v>71</v>
      </c>
      <c r="AC119" s="219"/>
      <c r="AD119" s="219"/>
      <c r="AE119" s="219"/>
      <c r="AF119" s="248" t="s">
        <v>71</v>
      </c>
      <c r="AG119" s="37">
        <f>SUM(AH119:AK119)</f>
        <v>0</v>
      </c>
      <c r="AH119" s="58"/>
      <c r="AI119" s="58"/>
      <c r="AJ119" s="58"/>
      <c r="AK119" s="247"/>
      <c r="AL119" s="30">
        <f>SUM(AM119:AP119)</f>
        <v>0</v>
      </c>
      <c r="AM119" s="58"/>
      <c r="AN119" s="58"/>
      <c r="AO119" s="58"/>
      <c r="AP119" s="58"/>
      <c r="AQ119" s="30">
        <f>SUM(AR119:AU119)</f>
        <v>0</v>
      </c>
      <c r="AR119" s="58"/>
      <c r="AS119" s="58"/>
      <c r="AT119" s="58"/>
      <c r="AU119" s="58"/>
      <c r="AV119" s="30">
        <f>SUM(AW119:AZ119)</f>
        <v>133.06745690103983</v>
      </c>
      <c r="AW119" s="58"/>
      <c r="AX119" s="58"/>
      <c r="AY119" s="58"/>
      <c r="AZ119" s="58">
        <v>133.06745690103983</v>
      </c>
      <c r="BA119" s="30">
        <f>SUM(BB119:BE119)</f>
        <v>0</v>
      </c>
      <c r="BB119" s="58"/>
      <c r="BC119" s="58"/>
      <c r="BD119" s="58"/>
      <c r="BE119" s="58"/>
      <c r="BF119" s="30">
        <f>SUM(BG119:BJ119)</f>
        <v>133.06745690103983</v>
      </c>
      <c r="BG119" s="30">
        <f>AH119+AM119+AR119+AW119+BB119</f>
        <v>0</v>
      </c>
      <c r="BH119" s="30">
        <f>AI119+AN119+AS119+AX119+BC119</f>
        <v>0</v>
      </c>
      <c r="BI119" s="30">
        <f>AJ119+AO119+AT119+AY119+BD119</f>
        <v>0</v>
      </c>
      <c r="BJ119" s="30">
        <f>AK119+AP119+AU119+AZ119+BE119</f>
        <v>133.06745690103983</v>
      </c>
    </row>
    <row r="120" spans="1:62" ht="47.25" x14ac:dyDescent="0.25">
      <c r="A120" s="35" t="s">
        <v>118</v>
      </c>
      <c r="B120" s="233" t="s">
        <v>73</v>
      </c>
      <c r="C120" s="220"/>
      <c r="D120" s="219"/>
      <c r="E120" s="219"/>
      <c r="F120" s="219"/>
      <c r="G120" s="221"/>
      <c r="H120" s="249" t="s">
        <v>71</v>
      </c>
      <c r="I120" s="219"/>
      <c r="J120" s="219"/>
      <c r="K120" s="219"/>
      <c r="L120" s="248" t="s">
        <v>71</v>
      </c>
      <c r="M120" s="220"/>
      <c r="N120" s="219"/>
      <c r="O120" s="219"/>
      <c r="P120" s="219"/>
      <c r="Q120" s="221"/>
      <c r="R120" s="220"/>
      <c r="S120" s="219"/>
      <c r="T120" s="219"/>
      <c r="U120" s="219"/>
      <c r="V120" s="221"/>
      <c r="W120" s="220"/>
      <c r="X120" s="219"/>
      <c r="Y120" s="219"/>
      <c r="Z120" s="216"/>
      <c r="AA120" s="218"/>
      <c r="AB120" s="249" t="s">
        <v>71</v>
      </c>
      <c r="AC120" s="219"/>
      <c r="AD120" s="219"/>
      <c r="AE120" s="219"/>
      <c r="AF120" s="248" t="s">
        <v>71</v>
      </c>
      <c r="AG120" s="37">
        <f>SUM(AH120:AK120)</f>
        <v>0</v>
      </c>
      <c r="AH120" s="58"/>
      <c r="AI120" s="58"/>
      <c r="AJ120" s="58"/>
      <c r="AK120" s="247"/>
      <c r="AL120" s="30">
        <f>SUM(AM120:AP120)</f>
        <v>182.97377211212287</v>
      </c>
      <c r="AM120" s="58"/>
      <c r="AN120" s="58"/>
      <c r="AO120" s="58"/>
      <c r="AP120" s="58">
        <v>182.97377211212287</v>
      </c>
      <c r="AQ120" s="30">
        <f>SUM(AR120:AU120)</f>
        <v>0</v>
      </c>
      <c r="AR120" s="58"/>
      <c r="AS120" s="58"/>
      <c r="AT120" s="58"/>
      <c r="AU120" s="58"/>
      <c r="AV120" s="30">
        <f>SUM(AW120:AZ120)</f>
        <v>0</v>
      </c>
      <c r="AW120" s="58"/>
      <c r="AX120" s="58"/>
      <c r="AY120" s="58"/>
      <c r="AZ120" s="58"/>
      <c r="BA120" s="30">
        <f>SUM(BB120:BE120)</f>
        <v>0</v>
      </c>
      <c r="BB120" s="58"/>
      <c r="BC120" s="58"/>
      <c r="BD120" s="58"/>
      <c r="BE120" s="58"/>
      <c r="BF120" s="30">
        <f>SUM(BG120:BJ120)</f>
        <v>182.97377211212287</v>
      </c>
      <c r="BG120" s="30">
        <f>AH120+AM120+AR120+AW120+BB120</f>
        <v>0</v>
      </c>
      <c r="BH120" s="30">
        <f>AI120+AN120+AS120+AX120+BC120</f>
        <v>0</v>
      </c>
      <c r="BI120" s="30">
        <f>AJ120+AO120+AT120+AY120+BD120</f>
        <v>0</v>
      </c>
      <c r="BJ120" s="30">
        <f>AK120+AP120+AU120+AZ120+BE120</f>
        <v>182.97377211212287</v>
      </c>
    </row>
    <row r="121" spans="1:62" x14ac:dyDescent="0.25">
      <c r="A121" s="35"/>
      <c r="B121" s="237" t="s">
        <v>34</v>
      </c>
      <c r="C121" s="220"/>
      <c r="D121" s="219"/>
      <c r="E121" s="219"/>
      <c r="F121" s="219"/>
      <c r="G121" s="221"/>
      <c r="H121" s="220"/>
      <c r="I121" s="219"/>
      <c r="J121" s="219"/>
      <c r="K121" s="219"/>
      <c r="L121" s="221"/>
      <c r="M121" s="220"/>
      <c r="N121" s="219"/>
      <c r="O121" s="219"/>
      <c r="P121" s="219"/>
      <c r="Q121" s="221"/>
      <c r="R121" s="220"/>
      <c r="S121" s="219"/>
      <c r="T121" s="219"/>
      <c r="U121" s="219"/>
      <c r="V121" s="221"/>
      <c r="W121" s="220"/>
      <c r="X121" s="219"/>
      <c r="Y121" s="219"/>
      <c r="Z121" s="216"/>
      <c r="AA121" s="218"/>
      <c r="AB121" s="217"/>
      <c r="AC121" s="216"/>
      <c r="AD121" s="216"/>
      <c r="AE121" s="216"/>
      <c r="AF121" s="215"/>
      <c r="AG121" s="37"/>
      <c r="AH121" s="30"/>
      <c r="AI121" s="30"/>
      <c r="AJ121" s="30"/>
      <c r="AK121" s="214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</row>
    <row r="122" spans="1:62" ht="31.5" x14ac:dyDescent="0.25">
      <c r="A122" s="71" t="s">
        <v>70</v>
      </c>
      <c r="B122" s="238" t="s">
        <v>69</v>
      </c>
      <c r="C122" s="220"/>
      <c r="D122" s="219"/>
      <c r="E122" s="219"/>
      <c r="F122" s="219"/>
      <c r="G122" s="221"/>
      <c r="H122" s="220"/>
      <c r="I122" s="219"/>
      <c r="J122" s="219"/>
      <c r="K122" s="219"/>
      <c r="L122" s="221"/>
      <c r="M122" s="220"/>
      <c r="N122" s="219"/>
      <c r="O122" s="219"/>
      <c r="P122" s="219"/>
      <c r="Q122" s="221"/>
      <c r="R122" s="220"/>
      <c r="S122" s="219"/>
      <c r="T122" s="219"/>
      <c r="U122" s="219"/>
      <c r="V122" s="221"/>
      <c r="W122" s="220"/>
      <c r="X122" s="219"/>
      <c r="Y122" s="219"/>
      <c r="Z122" s="216"/>
      <c r="AA122" s="218"/>
      <c r="AB122" s="217"/>
      <c r="AC122" s="216"/>
      <c r="AD122" s="216"/>
      <c r="AE122" s="216"/>
      <c r="AF122" s="215"/>
      <c r="AG122" s="37"/>
      <c r="AH122" s="30"/>
      <c r="AI122" s="30"/>
      <c r="AJ122" s="30"/>
      <c r="AK122" s="214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</row>
    <row r="123" spans="1:62" ht="24.75" customHeight="1" x14ac:dyDescent="0.25">
      <c r="A123" s="71" t="s">
        <v>68</v>
      </c>
      <c r="B123" s="238" t="s">
        <v>67</v>
      </c>
      <c r="C123" s="246" t="s">
        <v>62</v>
      </c>
      <c r="D123" s="219"/>
      <c r="E123" s="219"/>
      <c r="F123" s="219"/>
      <c r="G123" s="97" t="s">
        <v>62</v>
      </c>
      <c r="H123" s="220"/>
      <c r="I123" s="219"/>
      <c r="J123" s="219"/>
      <c r="K123" s="219"/>
      <c r="L123" s="221"/>
      <c r="M123" s="220"/>
      <c r="N123" s="219"/>
      <c r="O123" s="219"/>
      <c r="P123" s="219"/>
      <c r="Q123" s="221"/>
      <c r="R123" s="220"/>
      <c r="S123" s="219"/>
      <c r="T123" s="219"/>
      <c r="U123" s="219"/>
      <c r="V123" s="221"/>
      <c r="W123" s="220"/>
      <c r="X123" s="219"/>
      <c r="Y123" s="219"/>
      <c r="Z123" s="216"/>
      <c r="AA123" s="218"/>
      <c r="AB123" s="246" t="s">
        <v>62</v>
      </c>
      <c r="AC123" s="219"/>
      <c r="AD123" s="219"/>
      <c r="AE123" s="219"/>
      <c r="AF123" s="97" t="s">
        <v>62</v>
      </c>
      <c r="AG123" s="87">
        <f>SUM(AG124:AG125)</f>
        <v>384.27608653999999</v>
      </c>
      <c r="AH123" s="85">
        <f>SUM(AH124:AH125)</f>
        <v>0</v>
      </c>
      <c r="AI123" s="85">
        <f>SUM(AI124:AI125)</f>
        <v>0</v>
      </c>
      <c r="AJ123" s="85">
        <f>SUM(AJ124:AJ125)</f>
        <v>0</v>
      </c>
      <c r="AK123" s="241">
        <f>SUM(AK124:AK125)</f>
        <v>384.27608653999999</v>
      </c>
      <c r="AL123" s="85">
        <f>SUM(AL124:AL125)</f>
        <v>0</v>
      </c>
      <c r="AM123" s="85">
        <f>SUM(AM124:AM125)</f>
        <v>0</v>
      </c>
      <c r="AN123" s="85">
        <f>SUM(AN124:AN125)</f>
        <v>0</v>
      </c>
      <c r="AO123" s="85">
        <f>SUM(AO124:AO125)</f>
        <v>0</v>
      </c>
      <c r="AP123" s="85">
        <f>SUM(AP124:AP125)</f>
        <v>0</v>
      </c>
      <c r="AQ123" s="85">
        <f>SUM(AQ124:AQ125)</f>
        <v>0</v>
      </c>
      <c r="AR123" s="85">
        <f>SUM(AR124:AR125)</f>
        <v>0</v>
      </c>
      <c r="AS123" s="85">
        <f>SUM(AS124:AS125)</f>
        <v>0</v>
      </c>
      <c r="AT123" s="85">
        <f>SUM(AT124:AT125)</f>
        <v>0</v>
      </c>
      <c r="AU123" s="85">
        <f>SUM(AU124:AU125)</f>
        <v>0</v>
      </c>
      <c r="AV123" s="85">
        <f>SUM(AV124:AV125)</f>
        <v>0</v>
      </c>
      <c r="AW123" s="85">
        <f>SUM(AW124:AW125)</f>
        <v>0</v>
      </c>
      <c r="AX123" s="85">
        <f>SUM(AX124:AX125)</f>
        <v>0</v>
      </c>
      <c r="AY123" s="85">
        <f>SUM(AY124:AY125)</f>
        <v>0</v>
      </c>
      <c r="AZ123" s="85">
        <f>SUM(AZ124:AZ125)</f>
        <v>0</v>
      </c>
      <c r="BA123" s="85">
        <f>SUM(BA124:BA125)</f>
        <v>0</v>
      </c>
      <c r="BB123" s="85">
        <f>SUM(BB124:BB125)</f>
        <v>0</v>
      </c>
      <c r="BC123" s="85">
        <f>SUM(BC124:BC125)</f>
        <v>0</v>
      </c>
      <c r="BD123" s="85">
        <f>SUM(BD124:BD125)</f>
        <v>0</v>
      </c>
      <c r="BE123" s="85">
        <f>SUM(BE124:BE125)</f>
        <v>0</v>
      </c>
      <c r="BF123" s="85">
        <f>SUM(BF124:BF125)</f>
        <v>384.27608653999999</v>
      </c>
      <c r="BG123" s="85">
        <f>SUM(BG124:BG125)</f>
        <v>0</v>
      </c>
      <c r="BH123" s="85">
        <f>SUM(BH124:BH125)</f>
        <v>0</v>
      </c>
      <c r="BI123" s="85">
        <f>SUM(BI124:BI125)</f>
        <v>0</v>
      </c>
      <c r="BJ123" s="85">
        <f>SUM(BJ124:BJ125)</f>
        <v>384.27608653999999</v>
      </c>
    </row>
    <row r="124" spans="1:62" ht="23.25" customHeight="1" x14ac:dyDescent="0.25">
      <c r="A124" s="35" t="s">
        <v>116</v>
      </c>
      <c r="B124" s="234" t="s">
        <v>64</v>
      </c>
      <c r="C124" s="245" t="s">
        <v>62</v>
      </c>
      <c r="D124" s="219"/>
      <c r="E124" s="219"/>
      <c r="F124" s="219"/>
      <c r="G124" s="244" t="s">
        <v>62</v>
      </c>
      <c r="H124" s="220"/>
      <c r="I124" s="219"/>
      <c r="J124" s="219"/>
      <c r="K124" s="219"/>
      <c r="L124" s="221"/>
      <c r="M124" s="220"/>
      <c r="N124" s="219"/>
      <c r="O124" s="219"/>
      <c r="P124" s="219"/>
      <c r="Q124" s="221"/>
      <c r="R124" s="220"/>
      <c r="S124" s="219"/>
      <c r="T124" s="219"/>
      <c r="U124" s="219"/>
      <c r="V124" s="221"/>
      <c r="W124" s="220"/>
      <c r="X124" s="219"/>
      <c r="Y124" s="219"/>
      <c r="Z124" s="216"/>
      <c r="AA124" s="218"/>
      <c r="AB124" s="245" t="s">
        <v>62</v>
      </c>
      <c r="AC124" s="219"/>
      <c r="AD124" s="219"/>
      <c r="AE124" s="219"/>
      <c r="AF124" s="244" t="s">
        <v>62</v>
      </c>
      <c r="AG124" s="37">
        <f>SUM(AH124:AK124)</f>
        <v>384.27608653999999</v>
      </c>
      <c r="AH124" s="30"/>
      <c r="AI124" s="30"/>
      <c r="AJ124" s="30"/>
      <c r="AK124" s="214">
        <v>384.27608653999999</v>
      </c>
      <c r="AL124" s="30">
        <f>SUM(AM124:AP124)</f>
        <v>0</v>
      </c>
      <c r="AM124" s="30"/>
      <c r="AN124" s="30"/>
      <c r="AO124" s="30"/>
      <c r="AP124" s="30"/>
      <c r="AQ124" s="30">
        <f>SUM(AR124:AU124)</f>
        <v>0</v>
      </c>
      <c r="AR124" s="30"/>
      <c r="AS124" s="30"/>
      <c r="AT124" s="30"/>
      <c r="AU124" s="30"/>
      <c r="AV124" s="30">
        <f>SUM(AW124:AZ124)</f>
        <v>0</v>
      </c>
      <c r="AW124" s="30"/>
      <c r="AX124" s="30"/>
      <c r="AY124" s="30"/>
      <c r="AZ124" s="30"/>
      <c r="BA124" s="30">
        <f>SUM(BB124:BE124)</f>
        <v>0</v>
      </c>
      <c r="BB124" s="30"/>
      <c r="BC124" s="30"/>
      <c r="BD124" s="30"/>
      <c r="BE124" s="30"/>
      <c r="BF124" s="30">
        <f>SUM(BG124:BJ124)</f>
        <v>384.27608653999999</v>
      </c>
      <c r="BG124" s="30">
        <f>AH124+AM124+AR124+AW124+BB124</f>
        <v>0</v>
      </c>
      <c r="BH124" s="30">
        <f>AI124+AN124+AS124+AX124+BC124</f>
        <v>0</v>
      </c>
      <c r="BI124" s="30">
        <f>AJ124+AO124+AT124+AY124+BD124</f>
        <v>0</v>
      </c>
      <c r="BJ124" s="30">
        <f>AK124+AP124+AU124+AZ124+BE124</f>
        <v>384.27608653999999</v>
      </c>
    </row>
    <row r="125" spans="1:62" x14ac:dyDescent="0.25">
      <c r="A125" s="35" t="s">
        <v>114</v>
      </c>
      <c r="B125" s="234" t="s">
        <v>60</v>
      </c>
      <c r="C125" s="220"/>
      <c r="D125" s="219"/>
      <c r="E125" s="219"/>
      <c r="F125" s="219"/>
      <c r="G125" s="221"/>
      <c r="H125" s="220"/>
      <c r="I125" s="219"/>
      <c r="J125" s="219"/>
      <c r="K125" s="219"/>
      <c r="L125" s="221"/>
      <c r="M125" s="220"/>
      <c r="N125" s="219"/>
      <c r="O125" s="219"/>
      <c r="P125" s="219"/>
      <c r="Q125" s="221"/>
      <c r="R125" s="220"/>
      <c r="S125" s="219"/>
      <c r="T125" s="219"/>
      <c r="U125" s="219"/>
      <c r="V125" s="221"/>
      <c r="W125" s="220"/>
      <c r="X125" s="219"/>
      <c r="Y125" s="219"/>
      <c r="Z125" s="216"/>
      <c r="AA125" s="218"/>
      <c r="AB125" s="217"/>
      <c r="AC125" s="216"/>
      <c r="AD125" s="216"/>
      <c r="AE125" s="216"/>
      <c r="AF125" s="215"/>
      <c r="AG125" s="37">
        <f>SUM(AH125:AK125)</f>
        <v>0</v>
      </c>
      <c r="AH125" s="30"/>
      <c r="AI125" s="30"/>
      <c r="AJ125" s="30"/>
      <c r="AK125" s="214"/>
      <c r="AL125" s="30">
        <f>SUM(AM125:AP125)</f>
        <v>0</v>
      </c>
      <c r="AM125" s="30"/>
      <c r="AN125" s="30"/>
      <c r="AO125" s="30"/>
      <c r="AP125" s="30"/>
      <c r="AQ125" s="30">
        <f>SUM(AR125:AU125)</f>
        <v>0</v>
      </c>
      <c r="AR125" s="30"/>
      <c r="AS125" s="30"/>
      <c r="AT125" s="30"/>
      <c r="AU125" s="30"/>
      <c r="AV125" s="30">
        <f>SUM(AW125:AZ125)</f>
        <v>0</v>
      </c>
      <c r="AW125" s="30"/>
      <c r="AX125" s="30"/>
      <c r="AY125" s="30"/>
      <c r="AZ125" s="30"/>
      <c r="BA125" s="30">
        <f>SUM(BB125:BE125)</f>
        <v>0</v>
      </c>
      <c r="BB125" s="30"/>
      <c r="BC125" s="30"/>
      <c r="BD125" s="30"/>
      <c r="BE125" s="30"/>
      <c r="BF125" s="30">
        <f>SUM(BG125:BJ125)</f>
        <v>0</v>
      </c>
      <c r="BG125" s="30">
        <f>AH125+AM125+AR125+AW125+BB125</f>
        <v>0</v>
      </c>
      <c r="BH125" s="30">
        <f>AI125+AN125+AS125+AX125+BC125</f>
        <v>0</v>
      </c>
      <c r="BI125" s="30">
        <f>AJ125+AO125+AT125+AY125+BD125</f>
        <v>0</v>
      </c>
      <c r="BJ125" s="30">
        <f>AK125+AP125+AU125+AZ125+BE125</f>
        <v>0</v>
      </c>
    </row>
    <row r="126" spans="1:62" x14ac:dyDescent="0.25">
      <c r="A126" s="71" t="s">
        <v>58</v>
      </c>
      <c r="B126" s="243" t="s">
        <v>57</v>
      </c>
      <c r="C126" s="220"/>
      <c r="D126" s="219"/>
      <c r="E126" s="219"/>
      <c r="F126" s="219"/>
      <c r="G126" s="221"/>
      <c r="H126" s="220"/>
      <c r="I126" s="219"/>
      <c r="J126" s="219"/>
      <c r="K126" s="219"/>
      <c r="L126" s="221"/>
      <c r="M126" s="220"/>
      <c r="N126" s="219"/>
      <c r="O126" s="219"/>
      <c r="P126" s="219"/>
      <c r="Q126" s="221"/>
      <c r="R126" s="220"/>
      <c r="S126" s="219"/>
      <c r="T126" s="219"/>
      <c r="U126" s="219"/>
      <c r="V126" s="221"/>
      <c r="W126" s="220"/>
      <c r="X126" s="219"/>
      <c r="Y126" s="219"/>
      <c r="Z126" s="216"/>
      <c r="AA126" s="218"/>
      <c r="AB126" s="217"/>
      <c r="AC126" s="216"/>
      <c r="AD126" s="216"/>
      <c r="AE126" s="216"/>
      <c r="AF126" s="215"/>
      <c r="AG126" s="87">
        <f>AG127+AG139</f>
        <v>43.210999999999999</v>
      </c>
      <c r="AH126" s="85">
        <f>AH127+AH139</f>
        <v>1.3</v>
      </c>
      <c r="AI126" s="85">
        <f>AI127+AI139</f>
        <v>5.5</v>
      </c>
      <c r="AJ126" s="85">
        <f>AJ127+AJ139</f>
        <v>10.3</v>
      </c>
      <c r="AK126" s="241">
        <f>AK127+AK139</f>
        <v>26.111000000000001</v>
      </c>
      <c r="AL126" s="85">
        <f>AL127+AL139</f>
        <v>46.667999999999992</v>
      </c>
      <c r="AM126" s="85">
        <f>AM127+AM139</f>
        <v>1.2</v>
      </c>
      <c r="AN126" s="85">
        <f>AN127+AN139</f>
        <v>7.5</v>
      </c>
      <c r="AO126" s="85">
        <f>AO127+AO139</f>
        <v>13.3</v>
      </c>
      <c r="AP126" s="85">
        <f>AP127+AP139</f>
        <v>24.667999999999996</v>
      </c>
      <c r="AQ126" s="85">
        <f>AQ127+AQ139</f>
        <v>49.60799999999999</v>
      </c>
      <c r="AR126" s="85">
        <f>AR127+AR139</f>
        <v>1.2</v>
      </c>
      <c r="AS126" s="85">
        <f>AS127+AS139</f>
        <v>7.5</v>
      </c>
      <c r="AT126" s="85">
        <f>AT127+AT139</f>
        <v>18.3</v>
      </c>
      <c r="AU126" s="85">
        <f>AU127+AU139</f>
        <v>22.607999999999993</v>
      </c>
      <c r="AV126" s="85">
        <f>AV127+AV139</f>
        <v>52.188000000000002</v>
      </c>
      <c r="AW126" s="85">
        <f>AW127+AW139</f>
        <v>1.2</v>
      </c>
      <c r="AX126" s="85">
        <f>AX127+AX139</f>
        <v>10.5</v>
      </c>
      <c r="AY126" s="85">
        <f>AY127+AY139</f>
        <v>18.3</v>
      </c>
      <c r="AZ126" s="85">
        <f>AZ127+AZ139</f>
        <v>22.187999999999999</v>
      </c>
      <c r="BA126" s="85">
        <f>BA127+BA139</f>
        <v>54.222999999999999</v>
      </c>
      <c r="BB126" s="85">
        <f>BB127+BB139</f>
        <v>1.2</v>
      </c>
      <c r="BC126" s="85">
        <f>BC127+BC139</f>
        <v>10.5</v>
      </c>
      <c r="BD126" s="85">
        <f>BD127+BD139</f>
        <v>18.3</v>
      </c>
      <c r="BE126" s="85">
        <f>BE127+BE139</f>
        <v>24.222999999999995</v>
      </c>
      <c r="BF126" s="85">
        <f>BF127+BF139</f>
        <v>245.89799999999997</v>
      </c>
      <c r="BG126" s="85">
        <f>BG127+BG139</f>
        <v>6.1000000000000005</v>
      </c>
      <c r="BH126" s="85">
        <f>BH127+BH139</f>
        <v>41.5</v>
      </c>
      <c r="BI126" s="85">
        <f>BI127+BI139</f>
        <v>78.5</v>
      </c>
      <c r="BJ126" s="85">
        <f>BJ127+BJ139</f>
        <v>119.79799999999999</v>
      </c>
    </row>
    <row r="127" spans="1:62" x14ac:dyDescent="0.25">
      <c r="A127" s="71"/>
      <c r="B127" s="239" t="s">
        <v>56</v>
      </c>
      <c r="C127" s="220"/>
      <c r="D127" s="219"/>
      <c r="E127" s="219"/>
      <c r="F127" s="219"/>
      <c r="G127" s="221"/>
      <c r="H127" s="220"/>
      <c r="I127" s="219"/>
      <c r="J127" s="219"/>
      <c r="K127" s="219"/>
      <c r="L127" s="221"/>
      <c r="M127" s="220"/>
      <c r="N127" s="219"/>
      <c r="O127" s="219"/>
      <c r="P127" s="219"/>
      <c r="Q127" s="221"/>
      <c r="R127" s="220"/>
      <c r="S127" s="219"/>
      <c r="T127" s="219"/>
      <c r="U127" s="219"/>
      <c r="V127" s="221"/>
      <c r="W127" s="220"/>
      <c r="X127" s="219"/>
      <c r="Y127" s="219"/>
      <c r="Z127" s="216"/>
      <c r="AA127" s="218"/>
      <c r="AB127" s="217"/>
      <c r="AC127" s="216"/>
      <c r="AD127" s="216"/>
      <c r="AE127" s="216"/>
      <c r="AF127" s="215"/>
      <c r="AG127" s="87">
        <f>AG128+AG134</f>
        <v>43.210999999999999</v>
      </c>
      <c r="AH127" s="85">
        <f>AH128+AH134</f>
        <v>1.3</v>
      </c>
      <c r="AI127" s="85">
        <f>AI128+AI134</f>
        <v>5.5</v>
      </c>
      <c r="AJ127" s="85">
        <f>AJ128+AJ134</f>
        <v>10.3</v>
      </c>
      <c r="AK127" s="241">
        <f>AK128+AK134</f>
        <v>26.111000000000001</v>
      </c>
      <c r="AL127" s="85">
        <f>AL128+AL134</f>
        <v>46.667999999999992</v>
      </c>
      <c r="AM127" s="85">
        <f>AM128+AM134</f>
        <v>1.2</v>
      </c>
      <c r="AN127" s="85">
        <f>AN128+AN134</f>
        <v>7.5</v>
      </c>
      <c r="AO127" s="85">
        <f>AO128+AO134</f>
        <v>13.3</v>
      </c>
      <c r="AP127" s="85">
        <f>AP128+AP134</f>
        <v>24.667999999999996</v>
      </c>
      <c r="AQ127" s="85">
        <f>AQ128+AQ134</f>
        <v>49.60799999999999</v>
      </c>
      <c r="AR127" s="85">
        <f>AR128+AR134</f>
        <v>1.2</v>
      </c>
      <c r="AS127" s="85">
        <f>AS128+AS134</f>
        <v>7.5</v>
      </c>
      <c r="AT127" s="85">
        <f>AT128+AT134</f>
        <v>18.3</v>
      </c>
      <c r="AU127" s="85">
        <f>AU128+AU134</f>
        <v>22.607999999999993</v>
      </c>
      <c r="AV127" s="85">
        <f>AV128+AV134</f>
        <v>52.188000000000002</v>
      </c>
      <c r="AW127" s="85">
        <f>AW128+AW134</f>
        <v>1.2</v>
      </c>
      <c r="AX127" s="85">
        <f>AX128+AX134</f>
        <v>10.5</v>
      </c>
      <c r="AY127" s="85">
        <f>AY128+AY134</f>
        <v>18.3</v>
      </c>
      <c r="AZ127" s="85">
        <f>AZ128+AZ134</f>
        <v>22.187999999999999</v>
      </c>
      <c r="BA127" s="85">
        <f>BA128+BA134</f>
        <v>54.222999999999999</v>
      </c>
      <c r="BB127" s="85">
        <f>BB128+BB134</f>
        <v>1.2</v>
      </c>
      <c r="BC127" s="85">
        <f>BC128+BC134</f>
        <v>10.5</v>
      </c>
      <c r="BD127" s="85">
        <f>BD128+BD134</f>
        <v>18.3</v>
      </c>
      <c r="BE127" s="85">
        <f>BE128+BE134</f>
        <v>24.222999999999995</v>
      </c>
      <c r="BF127" s="85">
        <f>BF128+BF134</f>
        <v>245.89799999999997</v>
      </c>
      <c r="BG127" s="85">
        <f>BG128+BG134</f>
        <v>6.1000000000000005</v>
      </c>
      <c r="BH127" s="85">
        <f>BH128+BH134</f>
        <v>41.5</v>
      </c>
      <c r="BI127" s="85">
        <f>BI128+BI134</f>
        <v>78.5</v>
      </c>
      <c r="BJ127" s="85">
        <f>BJ128+BJ134</f>
        <v>119.79799999999999</v>
      </c>
    </row>
    <row r="128" spans="1:62" x14ac:dyDescent="0.25">
      <c r="A128" s="71"/>
      <c r="B128" s="239" t="s">
        <v>55</v>
      </c>
      <c r="C128" s="220"/>
      <c r="D128" s="219"/>
      <c r="E128" s="219"/>
      <c r="F128" s="219"/>
      <c r="G128" s="221"/>
      <c r="H128" s="220"/>
      <c r="I128" s="219"/>
      <c r="J128" s="219"/>
      <c r="K128" s="219"/>
      <c r="L128" s="221"/>
      <c r="M128" s="220"/>
      <c r="N128" s="219"/>
      <c r="O128" s="219"/>
      <c r="P128" s="219"/>
      <c r="Q128" s="221"/>
      <c r="R128" s="220"/>
      <c r="S128" s="219"/>
      <c r="T128" s="219"/>
      <c r="U128" s="219"/>
      <c r="V128" s="221"/>
      <c r="W128" s="220"/>
      <c r="X128" s="219"/>
      <c r="Y128" s="219"/>
      <c r="Z128" s="216"/>
      <c r="AA128" s="218"/>
      <c r="AB128" s="217"/>
      <c r="AC128" s="216"/>
      <c r="AD128" s="216"/>
      <c r="AE128" s="216"/>
      <c r="AF128" s="215"/>
      <c r="AG128" s="82">
        <f>AG131+AG133+AG129</f>
        <v>43.210999999999999</v>
      </c>
      <c r="AH128" s="81">
        <f>AH131+AH133+AH129</f>
        <v>1.3</v>
      </c>
      <c r="AI128" s="81">
        <f>AI131+AI133+AI129</f>
        <v>5.5</v>
      </c>
      <c r="AJ128" s="81">
        <f>AJ131+AJ133+AJ129</f>
        <v>10.3</v>
      </c>
      <c r="AK128" s="240">
        <f>AK131+AK133+AK129</f>
        <v>26.111000000000001</v>
      </c>
      <c r="AL128" s="81">
        <f>AL131+AL133+AL129</f>
        <v>46.667999999999992</v>
      </c>
      <c r="AM128" s="81">
        <f>AM131+AM133+AM129</f>
        <v>1.2</v>
      </c>
      <c r="AN128" s="81">
        <f>AN131+AN133+AN129</f>
        <v>7.5</v>
      </c>
      <c r="AO128" s="81">
        <f>AO131+AO133+AO129</f>
        <v>13.3</v>
      </c>
      <c r="AP128" s="81">
        <f>AP131+AP133+AP129</f>
        <v>24.667999999999996</v>
      </c>
      <c r="AQ128" s="81">
        <f>AQ131+AQ133+AQ129</f>
        <v>49.60799999999999</v>
      </c>
      <c r="AR128" s="81">
        <f>AR131+AR133+AR129</f>
        <v>1.2</v>
      </c>
      <c r="AS128" s="81">
        <f>AS131+AS133+AS129</f>
        <v>7.5</v>
      </c>
      <c r="AT128" s="81">
        <f>AT131+AT133+AT129</f>
        <v>18.3</v>
      </c>
      <c r="AU128" s="81">
        <f>AU131+AU133+AU129</f>
        <v>22.607999999999993</v>
      </c>
      <c r="AV128" s="81">
        <f>AV131+AV133+AV129</f>
        <v>52.188000000000002</v>
      </c>
      <c r="AW128" s="81">
        <f>AW131+AW133+AW129</f>
        <v>1.2</v>
      </c>
      <c r="AX128" s="81">
        <f>AX131+AX133+AX129</f>
        <v>10.5</v>
      </c>
      <c r="AY128" s="81">
        <f>AY131+AY133+AY129</f>
        <v>18.3</v>
      </c>
      <c r="AZ128" s="81">
        <f>AZ131+AZ133+AZ129</f>
        <v>22.187999999999999</v>
      </c>
      <c r="BA128" s="81">
        <f>BA131+BA133+BA129</f>
        <v>54.222999999999999</v>
      </c>
      <c r="BB128" s="81">
        <f>BB131+BB133+BB129</f>
        <v>1.2</v>
      </c>
      <c r="BC128" s="81">
        <f>BC131+BC133+BC129</f>
        <v>10.5</v>
      </c>
      <c r="BD128" s="81">
        <f>BD131+BD133+BD129</f>
        <v>18.3</v>
      </c>
      <c r="BE128" s="81">
        <f>BE131+BE133+BE129</f>
        <v>24.222999999999995</v>
      </c>
      <c r="BF128" s="81">
        <f>BF131+BF133+BF129</f>
        <v>245.89799999999997</v>
      </c>
      <c r="BG128" s="81">
        <f>BG131+BG133+BG129</f>
        <v>6.1000000000000005</v>
      </c>
      <c r="BH128" s="81">
        <f>BH131+BH133+BH129</f>
        <v>41.5</v>
      </c>
      <c r="BI128" s="81">
        <f>BI131+BI133+BI129</f>
        <v>78.5</v>
      </c>
      <c r="BJ128" s="81">
        <f>BJ131+BJ133+BJ129</f>
        <v>119.79799999999999</v>
      </c>
    </row>
    <row r="129" spans="1:62" x14ac:dyDescent="0.25">
      <c r="A129" s="71"/>
      <c r="B129" s="239" t="s">
        <v>54</v>
      </c>
      <c r="C129" s="220"/>
      <c r="D129" s="219"/>
      <c r="E129" s="219"/>
      <c r="F129" s="219"/>
      <c r="G129" s="221"/>
      <c r="H129" s="220"/>
      <c r="I129" s="219"/>
      <c r="J129" s="219"/>
      <c r="K129" s="219"/>
      <c r="L129" s="221"/>
      <c r="M129" s="220"/>
      <c r="N129" s="219"/>
      <c r="O129" s="219"/>
      <c r="P129" s="219"/>
      <c r="Q129" s="221"/>
      <c r="R129" s="220"/>
      <c r="S129" s="219"/>
      <c r="T129" s="219"/>
      <c r="U129" s="219"/>
      <c r="V129" s="221"/>
      <c r="W129" s="220"/>
      <c r="X129" s="219"/>
      <c r="Y129" s="219"/>
      <c r="Z129" s="216"/>
      <c r="AA129" s="218"/>
      <c r="AB129" s="217"/>
      <c r="AC129" s="216"/>
      <c r="AD129" s="216"/>
      <c r="AE129" s="216"/>
      <c r="AF129" s="215"/>
      <c r="AG129" s="82"/>
      <c r="AH129" s="81"/>
      <c r="AI129" s="81"/>
      <c r="AJ129" s="81"/>
      <c r="AK129" s="240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</row>
    <row r="130" spans="1:62" x14ac:dyDescent="0.25">
      <c r="A130" s="71"/>
      <c r="B130" s="239" t="s">
        <v>49</v>
      </c>
      <c r="C130" s="220"/>
      <c r="D130" s="219"/>
      <c r="E130" s="219"/>
      <c r="F130" s="219"/>
      <c r="G130" s="221"/>
      <c r="H130" s="220"/>
      <c r="I130" s="219"/>
      <c r="J130" s="219"/>
      <c r="K130" s="219"/>
      <c r="L130" s="221"/>
      <c r="M130" s="220"/>
      <c r="N130" s="219"/>
      <c r="O130" s="219"/>
      <c r="P130" s="219"/>
      <c r="Q130" s="221"/>
      <c r="R130" s="220"/>
      <c r="S130" s="219"/>
      <c r="T130" s="219"/>
      <c r="U130" s="219"/>
      <c r="V130" s="221"/>
      <c r="W130" s="220"/>
      <c r="X130" s="219"/>
      <c r="Y130" s="219"/>
      <c r="Z130" s="216"/>
      <c r="AA130" s="218"/>
      <c r="AB130" s="217"/>
      <c r="AC130" s="216"/>
      <c r="AD130" s="216"/>
      <c r="AE130" s="216"/>
      <c r="AF130" s="215"/>
      <c r="AG130" s="25"/>
      <c r="AH130" s="24"/>
      <c r="AI130" s="24"/>
      <c r="AJ130" s="24"/>
      <c r="AK130" s="232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</row>
    <row r="131" spans="1:62" x14ac:dyDescent="0.25">
      <c r="A131" s="71"/>
      <c r="B131" s="239" t="s">
        <v>48</v>
      </c>
      <c r="C131" s="220"/>
      <c r="D131" s="219"/>
      <c r="E131" s="219"/>
      <c r="F131" s="219"/>
      <c r="G131" s="221"/>
      <c r="H131" s="220"/>
      <c r="I131" s="219"/>
      <c r="J131" s="219"/>
      <c r="K131" s="219"/>
      <c r="L131" s="221"/>
      <c r="M131" s="220"/>
      <c r="N131" s="219"/>
      <c r="O131" s="219"/>
      <c r="P131" s="219"/>
      <c r="Q131" s="221"/>
      <c r="R131" s="220"/>
      <c r="S131" s="219"/>
      <c r="T131" s="219"/>
      <c r="U131" s="219"/>
      <c r="V131" s="221"/>
      <c r="W131" s="220"/>
      <c r="X131" s="219"/>
      <c r="Y131" s="219"/>
      <c r="Z131" s="216"/>
      <c r="AA131" s="218"/>
      <c r="AB131" s="217"/>
      <c r="AC131" s="216"/>
      <c r="AD131" s="216"/>
      <c r="AE131" s="216"/>
      <c r="AF131" s="215"/>
      <c r="AG131" s="87">
        <f>SUM(AG132:AG132)</f>
        <v>43.210999999999999</v>
      </c>
      <c r="AH131" s="85">
        <f>SUM(AH132:AH132)</f>
        <v>1.3</v>
      </c>
      <c r="AI131" s="85">
        <f>SUM(AI132:AI132)</f>
        <v>5.5</v>
      </c>
      <c r="AJ131" s="85">
        <f>SUM(AJ132:AJ132)</f>
        <v>10.3</v>
      </c>
      <c r="AK131" s="241">
        <f>SUM(AK132:AK132)</f>
        <v>26.111000000000001</v>
      </c>
      <c r="AL131" s="85">
        <f>SUM(AL132:AL132)</f>
        <v>46.667999999999992</v>
      </c>
      <c r="AM131" s="85">
        <f>SUM(AM132:AM132)</f>
        <v>1.2</v>
      </c>
      <c r="AN131" s="85">
        <f>SUM(AN132:AN132)</f>
        <v>7.5</v>
      </c>
      <c r="AO131" s="85">
        <f>SUM(AO132:AO132)</f>
        <v>13.3</v>
      </c>
      <c r="AP131" s="85">
        <f>SUM(AP132:AP132)</f>
        <v>24.667999999999996</v>
      </c>
      <c r="AQ131" s="85">
        <f>SUM(AQ132:AQ132)</f>
        <v>49.60799999999999</v>
      </c>
      <c r="AR131" s="85">
        <f>SUM(AR132:AR132)</f>
        <v>1.2</v>
      </c>
      <c r="AS131" s="85">
        <f>SUM(AS132:AS132)</f>
        <v>7.5</v>
      </c>
      <c r="AT131" s="85">
        <f>SUM(AT132:AT132)</f>
        <v>18.3</v>
      </c>
      <c r="AU131" s="85">
        <f>SUM(AU132:AU132)</f>
        <v>22.607999999999993</v>
      </c>
      <c r="AV131" s="85">
        <f>SUM(AV132:AV132)</f>
        <v>52.188000000000002</v>
      </c>
      <c r="AW131" s="85">
        <f>SUM(AW132:AW132)</f>
        <v>1.2</v>
      </c>
      <c r="AX131" s="85">
        <f>SUM(AX132:AX132)</f>
        <v>10.5</v>
      </c>
      <c r="AY131" s="85">
        <f>SUM(AY132:AY132)</f>
        <v>18.3</v>
      </c>
      <c r="AZ131" s="85">
        <f>SUM(AZ132:AZ132)</f>
        <v>22.187999999999999</v>
      </c>
      <c r="BA131" s="85">
        <f>SUM(BA132:BA132)</f>
        <v>54.222999999999999</v>
      </c>
      <c r="BB131" s="85">
        <f>SUM(BB132:BB132)</f>
        <v>1.2</v>
      </c>
      <c r="BC131" s="85">
        <f>SUM(BC132:BC132)</f>
        <v>10.5</v>
      </c>
      <c r="BD131" s="85">
        <f>SUM(BD132:BD132)</f>
        <v>18.3</v>
      </c>
      <c r="BE131" s="85">
        <f>SUM(BE132:BE132)</f>
        <v>24.222999999999995</v>
      </c>
      <c r="BF131" s="85">
        <f>SUM(BF132:BF132)</f>
        <v>245.89799999999997</v>
      </c>
      <c r="BG131" s="85">
        <f>SUM(BG132:BG132)</f>
        <v>6.1000000000000005</v>
      </c>
      <c r="BH131" s="85">
        <f>SUM(BH132:BH132)</f>
        <v>41.5</v>
      </c>
      <c r="BI131" s="85">
        <f>SUM(BI132:BI132)</f>
        <v>78.5</v>
      </c>
      <c r="BJ131" s="85">
        <f>SUM(BJ132:BJ132)</f>
        <v>119.79799999999999</v>
      </c>
    </row>
    <row r="132" spans="1:62" x14ac:dyDescent="0.25">
      <c r="A132" s="35" t="s">
        <v>110</v>
      </c>
      <c r="B132" s="242" t="s">
        <v>44</v>
      </c>
      <c r="C132" s="220"/>
      <c r="D132" s="219"/>
      <c r="E132" s="219"/>
      <c r="F132" s="219"/>
      <c r="G132" s="221"/>
      <c r="H132" s="220"/>
      <c r="I132" s="219"/>
      <c r="J132" s="219"/>
      <c r="K132" s="219"/>
      <c r="L132" s="221"/>
      <c r="M132" s="220"/>
      <c r="N132" s="219"/>
      <c r="O132" s="219"/>
      <c r="P132" s="219"/>
      <c r="Q132" s="221"/>
      <c r="R132" s="220"/>
      <c r="S132" s="219"/>
      <c r="T132" s="219"/>
      <c r="U132" s="219"/>
      <c r="V132" s="221"/>
      <c r="W132" s="220"/>
      <c r="X132" s="219"/>
      <c r="Y132" s="219"/>
      <c r="Z132" s="216"/>
      <c r="AA132" s="218"/>
      <c r="AB132" s="217"/>
      <c r="AC132" s="216"/>
      <c r="AD132" s="216"/>
      <c r="AE132" s="216"/>
      <c r="AF132" s="215"/>
      <c r="AG132" s="37">
        <f>SUM(AH132:AK132)</f>
        <v>43.210999999999999</v>
      </c>
      <c r="AH132" s="30">
        <v>1.3</v>
      </c>
      <c r="AI132" s="30">
        <v>5.5</v>
      </c>
      <c r="AJ132" s="30">
        <v>10.3</v>
      </c>
      <c r="AK132" s="214">
        <v>26.111000000000001</v>
      </c>
      <c r="AL132" s="30">
        <f>SUM(AM132:AP132)</f>
        <v>46.667999999999992</v>
      </c>
      <c r="AM132" s="30">
        <v>1.2</v>
      </c>
      <c r="AN132" s="30">
        <v>7.5</v>
      </c>
      <c r="AO132" s="30">
        <v>13.3</v>
      </c>
      <c r="AP132" s="30">
        <v>24.667999999999996</v>
      </c>
      <c r="AQ132" s="30">
        <f>SUM(AR132:AU132)</f>
        <v>49.60799999999999</v>
      </c>
      <c r="AR132" s="30">
        <v>1.2</v>
      </c>
      <c r="AS132" s="30">
        <v>7.5</v>
      </c>
      <c r="AT132" s="30">
        <v>18.3</v>
      </c>
      <c r="AU132" s="30">
        <v>22.607999999999993</v>
      </c>
      <c r="AV132" s="30">
        <f>SUM(AW132:AZ132)</f>
        <v>52.188000000000002</v>
      </c>
      <c r="AW132" s="30">
        <v>1.2</v>
      </c>
      <c r="AX132" s="30">
        <v>10.5</v>
      </c>
      <c r="AY132" s="30">
        <v>18.3</v>
      </c>
      <c r="AZ132" s="30">
        <v>22.187999999999999</v>
      </c>
      <c r="BA132" s="30">
        <f>SUM(BB132:BE132)</f>
        <v>54.222999999999999</v>
      </c>
      <c r="BB132" s="30">
        <v>1.2</v>
      </c>
      <c r="BC132" s="30">
        <v>10.5</v>
      </c>
      <c r="BD132" s="30">
        <v>18.3</v>
      </c>
      <c r="BE132" s="30">
        <v>24.222999999999995</v>
      </c>
      <c r="BF132" s="30">
        <f>SUM(BG132:BJ132)</f>
        <v>245.89799999999997</v>
      </c>
      <c r="BG132" s="30">
        <f>AH132+AM132+AR132+AW132+BB132</f>
        <v>6.1000000000000005</v>
      </c>
      <c r="BH132" s="30">
        <f>AI132+AN132+AS132+AX132+BC132</f>
        <v>41.5</v>
      </c>
      <c r="BI132" s="30">
        <f>AJ132+AO132+AT132+AY132+BD132</f>
        <v>78.5</v>
      </c>
      <c r="BJ132" s="30">
        <f>AK132+AP132+AU132+AZ132+BE132</f>
        <v>119.79799999999999</v>
      </c>
    </row>
    <row r="133" spans="1:62" x14ac:dyDescent="0.25">
      <c r="A133" s="71"/>
      <c r="B133" s="239" t="s">
        <v>43</v>
      </c>
      <c r="C133" s="220"/>
      <c r="D133" s="219"/>
      <c r="E133" s="219"/>
      <c r="F133" s="219"/>
      <c r="G133" s="221"/>
      <c r="H133" s="220"/>
      <c r="I133" s="219"/>
      <c r="J133" s="219"/>
      <c r="K133" s="219"/>
      <c r="L133" s="221"/>
      <c r="M133" s="220"/>
      <c r="N133" s="219"/>
      <c r="O133" s="219"/>
      <c r="P133" s="219"/>
      <c r="Q133" s="221"/>
      <c r="R133" s="220"/>
      <c r="S133" s="219"/>
      <c r="T133" s="219"/>
      <c r="U133" s="219"/>
      <c r="V133" s="221"/>
      <c r="W133" s="220"/>
      <c r="X133" s="219"/>
      <c r="Y133" s="219"/>
      <c r="Z133" s="216"/>
      <c r="AA133" s="218"/>
      <c r="AB133" s="217"/>
      <c r="AC133" s="216"/>
      <c r="AD133" s="216"/>
      <c r="AE133" s="216"/>
      <c r="AF133" s="215"/>
      <c r="AG133" s="87"/>
      <c r="AH133" s="85"/>
      <c r="AI133" s="85"/>
      <c r="AJ133" s="85"/>
      <c r="AK133" s="241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</row>
    <row r="134" spans="1:62" x14ac:dyDescent="0.25">
      <c r="A134" s="71"/>
      <c r="B134" s="239" t="s">
        <v>42</v>
      </c>
      <c r="C134" s="220"/>
      <c r="D134" s="219"/>
      <c r="E134" s="219"/>
      <c r="F134" s="219"/>
      <c r="G134" s="221"/>
      <c r="H134" s="220"/>
      <c r="I134" s="219"/>
      <c r="J134" s="219"/>
      <c r="K134" s="219"/>
      <c r="L134" s="221"/>
      <c r="M134" s="220"/>
      <c r="N134" s="219"/>
      <c r="O134" s="219"/>
      <c r="P134" s="219"/>
      <c r="Q134" s="221"/>
      <c r="R134" s="220"/>
      <c r="S134" s="219"/>
      <c r="T134" s="219"/>
      <c r="U134" s="219"/>
      <c r="V134" s="221"/>
      <c r="W134" s="220"/>
      <c r="X134" s="219"/>
      <c r="Y134" s="219"/>
      <c r="Z134" s="216"/>
      <c r="AA134" s="218"/>
      <c r="AB134" s="217"/>
      <c r="AC134" s="216"/>
      <c r="AD134" s="216"/>
      <c r="AE134" s="216"/>
      <c r="AF134" s="215"/>
      <c r="AG134" s="25"/>
      <c r="AH134" s="24"/>
      <c r="AI134" s="24"/>
      <c r="AJ134" s="24"/>
      <c r="AK134" s="232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</row>
    <row r="135" spans="1:62" x14ac:dyDescent="0.25">
      <c r="A135" s="71"/>
      <c r="B135" s="239" t="s">
        <v>41</v>
      </c>
      <c r="C135" s="220"/>
      <c r="D135" s="219"/>
      <c r="E135" s="219"/>
      <c r="F135" s="219"/>
      <c r="G135" s="221"/>
      <c r="H135" s="220"/>
      <c r="I135" s="219"/>
      <c r="J135" s="219"/>
      <c r="K135" s="219"/>
      <c r="L135" s="221"/>
      <c r="M135" s="220"/>
      <c r="N135" s="219"/>
      <c r="O135" s="219"/>
      <c r="P135" s="219"/>
      <c r="Q135" s="221"/>
      <c r="R135" s="220"/>
      <c r="S135" s="219"/>
      <c r="T135" s="219"/>
      <c r="U135" s="219"/>
      <c r="V135" s="221"/>
      <c r="W135" s="220"/>
      <c r="X135" s="219"/>
      <c r="Y135" s="219"/>
      <c r="Z135" s="216"/>
      <c r="AA135" s="218"/>
      <c r="AB135" s="217"/>
      <c r="AC135" s="216"/>
      <c r="AD135" s="216"/>
      <c r="AE135" s="216"/>
      <c r="AF135" s="215"/>
      <c r="AG135" s="25"/>
      <c r="AH135" s="24"/>
      <c r="AI135" s="24"/>
      <c r="AJ135" s="24"/>
      <c r="AK135" s="232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</row>
    <row r="136" spans="1:62" x14ac:dyDescent="0.25">
      <c r="A136" s="71"/>
      <c r="B136" s="239" t="s">
        <v>40</v>
      </c>
      <c r="C136" s="220"/>
      <c r="D136" s="219"/>
      <c r="E136" s="219"/>
      <c r="F136" s="219"/>
      <c r="G136" s="221"/>
      <c r="H136" s="220"/>
      <c r="I136" s="219"/>
      <c r="J136" s="219"/>
      <c r="K136" s="219"/>
      <c r="L136" s="221"/>
      <c r="M136" s="220"/>
      <c r="N136" s="219"/>
      <c r="O136" s="219"/>
      <c r="P136" s="219"/>
      <c r="Q136" s="221"/>
      <c r="R136" s="220"/>
      <c r="S136" s="219"/>
      <c r="T136" s="219"/>
      <c r="U136" s="219"/>
      <c r="V136" s="221"/>
      <c r="W136" s="220"/>
      <c r="X136" s="219"/>
      <c r="Y136" s="219"/>
      <c r="Z136" s="216"/>
      <c r="AA136" s="218"/>
      <c r="AB136" s="217"/>
      <c r="AC136" s="216"/>
      <c r="AD136" s="216"/>
      <c r="AE136" s="216"/>
      <c r="AF136" s="215"/>
      <c r="AG136" s="25"/>
      <c r="AH136" s="24"/>
      <c r="AI136" s="24"/>
      <c r="AJ136" s="24"/>
      <c r="AK136" s="232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</row>
    <row r="137" spans="1:62" x14ac:dyDescent="0.25">
      <c r="A137" s="71"/>
      <c r="B137" s="239" t="s">
        <v>39</v>
      </c>
      <c r="C137" s="220"/>
      <c r="D137" s="219"/>
      <c r="E137" s="219"/>
      <c r="F137" s="219"/>
      <c r="G137" s="221"/>
      <c r="H137" s="220"/>
      <c r="I137" s="219"/>
      <c r="J137" s="219"/>
      <c r="K137" s="219"/>
      <c r="L137" s="221"/>
      <c r="M137" s="220"/>
      <c r="N137" s="219"/>
      <c r="O137" s="219"/>
      <c r="P137" s="219"/>
      <c r="Q137" s="221"/>
      <c r="R137" s="220"/>
      <c r="S137" s="219"/>
      <c r="T137" s="219"/>
      <c r="U137" s="219"/>
      <c r="V137" s="221"/>
      <c r="W137" s="220"/>
      <c r="X137" s="219"/>
      <c r="Y137" s="219"/>
      <c r="Z137" s="216"/>
      <c r="AA137" s="218"/>
      <c r="AB137" s="217"/>
      <c r="AC137" s="216"/>
      <c r="AD137" s="216"/>
      <c r="AE137" s="216"/>
      <c r="AF137" s="215"/>
      <c r="AG137" s="25"/>
      <c r="AH137" s="24"/>
      <c r="AI137" s="24"/>
      <c r="AJ137" s="24"/>
      <c r="AK137" s="232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</row>
    <row r="138" spans="1:62" x14ac:dyDescent="0.25">
      <c r="A138" s="71"/>
      <c r="B138" s="239" t="s">
        <v>38</v>
      </c>
      <c r="C138" s="220"/>
      <c r="D138" s="219"/>
      <c r="E138" s="219"/>
      <c r="F138" s="219"/>
      <c r="G138" s="221"/>
      <c r="H138" s="220"/>
      <c r="I138" s="219"/>
      <c r="J138" s="219"/>
      <c r="K138" s="219"/>
      <c r="L138" s="221"/>
      <c r="M138" s="220"/>
      <c r="N138" s="219"/>
      <c r="O138" s="219"/>
      <c r="P138" s="219"/>
      <c r="Q138" s="221"/>
      <c r="R138" s="220"/>
      <c r="S138" s="219"/>
      <c r="T138" s="219"/>
      <c r="U138" s="219"/>
      <c r="V138" s="221"/>
      <c r="W138" s="220"/>
      <c r="X138" s="219"/>
      <c r="Y138" s="219"/>
      <c r="Z138" s="216"/>
      <c r="AA138" s="218"/>
      <c r="AB138" s="217"/>
      <c r="AC138" s="216"/>
      <c r="AD138" s="216"/>
      <c r="AE138" s="216"/>
      <c r="AF138" s="215"/>
      <c r="AG138" s="25"/>
      <c r="AH138" s="24"/>
      <c r="AI138" s="24"/>
      <c r="AJ138" s="24"/>
      <c r="AK138" s="232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</row>
    <row r="139" spans="1:62" x14ac:dyDescent="0.25">
      <c r="A139" s="71"/>
      <c r="B139" s="239" t="s">
        <v>37</v>
      </c>
      <c r="C139" s="220"/>
      <c r="D139" s="219"/>
      <c r="E139" s="219"/>
      <c r="F139" s="219"/>
      <c r="G139" s="221"/>
      <c r="H139" s="220"/>
      <c r="I139" s="219"/>
      <c r="J139" s="219"/>
      <c r="K139" s="219"/>
      <c r="L139" s="221"/>
      <c r="M139" s="220"/>
      <c r="N139" s="219"/>
      <c r="O139" s="219"/>
      <c r="P139" s="219"/>
      <c r="Q139" s="221"/>
      <c r="R139" s="220"/>
      <c r="S139" s="219"/>
      <c r="T139" s="219"/>
      <c r="U139" s="219"/>
      <c r="V139" s="221"/>
      <c r="W139" s="220"/>
      <c r="X139" s="219"/>
      <c r="Y139" s="219"/>
      <c r="Z139" s="216"/>
      <c r="AA139" s="218"/>
      <c r="AB139" s="217"/>
      <c r="AC139" s="216"/>
      <c r="AD139" s="216"/>
      <c r="AE139" s="216"/>
      <c r="AF139" s="215"/>
      <c r="AG139" s="82">
        <f>AG140+AG141+AG142</f>
        <v>0</v>
      </c>
      <c r="AH139" s="81">
        <f>AH140+AH141+AH142</f>
        <v>0</v>
      </c>
      <c r="AI139" s="81">
        <f>AI140+AI141+AI142</f>
        <v>0</v>
      </c>
      <c r="AJ139" s="81">
        <f>AJ140+AJ141+AJ142</f>
        <v>0</v>
      </c>
      <c r="AK139" s="240">
        <f>AK140+AK141+AK142</f>
        <v>0</v>
      </c>
      <c r="AL139" s="81">
        <f>AL140+AL141+AL142</f>
        <v>0</v>
      </c>
      <c r="AM139" s="81">
        <f>AM140+AM141+AM142</f>
        <v>0</v>
      </c>
      <c r="AN139" s="81">
        <f>AN140+AN141+AN142</f>
        <v>0</v>
      </c>
      <c r="AO139" s="81">
        <f>AO140+AO141+AO142</f>
        <v>0</v>
      </c>
      <c r="AP139" s="81">
        <f>AP140+AP141+AP142</f>
        <v>0</v>
      </c>
      <c r="AQ139" s="81">
        <f>AQ140+AQ141+AQ142</f>
        <v>0</v>
      </c>
      <c r="AR139" s="81">
        <f>AR140+AR141+AR142</f>
        <v>0</v>
      </c>
      <c r="AS139" s="81">
        <f>AS140+AS141+AS142</f>
        <v>0</v>
      </c>
      <c r="AT139" s="81">
        <f>AT140+AT141+AT142</f>
        <v>0</v>
      </c>
      <c r="AU139" s="81">
        <f>AU140+AU141+AU142</f>
        <v>0</v>
      </c>
      <c r="AV139" s="81">
        <f>AV140+AV141+AV142</f>
        <v>0</v>
      </c>
      <c r="AW139" s="81">
        <f>AW140+AW141+AW142</f>
        <v>0</v>
      </c>
      <c r="AX139" s="81">
        <f>AX140+AX141+AX142</f>
        <v>0</v>
      </c>
      <c r="AY139" s="81">
        <f>AY140+AY141+AY142</f>
        <v>0</v>
      </c>
      <c r="AZ139" s="81">
        <f>AZ140+AZ141+AZ142</f>
        <v>0</v>
      </c>
      <c r="BA139" s="81">
        <f>BA140+BA141+BA142</f>
        <v>0</v>
      </c>
      <c r="BB139" s="81">
        <f>BB140+BB141+BB142</f>
        <v>0</v>
      </c>
      <c r="BC139" s="81">
        <f>BC140+BC141+BC142</f>
        <v>0</v>
      </c>
      <c r="BD139" s="81">
        <f>BD140+BD141+BD142</f>
        <v>0</v>
      </c>
      <c r="BE139" s="81">
        <f>BE140+BE141+BE142</f>
        <v>0</v>
      </c>
      <c r="BF139" s="81">
        <f>BF140+BF141+BF142</f>
        <v>0</v>
      </c>
      <c r="BG139" s="81">
        <f>BG140+BG141+BG142</f>
        <v>0</v>
      </c>
      <c r="BH139" s="81">
        <f>BH140+BH141+BH142</f>
        <v>0</v>
      </c>
      <c r="BI139" s="81">
        <f>BI140+BI141+BI142</f>
        <v>0</v>
      </c>
      <c r="BJ139" s="81">
        <f>BJ140+BJ141+BJ142</f>
        <v>0</v>
      </c>
    </row>
    <row r="140" spans="1:62" x14ac:dyDescent="0.25">
      <c r="A140" s="71"/>
      <c r="B140" s="237" t="s">
        <v>36</v>
      </c>
      <c r="C140" s="220"/>
      <c r="D140" s="219"/>
      <c r="E140" s="219"/>
      <c r="F140" s="219"/>
      <c r="G140" s="221"/>
      <c r="H140" s="220"/>
      <c r="I140" s="219"/>
      <c r="J140" s="219"/>
      <c r="K140" s="219"/>
      <c r="L140" s="221"/>
      <c r="M140" s="220"/>
      <c r="N140" s="219"/>
      <c r="O140" s="219"/>
      <c r="P140" s="219"/>
      <c r="Q140" s="221"/>
      <c r="R140" s="220"/>
      <c r="S140" s="219"/>
      <c r="T140" s="219"/>
      <c r="U140" s="219"/>
      <c r="V140" s="221"/>
      <c r="W140" s="220"/>
      <c r="X140" s="219"/>
      <c r="Y140" s="219"/>
      <c r="Z140" s="216"/>
      <c r="AA140" s="218"/>
      <c r="AB140" s="217"/>
      <c r="AC140" s="216"/>
      <c r="AD140" s="216"/>
      <c r="AE140" s="216"/>
      <c r="AF140" s="215"/>
      <c r="AG140" s="25"/>
      <c r="AH140" s="24"/>
      <c r="AI140" s="24"/>
      <c r="AJ140" s="24"/>
      <c r="AK140" s="232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</row>
    <row r="141" spans="1:62" x14ac:dyDescent="0.25">
      <c r="A141" s="35"/>
      <c r="B141" s="237" t="s">
        <v>35</v>
      </c>
      <c r="C141" s="220"/>
      <c r="D141" s="219"/>
      <c r="E141" s="219"/>
      <c r="F141" s="219"/>
      <c r="G141" s="221"/>
      <c r="H141" s="220"/>
      <c r="I141" s="219"/>
      <c r="J141" s="219"/>
      <c r="K141" s="219"/>
      <c r="L141" s="221"/>
      <c r="M141" s="220"/>
      <c r="N141" s="219"/>
      <c r="O141" s="219"/>
      <c r="P141" s="219"/>
      <c r="Q141" s="221"/>
      <c r="R141" s="220"/>
      <c r="S141" s="219"/>
      <c r="T141" s="219"/>
      <c r="U141" s="219"/>
      <c r="V141" s="221"/>
      <c r="W141" s="220"/>
      <c r="X141" s="219"/>
      <c r="Y141" s="219"/>
      <c r="Z141" s="216"/>
      <c r="AA141" s="218"/>
      <c r="AB141" s="217"/>
      <c r="AC141" s="216"/>
      <c r="AD141" s="216"/>
      <c r="AE141" s="216"/>
      <c r="AF141" s="215"/>
      <c r="AG141" s="25"/>
      <c r="AH141" s="24"/>
      <c r="AI141" s="24"/>
      <c r="AJ141" s="24"/>
      <c r="AK141" s="232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</row>
    <row r="142" spans="1:62" x14ac:dyDescent="0.25">
      <c r="A142" s="35"/>
      <c r="B142" s="237" t="s">
        <v>34</v>
      </c>
      <c r="C142" s="220"/>
      <c r="D142" s="219"/>
      <c r="E142" s="219"/>
      <c r="F142" s="219"/>
      <c r="G142" s="221"/>
      <c r="H142" s="220"/>
      <c r="I142" s="219"/>
      <c r="J142" s="219"/>
      <c r="K142" s="219"/>
      <c r="L142" s="221"/>
      <c r="M142" s="220"/>
      <c r="N142" s="219"/>
      <c r="O142" s="219"/>
      <c r="P142" s="219"/>
      <c r="Q142" s="221"/>
      <c r="R142" s="220"/>
      <c r="S142" s="219"/>
      <c r="T142" s="219"/>
      <c r="U142" s="219"/>
      <c r="V142" s="221"/>
      <c r="W142" s="220"/>
      <c r="X142" s="219"/>
      <c r="Y142" s="219"/>
      <c r="Z142" s="216"/>
      <c r="AA142" s="218"/>
      <c r="AB142" s="217"/>
      <c r="AC142" s="216"/>
      <c r="AD142" s="216"/>
      <c r="AE142" s="216"/>
      <c r="AF142" s="215"/>
      <c r="AG142" s="65"/>
      <c r="AH142" s="64"/>
      <c r="AI142" s="64"/>
      <c r="AJ142" s="64"/>
      <c r="AK142" s="236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</row>
    <row r="143" spans="1:62" x14ac:dyDescent="0.25">
      <c r="A143" s="71" t="s">
        <v>33</v>
      </c>
      <c r="B143" s="239" t="s">
        <v>32</v>
      </c>
      <c r="C143" s="220"/>
      <c r="D143" s="219"/>
      <c r="E143" s="219"/>
      <c r="F143" s="219"/>
      <c r="G143" s="221"/>
      <c r="H143" s="220"/>
      <c r="I143" s="219"/>
      <c r="J143" s="219"/>
      <c r="K143" s="219"/>
      <c r="L143" s="221"/>
      <c r="M143" s="220"/>
      <c r="N143" s="219"/>
      <c r="O143" s="219"/>
      <c r="P143" s="219"/>
      <c r="Q143" s="221"/>
      <c r="R143" s="220"/>
      <c r="S143" s="219"/>
      <c r="T143" s="219"/>
      <c r="U143" s="219"/>
      <c r="V143" s="221"/>
      <c r="W143" s="220"/>
      <c r="X143" s="219"/>
      <c r="Y143" s="219"/>
      <c r="Z143" s="216"/>
      <c r="AA143" s="218"/>
      <c r="AB143" s="217"/>
      <c r="AC143" s="216"/>
      <c r="AD143" s="216"/>
      <c r="AE143" s="216"/>
      <c r="AF143" s="215"/>
      <c r="AG143" s="65">
        <f>SUM(AG144:AG144)</f>
        <v>0</v>
      </c>
      <c r="AH143" s="64">
        <f>SUM(AH144:AH144)</f>
        <v>0</v>
      </c>
      <c r="AI143" s="64">
        <f>SUM(AI144:AI144)</f>
        <v>0</v>
      </c>
      <c r="AJ143" s="64">
        <f>SUM(AJ144:AJ144)</f>
        <v>0</v>
      </c>
      <c r="AK143" s="236">
        <f>SUM(AK144:AK144)</f>
        <v>0</v>
      </c>
      <c r="AL143" s="64">
        <f>SUM(AL144:AL144)</f>
        <v>0</v>
      </c>
      <c r="AM143" s="64">
        <f>SUM(AM144:AM144)</f>
        <v>0</v>
      </c>
      <c r="AN143" s="64">
        <f>SUM(AN144:AN144)</f>
        <v>0</v>
      </c>
      <c r="AO143" s="64">
        <f>SUM(AO144:AO144)</f>
        <v>0</v>
      </c>
      <c r="AP143" s="64">
        <f>SUM(AP144:AP144)</f>
        <v>0</v>
      </c>
      <c r="AQ143" s="64">
        <f>SUM(AQ144:AQ144)</f>
        <v>2.9677199577992881</v>
      </c>
      <c r="AR143" s="64">
        <f>SUM(AR144:AR144)</f>
        <v>0</v>
      </c>
      <c r="AS143" s="64">
        <f>SUM(AS144:AS144)</f>
        <v>0</v>
      </c>
      <c r="AT143" s="64">
        <f>SUM(AT144:AT144)</f>
        <v>0</v>
      </c>
      <c r="AU143" s="64">
        <f>SUM(AU144:AU144)</f>
        <v>2.9677199577992881</v>
      </c>
      <c r="AV143" s="64">
        <f>SUM(AV144:AV144)</f>
        <v>0</v>
      </c>
      <c r="AW143" s="64">
        <f>SUM(AW144:AW144)</f>
        <v>0</v>
      </c>
      <c r="AX143" s="64">
        <f>SUM(AX144:AX144)</f>
        <v>0</v>
      </c>
      <c r="AY143" s="64">
        <f>SUM(AY144:AY144)</f>
        <v>0</v>
      </c>
      <c r="AZ143" s="64">
        <f>SUM(AZ144:AZ144)</f>
        <v>0</v>
      </c>
      <c r="BA143" s="64">
        <f>SUM(BA144:BA144)</f>
        <v>0</v>
      </c>
      <c r="BB143" s="64">
        <f>SUM(BB144:BB144)</f>
        <v>0</v>
      </c>
      <c r="BC143" s="64">
        <f>SUM(BC144:BC144)</f>
        <v>0</v>
      </c>
      <c r="BD143" s="64">
        <f>SUM(BD144:BD144)</f>
        <v>0</v>
      </c>
      <c r="BE143" s="64">
        <f>SUM(BE144:BE144)</f>
        <v>0</v>
      </c>
      <c r="BF143" s="64">
        <f>SUM(BF144:BF144)</f>
        <v>2.9677199577992881</v>
      </c>
      <c r="BG143" s="64">
        <f>SUM(BG144:BG144)</f>
        <v>0</v>
      </c>
      <c r="BH143" s="64">
        <f>SUM(BH144:BH144)</f>
        <v>0</v>
      </c>
      <c r="BI143" s="64">
        <f>SUM(BI144:BI144)</f>
        <v>0</v>
      </c>
      <c r="BJ143" s="64">
        <f>SUM(BJ144:BJ144)</f>
        <v>2.9677199577992881</v>
      </c>
    </row>
    <row r="144" spans="1:62" x14ac:dyDescent="0.25">
      <c r="A144" s="35" t="s">
        <v>107</v>
      </c>
      <c r="B144" s="234" t="s">
        <v>28</v>
      </c>
      <c r="C144" s="220"/>
      <c r="D144" s="219"/>
      <c r="E144" s="219"/>
      <c r="F144" s="219"/>
      <c r="G144" s="221"/>
      <c r="H144" s="220"/>
      <c r="I144" s="219"/>
      <c r="J144" s="219"/>
      <c r="K144" s="219"/>
      <c r="L144" s="221"/>
      <c r="M144" s="220"/>
      <c r="N144" s="219"/>
      <c r="O144" s="219"/>
      <c r="P144" s="219"/>
      <c r="Q144" s="221"/>
      <c r="R144" s="220"/>
      <c r="S144" s="219"/>
      <c r="T144" s="219"/>
      <c r="U144" s="219"/>
      <c r="V144" s="221"/>
      <c r="W144" s="220"/>
      <c r="X144" s="219"/>
      <c r="Y144" s="219"/>
      <c r="Z144" s="216"/>
      <c r="AA144" s="218"/>
      <c r="AB144" s="217"/>
      <c r="AC144" s="216"/>
      <c r="AD144" s="216"/>
      <c r="AE144" s="216"/>
      <c r="AF144" s="215"/>
      <c r="AG144" s="37">
        <f>SUM(AH144:AK144)</f>
        <v>0</v>
      </c>
      <c r="AH144" s="24"/>
      <c r="AI144" s="24"/>
      <c r="AJ144" s="24"/>
      <c r="AK144" s="232"/>
      <c r="AL144" s="30">
        <f>SUM(AM144:AP144)</f>
        <v>0</v>
      </c>
      <c r="AM144" s="24"/>
      <c r="AN144" s="24"/>
      <c r="AO144" s="24"/>
      <c r="AP144" s="24"/>
      <c r="AQ144" s="30">
        <f>SUM(AR144:AU144)</f>
        <v>2.9677199577992881</v>
      </c>
      <c r="AR144" s="24"/>
      <c r="AS144" s="24"/>
      <c r="AT144" s="24"/>
      <c r="AU144" s="24">
        <v>2.9677199577992881</v>
      </c>
      <c r="AV144" s="30">
        <f>SUM(AW144:AZ144)</f>
        <v>0</v>
      </c>
      <c r="AW144" s="24"/>
      <c r="AX144" s="24"/>
      <c r="AY144" s="24"/>
      <c r="AZ144" s="24"/>
      <c r="BA144" s="30">
        <f>SUM(BB144:BE144)</f>
        <v>0</v>
      </c>
      <c r="BB144" s="24"/>
      <c r="BC144" s="24"/>
      <c r="BD144" s="24"/>
      <c r="BE144" s="24"/>
      <c r="BF144" s="30">
        <f>SUM(BG144:BJ144)</f>
        <v>2.9677199577992881</v>
      </c>
      <c r="BG144" s="30">
        <f>AH144+AM144+AR144+AW144+BB144</f>
        <v>0</v>
      </c>
      <c r="BH144" s="30">
        <f>AI144+AN144+AS144+AX144+BC144</f>
        <v>0</v>
      </c>
      <c r="BI144" s="30">
        <f>AJ144+AO144+AT144+AY144+BD144</f>
        <v>0</v>
      </c>
      <c r="BJ144" s="30">
        <f>AK144+AP144+AU144+AZ144+BE144</f>
        <v>2.9677199577992881</v>
      </c>
    </row>
    <row r="145" spans="1:62" x14ac:dyDescent="0.25">
      <c r="A145" s="71" t="s">
        <v>26</v>
      </c>
      <c r="B145" s="238" t="s">
        <v>25</v>
      </c>
      <c r="C145" s="220"/>
      <c r="D145" s="219"/>
      <c r="E145" s="219"/>
      <c r="F145" s="219"/>
      <c r="G145" s="221"/>
      <c r="H145" s="220"/>
      <c r="I145" s="219"/>
      <c r="J145" s="219"/>
      <c r="K145" s="219"/>
      <c r="L145" s="221"/>
      <c r="M145" s="220"/>
      <c r="N145" s="219"/>
      <c r="O145" s="219"/>
      <c r="P145" s="219"/>
      <c r="Q145" s="221"/>
      <c r="R145" s="220"/>
      <c r="S145" s="219"/>
      <c r="T145" s="219"/>
      <c r="U145" s="219"/>
      <c r="V145" s="221"/>
      <c r="W145" s="220"/>
      <c r="X145" s="219"/>
      <c r="Y145" s="219"/>
      <c r="Z145" s="216"/>
      <c r="AA145" s="218"/>
      <c r="AB145" s="217"/>
      <c r="AC145" s="216"/>
      <c r="AD145" s="216"/>
      <c r="AE145" s="216"/>
      <c r="AF145" s="215"/>
      <c r="AG145" s="25"/>
      <c r="AH145" s="24"/>
      <c r="AI145" s="24"/>
      <c r="AJ145" s="24"/>
      <c r="AK145" s="232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</row>
    <row r="146" spans="1:62" x14ac:dyDescent="0.25">
      <c r="A146" s="71" t="s">
        <v>24</v>
      </c>
      <c r="B146" s="237" t="s">
        <v>23</v>
      </c>
      <c r="C146" s="220"/>
      <c r="D146" s="219"/>
      <c r="E146" s="219"/>
      <c r="F146" s="219"/>
      <c r="G146" s="221"/>
      <c r="H146" s="220"/>
      <c r="I146" s="219"/>
      <c r="J146" s="219"/>
      <c r="K146" s="219"/>
      <c r="L146" s="221"/>
      <c r="M146" s="220"/>
      <c r="N146" s="219"/>
      <c r="O146" s="219"/>
      <c r="P146" s="219"/>
      <c r="Q146" s="221"/>
      <c r="R146" s="220"/>
      <c r="S146" s="219"/>
      <c r="T146" s="219"/>
      <c r="U146" s="219"/>
      <c r="V146" s="221"/>
      <c r="W146" s="220"/>
      <c r="X146" s="219"/>
      <c r="Y146" s="219"/>
      <c r="Z146" s="216"/>
      <c r="AA146" s="218"/>
      <c r="AB146" s="217"/>
      <c r="AC146" s="216"/>
      <c r="AD146" s="216"/>
      <c r="AE146" s="216"/>
      <c r="AF146" s="215"/>
      <c r="AG146" s="65">
        <f>SUM(AG147:AG150)</f>
        <v>0</v>
      </c>
      <c r="AH146" s="64">
        <f>SUM(AH147:AH150)</f>
        <v>0</v>
      </c>
      <c r="AI146" s="64">
        <f>SUM(AI147:AI150)</f>
        <v>0</v>
      </c>
      <c r="AJ146" s="64">
        <f>SUM(AJ147:AJ150)</f>
        <v>0</v>
      </c>
      <c r="AK146" s="236">
        <f>SUM(AK147:AK150)</f>
        <v>0</v>
      </c>
      <c r="AL146" s="64">
        <f>SUM(AL147:AL150)</f>
        <v>0</v>
      </c>
      <c r="AM146" s="64">
        <f>SUM(AM147:AM150)</f>
        <v>0</v>
      </c>
      <c r="AN146" s="64">
        <f>SUM(AN147:AN150)</f>
        <v>0</v>
      </c>
      <c r="AO146" s="64">
        <f>SUM(AO147:AO150)</f>
        <v>0</v>
      </c>
      <c r="AP146" s="64">
        <f>SUM(AP147:AP150)</f>
        <v>0</v>
      </c>
      <c r="AQ146" s="64">
        <f>SUM(AQ147:AQ150)</f>
        <v>0</v>
      </c>
      <c r="AR146" s="64">
        <f>SUM(AR147:AR150)</f>
        <v>0</v>
      </c>
      <c r="AS146" s="64">
        <f>SUM(AS147:AS150)</f>
        <v>0</v>
      </c>
      <c r="AT146" s="64">
        <f>SUM(AT147:AT150)</f>
        <v>0</v>
      </c>
      <c r="AU146" s="64">
        <f>SUM(AU147:AU150)</f>
        <v>0</v>
      </c>
      <c r="AV146" s="64">
        <f>SUM(AV147:AV150)</f>
        <v>0</v>
      </c>
      <c r="AW146" s="64">
        <f>SUM(AW147:AW150)</f>
        <v>0</v>
      </c>
      <c r="AX146" s="64">
        <f>SUM(AX147:AX150)</f>
        <v>0</v>
      </c>
      <c r="AY146" s="64">
        <f>SUM(AY147:AY150)</f>
        <v>0</v>
      </c>
      <c r="AZ146" s="64">
        <f>SUM(AZ147:AZ150)</f>
        <v>0</v>
      </c>
      <c r="BA146" s="64">
        <f>SUM(BA147:BA150)</f>
        <v>0</v>
      </c>
      <c r="BB146" s="64">
        <f>SUM(BB147:BB150)</f>
        <v>0</v>
      </c>
      <c r="BC146" s="64">
        <f>SUM(BC147:BC150)</f>
        <v>0</v>
      </c>
      <c r="BD146" s="64">
        <f>SUM(BD147:BD150)</f>
        <v>0</v>
      </c>
      <c r="BE146" s="64">
        <f>SUM(BE147:BE150)</f>
        <v>0</v>
      </c>
      <c r="BF146" s="64">
        <f>SUM(BF147:BF150)</f>
        <v>0</v>
      </c>
      <c r="BG146" s="64">
        <f>SUM(BG147:BG150)</f>
        <v>0</v>
      </c>
      <c r="BH146" s="64">
        <f>SUM(BH147:BH150)</f>
        <v>0</v>
      </c>
      <c r="BI146" s="64">
        <f>SUM(BI147:BI150)</f>
        <v>0</v>
      </c>
      <c r="BJ146" s="64">
        <f>SUM(BJ147:BJ150)</f>
        <v>0</v>
      </c>
    </row>
    <row r="147" spans="1:62" x14ac:dyDescent="0.25">
      <c r="A147" s="35" t="s">
        <v>104</v>
      </c>
      <c r="B147" s="234" t="s">
        <v>21</v>
      </c>
      <c r="C147" s="220"/>
      <c r="D147" s="219"/>
      <c r="E147" s="219"/>
      <c r="F147" s="219"/>
      <c r="G147" s="221"/>
      <c r="H147" s="220"/>
      <c r="I147" s="219"/>
      <c r="J147" s="219"/>
      <c r="K147" s="219"/>
      <c r="L147" s="221"/>
      <c r="M147" s="220"/>
      <c r="N147" s="219"/>
      <c r="O147" s="219"/>
      <c r="P147" s="219"/>
      <c r="Q147" s="221"/>
      <c r="R147" s="220"/>
      <c r="S147" s="219"/>
      <c r="T147" s="219"/>
      <c r="U147" s="219"/>
      <c r="V147" s="221"/>
      <c r="W147" s="220"/>
      <c r="X147" s="219"/>
      <c r="Y147" s="219"/>
      <c r="Z147" s="216"/>
      <c r="AA147" s="218"/>
      <c r="AB147" s="217"/>
      <c r="AC147" s="216"/>
      <c r="AD147" s="216"/>
      <c r="AE147" s="216"/>
      <c r="AF147" s="215"/>
      <c r="AG147" s="37">
        <f>SUM(AH147:AK147)</f>
        <v>0</v>
      </c>
      <c r="AH147" s="24"/>
      <c r="AI147" s="24"/>
      <c r="AJ147" s="24"/>
      <c r="AK147" s="232"/>
      <c r="AL147" s="30">
        <f>SUM(AM147:AP147)</f>
        <v>0</v>
      </c>
      <c r="AM147" s="24"/>
      <c r="AN147" s="24"/>
      <c r="AO147" s="24"/>
      <c r="AP147" s="24"/>
      <c r="AQ147" s="30">
        <f>SUM(AR147:AU147)</f>
        <v>0</v>
      </c>
      <c r="AR147" s="24"/>
      <c r="AS147" s="24"/>
      <c r="AT147" s="24"/>
      <c r="AU147" s="24"/>
      <c r="AV147" s="30">
        <f>SUM(AW147:AZ147)</f>
        <v>0</v>
      </c>
      <c r="AW147" s="24"/>
      <c r="AX147" s="24"/>
      <c r="AY147" s="24"/>
      <c r="AZ147" s="24"/>
      <c r="BA147" s="30">
        <f>SUM(BB147:BE147)</f>
        <v>0</v>
      </c>
      <c r="BB147" s="24"/>
      <c r="BC147" s="24"/>
      <c r="BD147" s="24"/>
      <c r="BE147" s="24"/>
      <c r="BF147" s="30">
        <f>SUM(BG147:BJ147)</f>
        <v>0</v>
      </c>
      <c r="BG147" s="30">
        <f>AH147+AM147+AR147+AW147+BB147</f>
        <v>0</v>
      </c>
      <c r="BH147" s="30">
        <f>AI147+AN147+AS147+AX147+BC147</f>
        <v>0</v>
      </c>
      <c r="BI147" s="30">
        <f>AJ147+AO147+AT147+AY147+BD147</f>
        <v>0</v>
      </c>
      <c r="BJ147" s="30">
        <f>AK147+AP147+AU147+AZ147+BE147</f>
        <v>0</v>
      </c>
    </row>
    <row r="148" spans="1:62" x14ac:dyDescent="0.25">
      <c r="A148" s="35" t="s">
        <v>101</v>
      </c>
      <c r="B148" s="235" t="s">
        <v>17</v>
      </c>
      <c r="C148" s="220"/>
      <c r="D148" s="219"/>
      <c r="E148" s="219"/>
      <c r="F148" s="219"/>
      <c r="G148" s="221"/>
      <c r="H148" s="220"/>
      <c r="I148" s="219"/>
      <c r="J148" s="219"/>
      <c r="K148" s="219"/>
      <c r="L148" s="221"/>
      <c r="M148" s="220"/>
      <c r="N148" s="219"/>
      <c r="O148" s="219"/>
      <c r="P148" s="219"/>
      <c r="Q148" s="221"/>
      <c r="R148" s="220"/>
      <c r="S148" s="219"/>
      <c r="T148" s="219"/>
      <c r="U148" s="219"/>
      <c r="V148" s="221"/>
      <c r="W148" s="220"/>
      <c r="X148" s="219"/>
      <c r="Y148" s="219"/>
      <c r="Z148" s="216"/>
      <c r="AA148" s="218"/>
      <c r="AB148" s="217"/>
      <c r="AC148" s="216"/>
      <c r="AD148" s="216"/>
      <c r="AE148" s="216"/>
      <c r="AF148" s="215"/>
      <c r="AG148" s="37">
        <f>SUM(AH148:AK148)</f>
        <v>0</v>
      </c>
      <c r="AH148" s="24"/>
      <c r="AI148" s="24"/>
      <c r="AJ148" s="24"/>
      <c r="AK148" s="232"/>
      <c r="AL148" s="30">
        <f>SUM(AM148:AP148)</f>
        <v>0</v>
      </c>
      <c r="AM148" s="24"/>
      <c r="AN148" s="24"/>
      <c r="AO148" s="24"/>
      <c r="AP148" s="24"/>
      <c r="AQ148" s="30">
        <f>SUM(AR148:AU148)</f>
        <v>0</v>
      </c>
      <c r="AR148" s="24"/>
      <c r="AS148" s="24"/>
      <c r="AT148" s="24"/>
      <c r="AU148" s="24"/>
      <c r="AV148" s="30">
        <f>SUM(AW148:AZ148)</f>
        <v>0</v>
      </c>
      <c r="AW148" s="24"/>
      <c r="AX148" s="24"/>
      <c r="AY148" s="24"/>
      <c r="AZ148" s="24"/>
      <c r="BA148" s="30">
        <f>SUM(BB148:BE148)</f>
        <v>0</v>
      </c>
      <c r="BB148" s="24"/>
      <c r="BC148" s="24"/>
      <c r="BD148" s="24"/>
      <c r="BE148" s="24"/>
      <c r="BF148" s="30">
        <f>SUM(BG148:BJ148)</f>
        <v>0</v>
      </c>
      <c r="BG148" s="30">
        <f>AH148+AM148+AR148+AW148+BB148</f>
        <v>0</v>
      </c>
      <c r="BH148" s="30">
        <f>AI148+AN148+AS148+AX148+BC148</f>
        <v>0</v>
      </c>
      <c r="BI148" s="30">
        <f>AJ148+AO148+AT148+AY148+BD148</f>
        <v>0</v>
      </c>
      <c r="BJ148" s="30">
        <f>AK148+AP148+AU148+AZ148+BE148</f>
        <v>0</v>
      </c>
    </row>
    <row r="149" spans="1:62" ht="31.5" x14ac:dyDescent="0.25">
      <c r="A149" s="35" t="s">
        <v>99</v>
      </c>
      <c r="B149" s="234" t="s">
        <v>15</v>
      </c>
      <c r="C149" s="220"/>
      <c r="D149" s="219"/>
      <c r="E149" s="219"/>
      <c r="F149" s="219"/>
      <c r="G149" s="221"/>
      <c r="H149" s="220"/>
      <c r="I149" s="219"/>
      <c r="J149" s="219"/>
      <c r="K149" s="219"/>
      <c r="L149" s="221"/>
      <c r="M149" s="220"/>
      <c r="N149" s="219"/>
      <c r="O149" s="219"/>
      <c r="P149" s="219"/>
      <c r="Q149" s="221"/>
      <c r="R149" s="220"/>
      <c r="S149" s="219"/>
      <c r="T149" s="219"/>
      <c r="U149" s="219"/>
      <c r="V149" s="221"/>
      <c r="W149" s="220"/>
      <c r="X149" s="219"/>
      <c r="Y149" s="219"/>
      <c r="Z149" s="216"/>
      <c r="AA149" s="218"/>
      <c r="AB149" s="217"/>
      <c r="AC149" s="216"/>
      <c r="AD149" s="216"/>
      <c r="AE149" s="216"/>
      <c r="AF149" s="215"/>
      <c r="AG149" s="37">
        <f>SUM(AH149:AK149)</f>
        <v>0</v>
      </c>
      <c r="AH149" s="24"/>
      <c r="AI149" s="24"/>
      <c r="AJ149" s="24"/>
      <c r="AK149" s="232"/>
      <c r="AL149" s="30">
        <f>SUM(AM149:AP149)</f>
        <v>0</v>
      </c>
      <c r="AM149" s="24"/>
      <c r="AN149" s="24"/>
      <c r="AO149" s="24"/>
      <c r="AP149" s="24"/>
      <c r="AQ149" s="30">
        <f>SUM(AR149:AU149)</f>
        <v>0</v>
      </c>
      <c r="AR149" s="24"/>
      <c r="AS149" s="24"/>
      <c r="AT149" s="24"/>
      <c r="AU149" s="24"/>
      <c r="AV149" s="30">
        <f>SUM(AW149:AZ149)</f>
        <v>0</v>
      </c>
      <c r="AW149" s="24"/>
      <c r="AX149" s="24"/>
      <c r="AY149" s="24"/>
      <c r="AZ149" s="24"/>
      <c r="BA149" s="30">
        <f>SUM(BB149:BE149)</f>
        <v>0</v>
      </c>
      <c r="BB149" s="24"/>
      <c r="BC149" s="24"/>
      <c r="BD149" s="24"/>
      <c r="BE149" s="24"/>
      <c r="BF149" s="30">
        <f>SUM(BG149:BJ149)</f>
        <v>0</v>
      </c>
      <c r="BG149" s="30">
        <f>AH149+AM149+AR149+AW149+BB149</f>
        <v>0</v>
      </c>
      <c r="BH149" s="30">
        <f>AI149+AN149+AS149+AX149+BC149</f>
        <v>0</v>
      </c>
      <c r="BI149" s="30">
        <f>AJ149+AO149+AT149+AY149+BD149</f>
        <v>0</v>
      </c>
      <c r="BJ149" s="30">
        <f>AK149+AP149+AU149+AZ149+BE149</f>
        <v>0</v>
      </c>
    </row>
    <row r="150" spans="1:62" x14ac:dyDescent="0.25">
      <c r="A150" s="35" t="s">
        <v>86</v>
      </c>
      <c r="B150" s="233" t="s">
        <v>13</v>
      </c>
      <c r="C150" s="220"/>
      <c r="D150" s="219"/>
      <c r="E150" s="219"/>
      <c r="F150" s="219"/>
      <c r="G150" s="221"/>
      <c r="H150" s="220"/>
      <c r="I150" s="219"/>
      <c r="J150" s="219"/>
      <c r="K150" s="219"/>
      <c r="L150" s="221"/>
      <c r="M150" s="220"/>
      <c r="N150" s="219"/>
      <c r="O150" s="219"/>
      <c r="P150" s="219"/>
      <c r="Q150" s="221"/>
      <c r="R150" s="220"/>
      <c r="S150" s="219"/>
      <c r="T150" s="219"/>
      <c r="U150" s="219"/>
      <c r="V150" s="221"/>
      <c r="W150" s="220"/>
      <c r="X150" s="219"/>
      <c r="Y150" s="219"/>
      <c r="Z150" s="216"/>
      <c r="AA150" s="218"/>
      <c r="AB150" s="217"/>
      <c r="AC150" s="216"/>
      <c r="AD150" s="216"/>
      <c r="AE150" s="216"/>
      <c r="AF150" s="215"/>
      <c r="AG150" s="37">
        <f>SUM(AH150:AK150)</f>
        <v>0</v>
      </c>
      <c r="AH150" s="24"/>
      <c r="AI150" s="24"/>
      <c r="AJ150" s="24"/>
      <c r="AK150" s="232"/>
      <c r="AL150" s="30">
        <f>SUM(AM150:AP150)</f>
        <v>0</v>
      </c>
      <c r="AM150" s="24"/>
      <c r="AN150" s="24"/>
      <c r="AO150" s="24"/>
      <c r="AP150" s="24"/>
      <c r="AQ150" s="30">
        <f>SUM(AR150:AU150)</f>
        <v>0</v>
      </c>
      <c r="AR150" s="24"/>
      <c r="AS150" s="24"/>
      <c r="AT150" s="24"/>
      <c r="AU150" s="24"/>
      <c r="AV150" s="30">
        <f>SUM(AW150:AZ150)</f>
        <v>0</v>
      </c>
      <c r="AW150" s="24"/>
      <c r="AX150" s="24"/>
      <c r="AY150" s="24"/>
      <c r="AZ150" s="24"/>
      <c r="BA150" s="30">
        <f>SUM(BB150:BE150)</f>
        <v>0</v>
      </c>
      <c r="BB150" s="24"/>
      <c r="BC150" s="24"/>
      <c r="BD150" s="24"/>
      <c r="BE150" s="24"/>
      <c r="BF150" s="30">
        <f>SUM(BG150:BJ150)</f>
        <v>0</v>
      </c>
      <c r="BG150" s="30">
        <f>AH150+AM150+AR150+AW150+BB150</f>
        <v>0</v>
      </c>
      <c r="BH150" s="30">
        <f>AI150+AN150+AS150+AX150+BC150</f>
        <v>0</v>
      </c>
      <c r="BI150" s="30">
        <f>AJ150+AO150+AT150+AY150+BD150</f>
        <v>0</v>
      </c>
      <c r="BJ150" s="30">
        <f>AK150+AP150+AU150+AZ150+BE150</f>
        <v>0</v>
      </c>
    </row>
    <row r="151" spans="1:62" x14ac:dyDescent="0.25">
      <c r="A151" s="52" t="s">
        <v>11</v>
      </c>
      <c r="B151" s="231" t="s">
        <v>10</v>
      </c>
      <c r="C151" s="229"/>
      <c r="D151" s="228"/>
      <c r="E151" s="228"/>
      <c r="F151" s="228"/>
      <c r="G151" s="230"/>
      <c r="H151" s="229"/>
      <c r="I151" s="228"/>
      <c r="J151" s="228"/>
      <c r="K151" s="228"/>
      <c r="L151" s="230"/>
      <c r="M151" s="229"/>
      <c r="N151" s="228"/>
      <c r="O151" s="228"/>
      <c r="P151" s="228"/>
      <c r="Q151" s="230"/>
      <c r="R151" s="229"/>
      <c r="S151" s="228"/>
      <c r="T151" s="228"/>
      <c r="U151" s="228"/>
      <c r="V151" s="230"/>
      <c r="W151" s="229"/>
      <c r="X151" s="228"/>
      <c r="Y151" s="228"/>
      <c r="Z151" s="225"/>
      <c r="AA151" s="227"/>
      <c r="AB151" s="226"/>
      <c r="AC151" s="225"/>
      <c r="AD151" s="225"/>
      <c r="AE151" s="225"/>
      <c r="AF151" s="224"/>
      <c r="AG151" s="44">
        <f>SUM(AG152:AG153)</f>
        <v>5</v>
      </c>
      <c r="AH151" s="43">
        <f>SUM(AH152:AH153)</f>
        <v>0</v>
      </c>
      <c r="AI151" s="43">
        <f>SUM(AI152:AI153)</f>
        <v>0</v>
      </c>
      <c r="AJ151" s="43">
        <f>SUM(AJ152:AJ153)</f>
        <v>0</v>
      </c>
      <c r="AK151" s="223">
        <f>SUM(AK152:AK153)</f>
        <v>5</v>
      </c>
      <c r="AL151" s="43">
        <f>SUM(AL152:AL153)</f>
        <v>0</v>
      </c>
      <c r="AM151" s="43">
        <f>SUM(AM152:AM153)</f>
        <v>0</v>
      </c>
      <c r="AN151" s="43">
        <f>SUM(AN152:AN153)</f>
        <v>0</v>
      </c>
      <c r="AO151" s="43">
        <f>SUM(AO152:AO153)</f>
        <v>0</v>
      </c>
      <c r="AP151" s="43">
        <f>SUM(AP152:AP153)</f>
        <v>0</v>
      </c>
      <c r="AQ151" s="43">
        <f>SUM(AQ152:AQ153)</f>
        <v>0</v>
      </c>
      <c r="AR151" s="43">
        <f>SUM(AR152:AR153)</f>
        <v>0</v>
      </c>
      <c r="AS151" s="43">
        <f>SUM(AS152:AS153)</f>
        <v>0</v>
      </c>
      <c r="AT151" s="43">
        <f>SUM(AT152:AT153)</f>
        <v>0</v>
      </c>
      <c r="AU151" s="43">
        <f>SUM(AU152:AU153)</f>
        <v>0</v>
      </c>
      <c r="AV151" s="43">
        <f>SUM(AV152:AV153)</f>
        <v>0</v>
      </c>
      <c r="AW151" s="43">
        <f>SUM(AW152:AW153)</f>
        <v>0</v>
      </c>
      <c r="AX151" s="43">
        <f>SUM(AX152:AX153)</f>
        <v>0</v>
      </c>
      <c r="AY151" s="43">
        <f>SUM(AY152:AY153)</f>
        <v>0</v>
      </c>
      <c r="AZ151" s="43">
        <f>SUM(AZ152:AZ153)</f>
        <v>0</v>
      </c>
      <c r="BA151" s="43">
        <f>SUM(BA152:BA153)</f>
        <v>0</v>
      </c>
      <c r="BB151" s="43">
        <f>SUM(BB152:BB153)</f>
        <v>0</v>
      </c>
      <c r="BC151" s="43">
        <f>SUM(BC152:BC153)</f>
        <v>0</v>
      </c>
      <c r="BD151" s="43">
        <f>SUM(BD152:BD153)</f>
        <v>0</v>
      </c>
      <c r="BE151" s="43">
        <f>SUM(BE152:BE153)</f>
        <v>0</v>
      </c>
      <c r="BF151" s="43">
        <f>SUM(BF152:BF153)</f>
        <v>5</v>
      </c>
      <c r="BG151" s="43">
        <f>SUM(BG152:BG153)</f>
        <v>0</v>
      </c>
      <c r="BH151" s="43">
        <f>SUM(BH152:BH153)</f>
        <v>0</v>
      </c>
      <c r="BI151" s="43">
        <f>SUM(BI152:BI153)</f>
        <v>0</v>
      </c>
      <c r="BJ151" s="43">
        <f>SUM(BJ152:BJ153)</f>
        <v>5</v>
      </c>
    </row>
    <row r="152" spans="1:62" x14ac:dyDescent="0.25">
      <c r="A152" s="35" t="s">
        <v>83</v>
      </c>
      <c r="B152" s="222" t="s">
        <v>8</v>
      </c>
      <c r="C152" s="220"/>
      <c r="D152" s="219"/>
      <c r="E152" s="219"/>
      <c r="F152" s="219"/>
      <c r="G152" s="221"/>
      <c r="H152" s="220"/>
      <c r="I152" s="219"/>
      <c r="J152" s="219"/>
      <c r="K152" s="219"/>
      <c r="L152" s="221"/>
      <c r="M152" s="220"/>
      <c r="N152" s="219"/>
      <c r="O152" s="219"/>
      <c r="P152" s="219"/>
      <c r="Q152" s="221"/>
      <c r="R152" s="220"/>
      <c r="S152" s="219"/>
      <c r="T152" s="219"/>
      <c r="U152" s="219"/>
      <c r="V152" s="221"/>
      <c r="W152" s="220"/>
      <c r="X152" s="219"/>
      <c r="Y152" s="219"/>
      <c r="Z152" s="216"/>
      <c r="AA152" s="218"/>
      <c r="AB152" s="217"/>
      <c r="AC152" s="216"/>
      <c r="AD152" s="216"/>
      <c r="AE152" s="216"/>
      <c r="AF152" s="215"/>
      <c r="AG152" s="37">
        <f>SUM(AH152:AK152)</f>
        <v>0</v>
      </c>
      <c r="AH152" s="30"/>
      <c r="AI152" s="30"/>
      <c r="AJ152" s="30"/>
      <c r="AK152" s="214"/>
      <c r="AL152" s="30">
        <f>SUM(AM152:AP152)</f>
        <v>0</v>
      </c>
      <c r="AM152" s="30"/>
      <c r="AN152" s="30"/>
      <c r="AO152" s="30"/>
      <c r="AP152" s="30"/>
      <c r="AQ152" s="30">
        <f>SUM(AR152:AU152)</f>
        <v>0</v>
      </c>
      <c r="AR152" s="30"/>
      <c r="AS152" s="30"/>
      <c r="AT152" s="30"/>
      <c r="AU152" s="30"/>
      <c r="AV152" s="30">
        <f>SUM(AW152:AZ152)</f>
        <v>0</v>
      </c>
      <c r="AW152" s="30"/>
      <c r="AX152" s="30"/>
      <c r="AY152" s="30"/>
      <c r="AZ152" s="30"/>
      <c r="BA152" s="30">
        <f>SUM(BB152:BE152)</f>
        <v>0</v>
      </c>
      <c r="BB152" s="30"/>
      <c r="BC152" s="30"/>
      <c r="BD152" s="30"/>
      <c r="BE152" s="30"/>
      <c r="BF152" s="30">
        <f>SUM(BG152:BJ152)</f>
        <v>0</v>
      </c>
      <c r="BG152" s="30">
        <f>AH152+AM152+AR152+AW152+BB152</f>
        <v>0</v>
      </c>
      <c r="BH152" s="30">
        <f>AI152+AN152+AS152+AX152+BC152</f>
        <v>0</v>
      </c>
      <c r="BI152" s="30">
        <f>AJ152+AO152+AT152+AY152+BD152</f>
        <v>0</v>
      </c>
      <c r="BJ152" s="30">
        <f>AK152+AP152+AU152+AZ152+BE152</f>
        <v>0</v>
      </c>
    </row>
    <row r="153" spans="1:62" ht="32.25" thickBot="1" x14ac:dyDescent="0.3">
      <c r="A153" s="22" t="s">
        <v>77</v>
      </c>
      <c r="B153" s="213" t="s">
        <v>2</v>
      </c>
      <c r="C153" s="211"/>
      <c r="D153" s="210"/>
      <c r="E153" s="210"/>
      <c r="F153" s="210"/>
      <c r="G153" s="212"/>
      <c r="H153" s="211"/>
      <c r="I153" s="210"/>
      <c r="J153" s="210"/>
      <c r="K153" s="210"/>
      <c r="L153" s="212"/>
      <c r="M153" s="211"/>
      <c r="N153" s="210"/>
      <c r="O153" s="210"/>
      <c r="P153" s="210"/>
      <c r="Q153" s="212"/>
      <c r="R153" s="211"/>
      <c r="S153" s="210"/>
      <c r="T153" s="210"/>
      <c r="U153" s="210"/>
      <c r="V153" s="212"/>
      <c r="W153" s="211"/>
      <c r="X153" s="210"/>
      <c r="Y153" s="210"/>
      <c r="Z153" s="207"/>
      <c r="AA153" s="209"/>
      <c r="AB153" s="208"/>
      <c r="AC153" s="207"/>
      <c r="AD153" s="207"/>
      <c r="AE153" s="207"/>
      <c r="AF153" s="206"/>
      <c r="AG153" s="12">
        <f>SUM(AH153:AK153)</f>
        <v>5</v>
      </c>
      <c r="AH153" s="11"/>
      <c r="AI153" s="11"/>
      <c r="AJ153" s="11"/>
      <c r="AK153" s="205">
        <v>5</v>
      </c>
      <c r="AL153" s="11">
        <f>SUM(AM153:AP153)</f>
        <v>0</v>
      </c>
      <c r="AM153" s="11"/>
      <c r="AN153" s="11"/>
      <c r="AO153" s="11"/>
      <c r="AP153" s="11"/>
      <c r="AQ153" s="11">
        <f>SUM(AR153:AU153)</f>
        <v>0</v>
      </c>
      <c r="AR153" s="11"/>
      <c r="AS153" s="11"/>
      <c r="AT153" s="11"/>
      <c r="AU153" s="11"/>
      <c r="AV153" s="11">
        <f>SUM(AW153:AZ153)</f>
        <v>0</v>
      </c>
      <c r="AW153" s="11"/>
      <c r="AX153" s="11"/>
      <c r="AY153" s="11"/>
      <c r="AZ153" s="11"/>
      <c r="BA153" s="11">
        <f>SUM(BB153:BE153)</f>
        <v>0</v>
      </c>
      <c r="BB153" s="11"/>
      <c r="BC153" s="11"/>
      <c r="BD153" s="11"/>
      <c r="BE153" s="11"/>
      <c r="BF153" s="11">
        <f>SUM(BG153:BJ153)</f>
        <v>5</v>
      </c>
      <c r="BG153" s="11">
        <f>AH153+AM153+AR153+AW153+BB153</f>
        <v>0</v>
      </c>
      <c r="BH153" s="11">
        <f>AI153+AN153+AS153+AX153+BC153</f>
        <v>0</v>
      </c>
      <c r="BI153" s="11">
        <f>AJ153+AO153+AT153+AY153+BD153</f>
        <v>0</v>
      </c>
      <c r="BJ153" s="11">
        <f>AK153+AP153+AU153+AZ153+BE153</f>
        <v>5</v>
      </c>
    </row>
  </sheetData>
  <mergeCells count="16">
    <mergeCell ref="A14:A17"/>
    <mergeCell ref="B14:B17"/>
    <mergeCell ref="C14:AF14"/>
    <mergeCell ref="AG14:BJ14"/>
    <mergeCell ref="C15:G15"/>
    <mergeCell ref="H15:L15"/>
    <mergeCell ref="M15:Q15"/>
    <mergeCell ref="R15:V15"/>
    <mergeCell ref="W15:AA15"/>
    <mergeCell ref="AB15:AF15"/>
    <mergeCell ref="AG15:AK15"/>
    <mergeCell ref="AL15:AP15"/>
    <mergeCell ref="AQ15:AU15"/>
    <mergeCell ref="AV15:AZ15"/>
    <mergeCell ref="BA15:BE15"/>
    <mergeCell ref="BF15:BJ15"/>
  </mergeCells>
  <conditionalFormatting sqref="B60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3.1</vt:lpstr>
      <vt:lpstr>3.2</vt:lpstr>
      <vt:lpstr>'3.1'!Заголовки_для_печати</vt:lpstr>
      <vt:lpstr>'3.2'!Заголовки_для_печати</vt:lpstr>
      <vt:lpstr>'3.1'!Область_печати</vt:lpstr>
      <vt:lpstr>'3.2'!Область_печати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2013-11-07T03:42:31Z</dcterms:created>
  <dcterms:modified xsi:type="dcterms:W3CDTF">2013-11-07T03:43:02Z</dcterms:modified>
</cp:coreProperties>
</file>