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ил. 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[3]XLR_NoRangeSheet!$H$6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[4]XLR_NoRangeSheet!$G$6</definedName>
    <definedName name="XLRPARAMS_DK2" hidden="1">[5]XLR_NoRangeSheet!$E$6</definedName>
    <definedName name="XLRPARAMS_DT2" hidden="1">[5]XLR_NoRangeSheet!$G$6</definedName>
    <definedName name="XLRPARAMS_DT2X1" hidden="1">[6]XLR_NoRangeSheet!$H$6</definedName>
    <definedName name="XLRPARAMS_DT2X2" hidden="1">[6]XLR_NoRangeSheet!$I$6</definedName>
    <definedName name="XLRPARAMS_DT2X3" hidden="1">[5]XLR_NoRangeSheet!$J$6</definedName>
    <definedName name="XLRPARAMS_MYNAME" hidden="1">[6]XLR_NoRangeSheet!$C$6</definedName>
    <definedName name="XLRPARAMS_XDATE" hidden="1">[5]XLR_NoRangeSheet!$B$6</definedName>
    <definedName name="апрапр" hidden="1">[7]XLR_NoRangeSheet!$H$6</definedName>
    <definedName name="АЭС">#REF!</definedName>
    <definedName name="доли1">'[8]эл ст'!$A$368:$IV$368</definedName>
    <definedName name="ё">#REF!</definedName>
    <definedName name="ж" hidden="1">[9]XLR_NoRangeSheet!$B$6</definedName>
    <definedName name="йц" hidden="1">[4]XLR_NoRangeSheet!$E$6</definedName>
    <definedName name="кирпичная">#REF!</definedName>
    <definedName name="курс">[10]Исходные!$I$8</definedName>
    <definedName name="лшг">[11]Проект!$B$12</definedName>
    <definedName name="ммм">[11]Опции!$B$8</definedName>
    <definedName name="мммммммммммммммм">[11]Проект!#REF!</definedName>
    <definedName name="ната" hidden="1">[12]XLR_NoRangeSheet!$G$6</definedName>
    <definedName name="нголеноек">[13]Исходные!$I$7</definedName>
    <definedName name="НДС">#REF!</definedName>
    <definedName name="НП">[14]Исходные!$I$7</definedName>
    <definedName name="ПАРК">#REF!</definedName>
    <definedName name="Пирл">[15]Проект!#REF!</definedName>
    <definedName name="прил">[1]Компания!$AN:$AN</definedName>
    <definedName name="прил31" hidden="1">[9]XLR_NoRangeSheet!$J$6</definedName>
    <definedName name="рнгоьлдд">[11]Проект!$E$445</definedName>
    <definedName name="Собст">'[8]эл ст'!$A$360:$IV$360</definedName>
    <definedName name="Собств">'[8]эл ст'!$A$369:$IV$369</definedName>
    <definedName name="СуммTable_10">[1]Сумм!$A$685:$AP$723</definedName>
    <definedName name="Т">[15]Проект!$D$20</definedName>
    <definedName name="э" hidden="1">[9]XLR_NoRangeSheet!$E$6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D11" i="1"/>
  <c r="D10" i="1" s="1"/>
  <c r="F11" i="1"/>
  <c r="F10" i="1" s="1"/>
  <c r="F16" i="1"/>
  <c r="F15" i="1" s="1"/>
  <c r="O17" i="1"/>
  <c r="O18" i="1"/>
  <c r="O19" i="1"/>
  <c r="O20" i="1"/>
  <c r="N21" i="1"/>
  <c r="N16" i="1" s="1"/>
  <c r="O21" i="1"/>
  <c r="O22" i="1"/>
  <c r="O24" i="1"/>
  <c r="O25" i="1"/>
  <c r="N26" i="1"/>
  <c r="N23" i="1" s="1"/>
  <c r="O23" i="1" s="1"/>
  <c r="O26" i="1"/>
  <c r="O27" i="1"/>
  <c r="O28" i="1"/>
  <c r="N30" i="1"/>
  <c r="O30" i="1" s="1"/>
  <c r="O31" i="1"/>
  <c r="O32" i="1"/>
  <c r="O33" i="1"/>
  <c r="N34" i="1"/>
  <c r="O34" i="1"/>
  <c r="O35" i="1"/>
  <c r="O36" i="1"/>
  <c r="N38" i="1"/>
  <c r="N37" i="1" s="1"/>
  <c r="O37" i="1" s="1"/>
  <c r="O38" i="1"/>
  <c r="N39" i="1"/>
  <c r="O39" i="1"/>
  <c r="O40" i="1"/>
  <c r="O41" i="1"/>
  <c r="O42" i="1"/>
  <c r="N43" i="1"/>
  <c r="O43" i="1"/>
  <c r="O44" i="1"/>
  <c r="N45" i="1"/>
  <c r="O45" i="1"/>
  <c r="O46" i="1"/>
  <c r="O47" i="1"/>
  <c r="O48" i="1"/>
  <c r="O49" i="1"/>
  <c r="O53" i="1"/>
  <c r="O54" i="1"/>
  <c r="O55" i="1"/>
  <c r="N56" i="1"/>
  <c r="O56" i="1" s="1"/>
  <c r="O57" i="1"/>
  <c r="O58" i="1"/>
  <c r="N59" i="1"/>
  <c r="O59" i="1" s="1"/>
  <c r="N60" i="1"/>
  <c r="O60" i="1"/>
  <c r="O61" i="1"/>
  <c r="O62" i="1"/>
  <c r="N63" i="1"/>
  <c r="O63" i="1"/>
  <c r="O64" i="1"/>
  <c r="K65" i="1"/>
  <c r="O65" i="1"/>
  <c r="K66" i="1"/>
  <c r="O66" i="1"/>
  <c r="O67" i="1"/>
  <c r="N68" i="1"/>
  <c r="O68" i="1"/>
  <c r="O69" i="1"/>
  <c r="K70" i="1"/>
  <c r="K68" i="1" s="1"/>
  <c r="O70" i="1"/>
  <c r="O71" i="1"/>
  <c r="K72" i="1"/>
  <c r="O72" i="1"/>
  <c r="K73" i="1"/>
  <c r="O73" i="1"/>
  <c r="N74" i="1"/>
  <c r="O74" i="1"/>
  <c r="K75" i="1"/>
  <c r="O75" i="1"/>
  <c r="K76" i="1"/>
  <c r="O76" i="1"/>
  <c r="K77" i="1"/>
  <c r="O77" i="1"/>
  <c r="O78" i="1"/>
  <c r="D82" i="1"/>
  <c r="D81" i="1" s="1"/>
  <c r="D80" i="1" s="1"/>
  <c r="E82" i="1"/>
  <c r="E81" i="1" s="1"/>
  <c r="E80" i="1" s="1"/>
  <c r="F82" i="1"/>
  <c r="F81" i="1" s="1"/>
  <c r="F80" i="1" s="1"/>
  <c r="O83" i="1"/>
  <c r="O84" i="1"/>
  <c r="D85" i="1"/>
  <c r="E85" i="1"/>
  <c r="F85" i="1"/>
  <c r="N85" i="1"/>
  <c r="N82" i="1" s="1"/>
  <c r="O86" i="1"/>
  <c r="O87" i="1"/>
  <c r="O88" i="1"/>
  <c r="O89" i="1"/>
  <c r="O90" i="1"/>
  <c r="O91" i="1"/>
  <c r="O92" i="1"/>
  <c r="O93" i="1"/>
  <c r="O94" i="1"/>
  <c r="E96" i="1"/>
  <c r="E95" i="1" s="1"/>
  <c r="D97" i="1"/>
  <c r="D96" i="1" s="1"/>
  <c r="D95" i="1" s="1"/>
  <c r="N97" i="1"/>
  <c r="N96" i="1" s="1"/>
  <c r="O98" i="1"/>
  <c r="N99" i="1"/>
  <c r="O99" i="1"/>
  <c r="O100" i="1"/>
  <c r="O101" i="1"/>
  <c r="N102" i="1"/>
  <c r="O102" i="1"/>
  <c r="O103" i="1"/>
  <c r="K104" i="1"/>
  <c r="O104" i="1"/>
  <c r="K105" i="1"/>
  <c r="O105" i="1"/>
  <c r="O106" i="1"/>
  <c r="O107" i="1"/>
  <c r="O108" i="1"/>
  <c r="O109" i="1"/>
  <c r="N110" i="1"/>
  <c r="O111" i="1"/>
  <c r="O110" i="1" s="1"/>
  <c r="O112" i="1"/>
  <c r="N15" i="1" l="1"/>
  <c r="O16" i="1"/>
  <c r="N95" i="1"/>
  <c r="O95" i="1" s="1"/>
  <c r="O96" i="1"/>
  <c r="O82" i="1"/>
  <c r="N81" i="1"/>
  <c r="N52" i="1"/>
  <c r="N29" i="1"/>
  <c r="O29" i="1" s="1"/>
  <c r="O97" i="1"/>
  <c r="O85" i="1"/>
  <c r="O81" i="1" l="1"/>
  <c r="N80" i="1"/>
  <c r="N14" i="1"/>
  <c r="O15" i="1"/>
  <c r="N51" i="1"/>
  <c r="O52" i="1"/>
  <c r="N79" i="1" l="1"/>
  <c r="O80" i="1"/>
  <c r="O79" i="1" s="1"/>
  <c r="O51" i="1"/>
  <c r="N50" i="1"/>
  <c r="O50" i="1" s="1"/>
  <c r="N13" i="1"/>
  <c r="N12" i="1" s="1"/>
  <c r="O14" i="1"/>
  <c r="O13" i="1" s="1"/>
  <c r="N11" i="1" l="1"/>
  <c r="O12" i="1"/>
  <c r="N10" i="1" l="1"/>
  <c r="O10" i="1" s="1"/>
  <c r="O11" i="1"/>
</calcChain>
</file>

<file path=xl/sharedStrings.xml><?xml version="1.0" encoding="utf-8"?>
<sst xmlns="http://schemas.openxmlformats.org/spreadsheetml/2006/main" count="247" uniqueCount="172">
  <si>
    <t>Выкуп электросетевого имущества администрации  г. Бикин и администрации Бикинского муниципального района (с. Лермонтовка, с. Лесопильное, с. Лончаково, с. Оренбургское)</t>
  </si>
  <si>
    <t>37</t>
  </si>
  <si>
    <t>Выкуп электросетевого имущества администрации  г. Вяземский и администрации Вяземского муниципального района</t>
  </si>
  <si>
    <t>36</t>
  </si>
  <si>
    <t>Приобретение объектов основных средств</t>
  </si>
  <si>
    <t>1.2.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</si>
  <si>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</si>
  <si>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</si>
  <si>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</si>
  <si>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</si>
  <si>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</si>
  <si>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</si>
  <si>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 xml:space="preserve">                   ВЛЭП 0,4 кВ (НН)</t>
  </si>
  <si>
    <t>2,08 км</t>
  </si>
  <si>
    <t>Мероприятия по строительству КЛ-6 кВ по индивидуальному проекту для ОАО "Хабаровский Аэропорт"</t>
  </si>
  <si>
    <t>35</t>
  </si>
  <si>
    <t>6,1 км/            2,6 МВА</t>
  </si>
  <si>
    <t>2,2 км/ 0,9 МВА</t>
  </si>
  <si>
    <t>2 км /      0,9 МВА</t>
  </si>
  <si>
    <t>1,9 км /      0,8 МВА</t>
  </si>
  <si>
    <t>Мероприятия по подключению новых потребителей мощностью  свыше 150 кВт</t>
  </si>
  <si>
    <t>34</t>
  </si>
  <si>
    <t>37,3 км /         7,5 МВА</t>
  </si>
  <si>
    <t>16,1 км / 3 МВА</t>
  </si>
  <si>
    <t>14,2 км / 2,4 МВА</t>
  </si>
  <si>
    <t>7,0 км / 2,1 МВА</t>
  </si>
  <si>
    <t xml:space="preserve">Мероприятия по подключению новых потребителей мощностью  до 150 кВт </t>
  </si>
  <si>
    <t>33</t>
  </si>
  <si>
    <t>45,48 км /    10,1 МВА</t>
  </si>
  <si>
    <t>18,3 км / 3,9 МВА</t>
  </si>
  <si>
    <t>18,28 км / 3,3 МВА</t>
  </si>
  <si>
    <t>8,9 км / 2,9 МВА</t>
  </si>
  <si>
    <t xml:space="preserve">                   ВЛЭП 1-20 кВ (СН2)</t>
  </si>
  <si>
    <t>1,0 км</t>
  </si>
  <si>
    <t>Мероприятия по строительству заходов от ВЛ-35 кВ Кислородная-Центральная  с отпайкой на Городскую, с образованием двух ЛЭП 35 кВ Кислородная-Окоча и Окоча-Центральная (по индивидуальному проекту для э/сн Совгаванской ТЭЦ)</t>
  </si>
  <si>
    <t>32</t>
  </si>
  <si>
    <t>2,05 км</t>
  </si>
  <si>
    <t>Мероприятия по строительству ВЛ-35 кВ по индивидуальному проекту для ТПр объекта "Очистные сооружения канализации. Расширение и реконструкция (II очередь) канализации в г.Хабаровске" СЗ по строительству и капитальному ремонту  МКУ</t>
  </si>
  <si>
    <t>31</t>
  </si>
  <si>
    <t>3,05 км</t>
  </si>
  <si>
    <t xml:space="preserve">                   ВЛЭП 35 кВ (СН1)</t>
  </si>
  <si>
    <t xml:space="preserve">                   ВЛЭП 110-220 кВ (ВН)</t>
  </si>
  <si>
    <t>48,53 км /    10,1 МВА</t>
  </si>
  <si>
    <t>21,35 км / 3,9 МВА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</si>
  <si>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</si>
  <si>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</si>
  <si>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</si>
  <si>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</si>
  <si>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Инновации и НИОКР, в.т.ч.:</t>
  </si>
  <si>
    <t>1.1.2.3</t>
  </si>
  <si>
    <t>Энергосбережение и повышение энергетической эффективности, в т.ч.</t>
  </si>
  <si>
    <t>1.1.2.2</t>
  </si>
  <si>
    <t xml:space="preserve">                Уровень входящего напряжения 10 кВ (СН2)</t>
  </si>
  <si>
    <t xml:space="preserve">                Уровень входящего напряжения 35 кВ (СН1)</t>
  </si>
  <si>
    <t xml:space="preserve">                Уровень входящего напряжения 110 кВ (ВН)</t>
  </si>
  <si>
    <t xml:space="preserve">            Подстанции, в т. ч.</t>
  </si>
  <si>
    <t xml:space="preserve">              кабельные линии, в т.ч.</t>
  </si>
  <si>
    <t>62,008 км /     13,8 МВА</t>
  </si>
  <si>
    <t>20,1 км / 4,5 МВА</t>
  </si>
  <si>
    <t>22,6 км / 4,5 МВА</t>
  </si>
  <si>
    <t>19,308 км / 4,8 МВА</t>
  </si>
  <si>
    <t>Расширение и создание  распределительных сетей 0,4-10 кВ</t>
  </si>
  <si>
    <t>30</t>
  </si>
  <si>
    <t>Основные объекты всего, в т.ч.</t>
  </si>
  <si>
    <t>1.1.2.1</t>
  </si>
  <si>
    <t>110,538 км / 23,9 МВА</t>
  </si>
  <si>
    <t>41,45 км / 8,4 МВА</t>
  </si>
  <si>
    <t>40,88 км / 7,8 МВА</t>
  </si>
  <si>
    <t>28,208 км / 7,7 МВА</t>
  </si>
  <si>
    <t>Новое строительство и расширение</t>
  </si>
  <si>
    <t>1.1.2</t>
  </si>
  <si>
    <t>1.1.1.10</t>
  </si>
  <si>
    <t>Оборудование, не требующее монтажа</t>
  </si>
  <si>
    <t>29</t>
  </si>
  <si>
    <t>Автотранспортная техника</t>
  </si>
  <si>
    <t>28</t>
  </si>
  <si>
    <t>Оборудование ИТ</t>
  </si>
  <si>
    <t>27</t>
  </si>
  <si>
    <t>1.1.1.9</t>
  </si>
  <si>
    <t>Оснащение автотранспорта системой спутникового мониторинга "АвтоГРАФ"</t>
  </si>
  <si>
    <t>26</t>
  </si>
  <si>
    <t xml:space="preserve">Оснащение автомобилей тахографами </t>
  </si>
  <si>
    <t>25</t>
  </si>
  <si>
    <t>Подключение к единой многофункциональной телекоммуникационной сети (ЕМТС) г. Хабаровска для работы в единой городской автоматизированной системе инженерных коммуникаций</t>
  </si>
  <si>
    <t>24</t>
  </si>
  <si>
    <t>Система охраны и оповещения</t>
  </si>
  <si>
    <t>23</t>
  </si>
  <si>
    <t>Замена измерительных трансформаторов тока и напряжения (ЦП7)</t>
  </si>
  <si>
    <t>22</t>
  </si>
  <si>
    <t>1.1.1.8</t>
  </si>
  <si>
    <t>Монтаж и наладка ячеек 6 кВ на ПС 35 кВ</t>
  </si>
  <si>
    <t>21</t>
  </si>
  <si>
    <t>Расширение ПС 110/35/10 кВ Племрепродуктор  (на две линейные ячейки 35 кВ)</t>
  </si>
  <si>
    <t>20</t>
  </si>
  <si>
    <t>Расширение ПС 35/10 кВ Эгге  (на две линейные ячейки 35 кВ)</t>
  </si>
  <si>
    <t>19</t>
  </si>
  <si>
    <t>Монтаж и наладка ячеек 6 кВ на ПС 110 кВ</t>
  </si>
  <si>
    <t>18</t>
  </si>
  <si>
    <t>Расширение ПС 110/35/6 кВ Южная в г. Хабаровске (установка двух линейных ячеек 110 кВ)</t>
  </si>
  <si>
    <t>17</t>
  </si>
  <si>
    <t xml:space="preserve">Реконструкция ВЛ, КЛ, ТП 0,4-10 кВ </t>
  </si>
  <si>
    <t>16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</si>
  <si>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</si>
  <si>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</si>
  <si>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</si>
  <si>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Организация каналов связи для передачи команд диспетчерского и технологического управления (ДТУ) (ЦП9)</t>
  </si>
  <si>
    <t>15</t>
  </si>
  <si>
    <t>Оснащение ПС и ДП источниками бесперебойного питания телемеханики и связи (ЦП10)</t>
  </si>
  <si>
    <t>14</t>
  </si>
  <si>
    <t>Оснащение ПС  устройствами телемеханики и ДП оперативно-информационными комплексами (ОИК) (ЦП8)</t>
  </si>
  <si>
    <t>13</t>
  </si>
  <si>
    <t>Создание систем телемеханики  и связи, в т.ч.</t>
  </si>
  <si>
    <t>1.1.1.5</t>
  </si>
  <si>
    <t>Оснащение дуговыми защитами (ЦП4)</t>
  </si>
  <si>
    <t>12</t>
  </si>
  <si>
    <t>Создание систем противоаварийной и режимной автоматики, в т.ч.</t>
  </si>
  <si>
    <t>1.1.1.4</t>
  </si>
  <si>
    <t>ПТК ЦУС "ХЭС"</t>
  </si>
  <si>
    <t>11</t>
  </si>
  <si>
    <t>Оснащение ПС средствами ОМП и аварийными регистраторами (ЦП5)</t>
  </si>
  <si>
    <t>10</t>
  </si>
  <si>
    <t>Оснащение быстродействующими защитами  транзитов 110 кВ (ЦП6)</t>
  </si>
  <si>
    <t>9</t>
  </si>
  <si>
    <t>1.1.1.3</t>
  </si>
  <si>
    <t>АИИС КУЭ розничного рынка э/э</t>
  </si>
  <si>
    <t>8</t>
  </si>
  <si>
    <t>1.1.1.2</t>
  </si>
  <si>
    <t>7</t>
  </si>
  <si>
    <t>6</t>
  </si>
  <si>
    <t>25,0 МВА</t>
  </si>
  <si>
    <t>Реконструкция ПС 110/35/6 кВ ГВФ</t>
  </si>
  <si>
    <t>5</t>
  </si>
  <si>
    <t>Замена аккумуляторных батаратей (ЦП2)</t>
  </si>
  <si>
    <t>4</t>
  </si>
  <si>
    <t xml:space="preserve">                   КЛЭП до 1 кВ (НН)</t>
  </si>
  <si>
    <t>Резервирование КЛ 6-10 кВ (ЦП3)</t>
  </si>
  <si>
    <t>3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</si>
  <si>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</si>
  <si>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</si>
  <si>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</si>
  <si>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>11,107 км /       0,4 МВА</t>
  </si>
  <si>
    <t>11,107 км /  0,4 МВА</t>
  </si>
  <si>
    <t>2</t>
  </si>
  <si>
    <t xml:space="preserve">                            ВЛЭП 0,4 кВ (НН)</t>
  </si>
  <si>
    <t>Реконструкция  ВЛ-110 кВ Николаевск - Многовершинная (С-171, С-172, С-174) (в т.ч. ПИР)</t>
  </si>
  <si>
    <t>1</t>
  </si>
  <si>
    <t xml:space="preserve">                     Электрические линии, в т.ч.</t>
  </si>
  <si>
    <t>11,107 км / 25,4 МВА</t>
  </si>
  <si>
    <t>1.1.1.1</t>
  </si>
  <si>
    <t>11,107 км /  25,4 МВА</t>
  </si>
  <si>
    <t xml:space="preserve">Техническое перевооружение и реконструкция </t>
  </si>
  <si>
    <t>1.1.1</t>
  </si>
  <si>
    <t>121,645 км / 49,3 МВА</t>
  </si>
  <si>
    <t>41,45 км /            8,4 МВА</t>
  </si>
  <si>
    <t>40,88 км / 32,8 МВА</t>
  </si>
  <si>
    <t>39,315 км / 8,1 МВА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</si>
  <si>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</si>
  <si>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</si>
  <si>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</si>
  <si>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"Хабаровские ЭС"</t>
  </si>
  <si>
    <t>Итого</t>
  </si>
  <si>
    <t>План года 2017</t>
  </si>
  <si>
    <t>План года 2016</t>
  </si>
  <si>
    <t>План года 2015</t>
  </si>
  <si>
    <t>млн. руб.</t>
  </si>
  <si>
    <t>Ввод мощностей, млн. рублей</t>
  </si>
  <si>
    <t>Первоначальная стоимость  основных средств (без НДС) млн. рублей</t>
  </si>
  <si>
    <t>Вывод мощностей, км /МВА</t>
  </si>
  <si>
    <t>Ввод мощностей, км /МВА</t>
  </si>
  <si>
    <t>Наименование объекта</t>
  </si>
  <si>
    <t>№ п/п</t>
  </si>
  <si>
    <t xml:space="preserve">Таблица 2. Прогноз ввода/вывода объектов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</si>
</sst>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"/>
    <numFmt numFmtId="165" formatCode="#,##0.0"/>
    <numFmt numFmtId="166" formatCode="0.0"/>
    <numFmt numFmtId="167" formatCode="0.000"/>
    <numFmt numFmtId="168" formatCode="#,##0_);[Red]\(#,##0\)"/>
    <numFmt numFmtId="169" formatCode="#,##0_);\(#,##0\)"/>
    <numFmt numFmtId="170" formatCode="[&lt;=9999999]###\-####;\+#_ \(###\)\ ###\-####"/>
    <numFmt numFmtId="171" formatCode="_-* #,##0.00\ _₽_-;\-* #,##0.00\ _₽_-;_-* &quot;-&quot;??\ _₽_-;_-@_-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SimSu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3">
    <xf numFmtId="0" fontId="0" fillId="0" borderId="0"/>
    <xf numFmtId="0" fontId="4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8" fontId="18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8" fontId="18" fillId="0" borderId="0">
      <alignment vertical="top"/>
    </xf>
    <xf numFmtId="0" fontId="12" fillId="0" borderId="0"/>
    <xf numFmtId="168" fontId="18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8" fontId="18" fillId="0" borderId="0">
      <alignment vertical="top"/>
    </xf>
    <xf numFmtId="0" fontId="12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168" fontId="20" fillId="23" borderId="0">
      <alignment vertical="top"/>
    </xf>
    <xf numFmtId="14" fontId="21" fillId="0" borderId="0">
      <alignment vertical="top"/>
    </xf>
    <xf numFmtId="168" fontId="22" fillId="0" borderId="0">
      <alignment vertical="top"/>
    </xf>
    <xf numFmtId="0" fontId="23" fillId="0" borderId="0">
      <alignment vertical="top"/>
    </xf>
    <xf numFmtId="168" fontId="24" fillId="0" borderId="0">
      <alignment vertical="top"/>
    </xf>
    <xf numFmtId="169" fontId="20" fillId="0" borderId="0">
      <alignment vertical="top"/>
    </xf>
    <xf numFmtId="0" fontId="12" fillId="0" borderId="0"/>
    <xf numFmtId="168" fontId="25" fillId="24" borderId="0">
      <alignment horizontal="right" vertical="top"/>
    </xf>
    <xf numFmtId="0" fontId="26" fillId="0" borderId="0"/>
    <xf numFmtId="0" fontId="26" fillId="0" borderId="0"/>
    <xf numFmtId="0" fontId="27" fillId="25" borderId="0"/>
    <xf numFmtId="170" fontId="21" fillId="0" borderId="0">
      <alignment vertical="top"/>
    </xf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9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9" fillId="14" borderId="25" applyNumberFormat="0" applyAlignment="0" applyProtection="0"/>
    <xf numFmtId="0" fontId="29" fillId="6" borderId="25" applyNumberFormat="0" applyAlignment="0" applyProtection="0"/>
    <xf numFmtId="0" fontId="29" fillId="6" borderId="25" applyNumberFormat="0" applyAlignment="0" applyProtection="0"/>
    <xf numFmtId="0" fontId="29" fillId="14" borderId="25" applyNumberFormat="0" applyAlignment="0" applyProtection="0"/>
    <xf numFmtId="0" fontId="29" fillId="14" borderId="25" applyNumberFormat="0" applyAlignment="0" applyProtection="0"/>
    <xf numFmtId="0" fontId="30" fillId="14" borderId="24" applyNumberFormat="0" applyAlignment="0" applyProtection="0"/>
    <xf numFmtId="0" fontId="30" fillId="6" borderId="24" applyNumberFormat="0" applyAlignment="0" applyProtection="0"/>
    <xf numFmtId="0" fontId="30" fillId="6" borderId="24" applyNumberFormat="0" applyAlignment="0" applyProtection="0"/>
    <xf numFmtId="0" fontId="30" fillId="14" borderId="24" applyNumberFormat="0" applyAlignment="0" applyProtection="0"/>
    <xf numFmtId="0" fontId="30" fillId="14" borderId="24" applyNumberFormat="0" applyAlignment="0" applyProtection="0"/>
    <xf numFmtId="0" fontId="31" fillId="0" borderId="0" applyBorder="0">
      <alignment horizontal="center" vertical="center" wrapText="1"/>
    </xf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2" fillId="0" borderId="26" applyNumberFormat="0" applyFill="0" applyAlignment="0" applyProtection="0"/>
    <xf numFmtId="0" fontId="34" fillId="0" borderId="28" applyNumberFormat="0" applyFill="0" applyAlignment="0" applyProtection="0"/>
    <xf numFmtId="0" fontId="35" fillId="0" borderId="28" applyNumberFormat="0" applyFill="0" applyAlignment="0" applyProtection="0"/>
    <xf numFmtId="0" fontId="34" fillId="0" borderId="28" applyNumberFormat="0" applyFill="0" applyAlignment="0" applyProtection="0"/>
    <xf numFmtId="0" fontId="36" fillId="0" borderId="29" applyNumberFormat="0" applyFill="0" applyAlignment="0" applyProtection="0"/>
    <xf numFmtId="0" fontId="37" fillId="0" borderId="30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31" applyBorder="0">
      <alignment horizontal="center" vertical="center" wrapText="1"/>
    </xf>
    <xf numFmtId="4" fontId="39" fillId="31" borderId="8" applyBorder="0">
      <alignment horizontal="right"/>
    </xf>
    <xf numFmtId="4" fontId="39" fillId="31" borderId="8" applyBorder="0">
      <alignment horizontal="right"/>
    </xf>
    <xf numFmtId="0" fontId="40" fillId="0" borderId="32" applyNumberFormat="0" applyFill="0" applyAlignment="0" applyProtection="0"/>
    <xf numFmtId="0" fontId="40" fillId="0" borderId="33" applyNumberFormat="0" applyFill="0" applyAlignment="0" applyProtection="0"/>
    <xf numFmtId="0" fontId="40" fillId="0" borderId="33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1" fillId="32" borderId="34" applyNumberFormat="0" applyAlignment="0" applyProtection="0"/>
    <xf numFmtId="0" fontId="41" fillId="32" borderId="3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26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8" fillId="0" borderId="0"/>
    <xf numFmtId="0" fontId="46" fillId="0" borderId="0"/>
    <xf numFmtId="0" fontId="26" fillId="0" borderId="0"/>
    <xf numFmtId="0" fontId="46" fillId="0" borderId="0"/>
    <xf numFmtId="0" fontId="46" fillId="0" borderId="0"/>
    <xf numFmtId="0" fontId="8" fillId="0" borderId="0"/>
    <xf numFmtId="0" fontId="11" fillId="0" borderId="0"/>
    <xf numFmtId="0" fontId="7" fillId="0" borderId="0"/>
    <xf numFmtId="0" fontId="1" fillId="0" borderId="0"/>
    <xf numFmtId="0" fontId="4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11" fillId="0" borderId="0"/>
    <xf numFmtId="0" fontId="26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46" fillId="0" borderId="0"/>
    <xf numFmtId="0" fontId="26" fillId="0" borderId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10" borderId="35" applyNumberFormat="0" applyFont="0" applyAlignment="0" applyProtection="0"/>
    <xf numFmtId="0" fontId="11" fillId="10" borderId="35" applyNumberFormat="0" applyFont="0" applyAlignment="0" applyProtection="0"/>
    <xf numFmtId="0" fontId="7" fillId="10" borderId="35" applyNumberFormat="0" applyFont="0" applyAlignment="0" applyProtection="0"/>
    <xf numFmtId="0" fontId="7" fillId="10" borderId="35" applyNumberFormat="0" applyFont="0" applyAlignment="0" applyProtection="0"/>
    <xf numFmtId="0" fontId="11" fillId="10" borderId="35" applyNumberFormat="0" applyFont="0" applyAlignment="0" applyProtection="0"/>
    <xf numFmtId="0" fontId="11" fillId="10" borderId="35" applyNumberFormat="0" applyFont="0" applyAlignment="0" applyProtection="0"/>
    <xf numFmtId="0" fontId="11" fillId="10" borderId="35" applyNumberFormat="0" applyFont="0" applyAlignment="0" applyProtection="0"/>
    <xf numFmtId="0" fontId="11" fillId="10" borderId="35" applyNumberFormat="0" applyFont="0" applyAlignment="0" applyProtection="0"/>
    <xf numFmtId="0" fontId="11" fillId="10" borderId="35" applyNumberFormat="0" applyFont="0" applyAlignment="0" applyProtection="0"/>
    <xf numFmtId="0" fontId="11" fillId="10" borderId="35" applyNumberFormat="0" applyFont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168" fontId="18" fillId="0" borderId="0">
      <alignment vertical="top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9" fillId="3" borderId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</cellStyleXfs>
  <cellXfs count="307">
    <xf numFmtId="0" fontId="0" fillId="0" borderId="0" xfId="0"/>
    <xf numFmtId="0" fontId="2" fillId="2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10" xfId="2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164" fontId="6" fillId="3" borderId="11" xfId="1" applyNumberFormat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 applyProtection="1">
      <alignment horizontal="left" vertical="center" wrapText="1"/>
      <protection locked="0"/>
    </xf>
    <xf numFmtId="49" fontId="9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center" wrapText="1"/>
    </xf>
    <xf numFmtId="164" fontId="3" fillId="2" borderId="10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9" fillId="2" borderId="10" xfId="1" applyFont="1" applyFill="1" applyBorder="1" applyAlignment="1" applyProtection="1">
      <alignment horizontal="left" indent="3"/>
      <protection locked="0"/>
    </xf>
    <xf numFmtId="49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 applyProtection="1">
      <alignment horizontal="left" vertical="center"/>
      <protection locked="0"/>
    </xf>
    <xf numFmtId="164" fontId="7" fillId="2" borderId="7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 wrapText="1"/>
    </xf>
    <xf numFmtId="164" fontId="7" fillId="2" borderId="9" xfId="1" applyNumberFormat="1" applyFont="1" applyFill="1" applyBorder="1" applyAlignment="1">
      <alignment horizontal="center" wrapText="1"/>
    </xf>
    <xf numFmtId="164" fontId="7" fillId="2" borderId="10" xfId="1" applyNumberFormat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0" fontId="2" fillId="4" borderId="0" xfId="0" applyFont="1" applyFill="1"/>
    <xf numFmtId="164" fontId="7" fillId="4" borderId="7" xfId="1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166" fontId="7" fillId="4" borderId="7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 applyProtection="1">
      <alignment horizontal="left" indent="3"/>
      <protection locked="0"/>
    </xf>
    <xf numFmtId="49" fontId="9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/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 applyProtection="1">
      <alignment horizontal="left" vertical="center" indent="3"/>
      <protection locked="0"/>
    </xf>
    <xf numFmtId="164" fontId="3" fillId="4" borderId="7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 applyProtection="1">
      <alignment horizontal="left" vertical="center" indent="3"/>
      <protection locked="0"/>
    </xf>
    <xf numFmtId="0" fontId="9" fillId="4" borderId="10" xfId="1" applyFont="1" applyFill="1" applyBorder="1" applyAlignment="1" applyProtection="1">
      <alignment horizontal="left" vertical="center"/>
      <protection locked="0"/>
    </xf>
    <xf numFmtId="164" fontId="7" fillId="4" borderId="8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 applyProtection="1">
      <alignment horizontal="left" wrapText="1" indent="3"/>
      <protection locked="0"/>
    </xf>
    <xf numFmtId="164" fontId="7" fillId="4" borderId="7" xfId="1" applyNumberFormat="1" applyFont="1" applyFill="1" applyBorder="1" applyAlignment="1">
      <alignment horizontal="center"/>
    </xf>
    <xf numFmtId="164" fontId="7" fillId="4" borderId="8" xfId="1" applyNumberFormat="1" applyFont="1" applyFill="1" applyBorder="1" applyAlignment="1">
      <alignment horizontal="center" wrapText="1"/>
    </xf>
    <xf numFmtId="164" fontId="7" fillId="4" borderId="9" xfId="1" applyNumberFormat="1" applyFont="1" applyFill="1" applyBorder="1" applyAlignment="1">
      <alignment horizontal="center" wrapText="1"/>
    </xf>
    <xf numFmtId="164" fontId="3" fillId="4" borderId="10" xfId="1" applyNumberFormat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 wrapText="1"/>
    </xf>
    <xf numFmtId="0" fontId="7" fillId="4" borderId="8" xfId="1" applyFont="1" applyFill="1" applyBorder="1" applyAlignment="1">
      <alignment horizontal="center" wrapText="1"/>
    </xf>
    <xf numFmtId="0" fontId="7" fillId="4" borderId="7" xfId="1" applyFont="1" applyFill="1" applyBorder="1" applyAlignment="1">
      <alignment horizontal="center" wrapText="1"/>
    </xf>
    <xf numFmtId="0" fontId="7" fillId="4" borderId="9" xfId="1" applyFont="1" applyFill="1" applyBorder="1" applyAlignment="1">
      <alignment horizontal="center" wrapText="1"/>
    </xf>
    <xf numFmtId="164" fontId="3" fillId="4" borderId="7" xfId="1" applyNumberFormat="1" applyFont="1" applyFill="1" applyBorder="1" applyAlignment="1">
      <alignment horizontal="center"/>
    </xf>
    <xf numFmtId="164" fontId="3" fillId="4" borderId="8" xfId="1" applyNumberFormat="1" applyFont="1" applyFill="1" applyBorder="1" applyAlignment="1">
      <alignment horizontal="center" wrapText="1"/>
    </xf>
    <xf numFmtId="164" fontId="3" fillId="4" borderId="9" xfId="1" applyNumberFormat="1" applyFont="1" applyFill="1" applyBorder="1" applyAlignment="1">
      <alignment horizont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wrapText="1"/>
    </xf>
    <xf numFmtId="0" fontId="3" fillId="4" borderId="8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7" fillId="0" borderId="7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5" fillId="4" borderId="10" xfId="1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7" fillId="0" borderId="10" xfId="2" applyFont="1" applyFill="1" applyBorder="1" applyAlignment="1" applyProtection="1">
      <alignment horizontal="left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166" fontId="3" fillId="2" borderId="9" xfId="1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167" fontId="6" fillId="3" borderId="10" xfId="1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164" fontId="5" fillId="4" borderId="10" xfId="1" applyNumberFormat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7" fillId="4" borderId="10" xfId="3" applyFont="1" applyFill="1" applyBorder="1" applyAlignment="1" applyProtection="1">
      <alignment vertical="center" wrapText="1"/>
      <protection locked="0"/>
    </xf>
    <xf numFmtId="49" fontId="8" fillId="4" borderId="10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Fill="1" applyBorder="1" applyAlignment="1">
      <alignment horizontal="center" vertical="center"/>
    </xf>
    <xf numFmtId="164" fontId="3" fillId="4" borderId="10" xfId="1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left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left" vertical="center" wrapText="1"/>
    </xf>
    <xf numFmtId="49" fontId="8" fillId="0" borderId="10" xfId="3" applyNumberFormat="1" applyFont="1" applyFill="1" applyBorder="1" applyAlignment="1" applyProtection="1">
      <alignment horizontal="center" vertical="center" wrapText="1"/>
      <protection locked="0"/>
    </xf>
    <xf numFmtId="164" fontId="7" fillId="4" borderId="10" xfId="1" applyNumberFormat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/>
    <xf numFmtId="0" fontId="10" fillId="4" borderId="6" xfId="1" applyFont="1" applyFill="1" applyBorder="1"/>
    <xf numFmtId="0" fontId="10" fillId="4" borderId="8" xfId="1" applyFont="1" applyFill="1" applyBorder="1"/>
    <xf numFmtId="0" fontId="10" fillId="4" borderId="7" xfId="1" applyFont="1" applyFill="1" applyBorder="1"/>
    <xf numFmtId="0" fontId="7" fillId="4" borderId="10" xfId="5" applyFont="1" applyFill="1" applyBorder="1" applyAlignment="1" applyProtection="1">
      <alignment vertical="center" wrapText="1"/>
      <protection locked="0"/>
    </xf>
    <xf numFmtId="49" fontId="8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10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2" fontId="3" fillId="4" borderId="7" xfId="1" applyNumberFormat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horizontal="left" vertical="center" wrapText="1"/>
    </xf>
    <xf numFmtId="164" fontId="3" fillId="4" borderId="8" xfId="1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vertical="center" wrapText="1"/>
    </xf>
    <xf numFmtId="0" fontId="7" fillId="4" borderId="10" xfId="1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0" fontId="7" fillId="0" borderId="10" xfId="5" applyFont="1" applyFill="1" applyBorder="1" applyAlignment="1" applyProtection="1">
      <alignment vertical="center" wrapText="1"/>
      <protection locked="0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 applyProtection="1">
      <alignment horizontal="left" indent="3"/>
      <protection locked="0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6" applyFont="1" applyFill="1" applyBorder="1" applyAlignment="1" applyProtection="1">
      <alignment vertical="center" wrapText="1"/>
      <protection locked="0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164" fontId="7" fillId="4" borderId="9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 applyProtection="1">
      <alignment vertical="center" wrapText="1"/>
      <protection locked="0"/>
    </xf>
    <xf numFmtId="0" fontId="7" fillId="0" borderId="6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2" fontId="6" fillId="3" borderId="9" xfId="1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164" fontId="3" fillId="0" borderId="8" xfId="0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49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13" xfId="7" applyNumberFormat="1" applyFont="1" applyFill="1" applyBorder="1" applyAlignment="1">
      <alignment horizontal="center" vertical="center" wrapText="1"/>
    </xf>
    <xf numFmtId="1" fontId="5" fillId="0" borderId="8" xfId="7" applyNumberFormat="1" applyFont="1" applyFill="1" applyBorder="1" applyAlignment="1">
      <alignment horizontal="center" vertical="center" wrapText="1"/>
    </xf>
    <xf numFmtId="1" fontId="5" fillId="0" borderId="9" xfId="7" applyNumberFormat="1" applyFont="1" applyFill="1" applyBorder="1" applyAlignment="1">
      <alignment horizontal="center" vertical="center" wrapText="1"/>
    </xf>
    <xf numFmtId="1" fontId="5" fillId="0" borderId="10" xfId="7" applyNumberFormat="1" applyFont="1" applyFill="1" applyBorder="1" applyAlignment="1">
      <alignment horizontal="center" vertical="center" wrapText="1"/>
    </xf>
    <xf numFmtId="1" fontId="5" fillId="0" borderId="11" xfId="7" applyNumberFormat="1" applyFont="1" applyFill="1" applyBorder="1" applyAlignment="1">
      <alignment horizontal="center" vertical="center" wrapText="1"/>
    </xf>
    <xf numFmtId="1" fontId="5" fillId="0" borderId="14" xfId="7" applyNumberFormat="1" applyFont="1" applyFill="1" applyBorder="1" applyAlignment="1">
      <alignment horizontal="center" vertical="center" wrapText="1"/>
    </xf>
    <xf numFmtId="1" fontId="5" fillId="0" borderId="15" xfId="7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6" xfId="8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0" fontId="3" fillId="0" borderId="9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4" borderId="18" xfId="8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4" borderId="12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2" xfId="8" applyFont="1" applyFill="1" applyBorder="1" applyAlignment="1">
      <alignment horizontal="center" vertical="center" wrapText="1"/>
    </xf>
    <xf numFmtId="0" fontId="14" fillId="4" borderId="22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 wrapText="1"/>
    </xf>
    <xf numFmtId="0" fontId="3" fillId="0" borderId="23" xfId="8" applyFont="1" applyFill="1" applyBorder="1" applyAlignment="1">
      <alignment horizontal="center" vertical="center" wrapText="1"/>
    </xf>
    <xf numFmtId="0" fontId="15" fillId="0" borderId="0" xfId="0" applyFont="1" applyFill="1"/>
    <xf numFmtId="164" fontId="5" fillId="0" borderId="0" xfId="8" applyNumberFormat="1" applyFont="1" applyFill="1" applyAlignment="1">
      <alignment horizontal="right"/>
    </xf>
    <xf numFmtId="164" fontId="16" fillId="0" borderId="0" xfId="8" applyNumberFormat="1" applyFont="1" applyFill="1"/>
    <xf numFmtId="164" fontId="17" fillId="0" borderId="0" xfId="8" applyNumberFormat="1" applyFont="1" applyFill="1"/>
    <xf numFmtId="0" fontId="17" fillId="0" borderId="0" xfId="8" applyFont="1" applyFill="1" applyAlignment="1">
      <alignment horizontal="center"/>
    </xf>
    <xf numFmtId="0" fontId="16" fillId="0" borderId="0" xfId="8" applyFont="1" applyFill="1"/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7" fillId="0" borderId="0" xfId="9" applyFont="1" applyFill="1" applyAlignment="1">
      <alignment horizontal="right" vertical="center"/>
    </xf>
    <xf numFmtId="0" fontId="3" fillId="0" borderId="0" xfId="9" applyFont="1" applyFill="1" applyAlignment="1">
      <alignment horizontal="right" vertical="center"/>
    </xf>
    <xf numFmtId="164" fontId="7" fillId="0" borderId="0" xfId="9" applyNumberFormat="1" applyFont="1" applyFill="1" applyAlignment="1">
      <alignment horizontal="right" vertical="center"/>
    </xf>
    <xf numFmtId="0" fontId="7" fillId="0" borderId="0" xfId="9" applyFont="1" applyFill="1" applyAlignment="1">
      <alignment horizontal="right"/>
    </xf>
  </cellXfs>
  <cellStyles count="363">
    <cellStyle name=" 1" xfId="10"/>
    <cellStyle name=" 1 2" xfId="11"/>
    <cellStyle name=" 1 3" xfId="12"/>
    <cellStyle name="_2010 СТРУКТУРА СВОД" xfId="4"/>
    <cellStyle name="_2010 СТРУКТУРА-с зарпл." xfId="13"/>
    <cellStyle name="_4.1 и 5 Финпланы" xfId="14"/>
    <cellStyle name="_4.1 и 5 Финпланы (1)" xfId="15"/>
    <cellStyle name="_Copy of ДРСК_1" xfId="16"/>
    <cellStyle name="_ДРСК, ИПР 2010 Приложение 1свод" xfId="17"/>
    <cellStyle name="_Инвест-структура 2011 26.10.10" xfId="18"/>
    <cellStyle name="_Инвест-структура_ХЭС_22.10.2010" xfId="19"/>
    <cellStyle name="_Инвест-структура_ХЭС_29.10.2010" xfId="20"/>
    <cellStyle name="_ИПР 2011-2017  ХЭС  от 21.02.12" xfId="21"/>
    <cellStyle name="_ИПР 2011-2017 ХЭС  10.01.12 ПРАВИЛЬНЫЙ" xfId="22"/>
    <cellStyle name="_ИПР 2011-2017 ХЭС 16.12.11 на РАО" xfId="23"/>
    <cellStyle name="_ИПР 2012 ХЭС  12.01.12" xfId="24"/>
    <cellStyle name="_ИПР 2014-2018 ХЭС 06.12.12" xfId="25"/>
    <cellStyle name="_Книга2" xfId="26"/>
    <cellStyle name="_Книга4" xfId="27"/>
    <cellStyle name="_Лист1" xfId="28"/>
    <cellStyle name="_Лист2" xfId="29"/>
    <cellStyle name="_Модель Стратегия Ленэнерго_3" xfId="30"/>
    <cellStyle name="_Прил 14 ( 29 ноября)" xfId="31"/>
    <cellStyle name="_Прил 25а_ЕАО_25.12.2009" xfId="32"/>
    <cellStyle name="_Прил 25а_свод_02.11.2009" xfId="33"/>
    <cellStyle name="_Прил 4.1, 4.3 ИПР 2013-2017 24.01.12 СЕМЫКИН" xfId="34"/>
    <cellStyle name="_Прил 4_21.04.2009_СВОД" xfId="35"/>
    <cellStyle name="_Прил. 1.2, 2.2" xfId="36"/>
    <cellStyle name="_прил. 1.4" xfId="37"/>
    <cellStyle name="_Прил.1 Финансирование ИПР 2011-2013" xfId="38"/>
    <cellStyle name="_Прил.10 Отчет об исполнении  финплана 2009-2010" xfId="39"/>
    <cellStyle name="_Прил.4 Отчет об источниках финансирования ИПР 2009-2010 ХЭС" xfId="40"/>
    <cellStyle name="_Прил.9 Финплан 2011-2013" xfId="41"/>
    <cellStyle name="_Прилож. Л к регл. РАО ХЭС 28.11.11 1" xfId="42"/>
    <cellStyle name="_Приложение  2.2; 2.3 ИПР 2013 25.12.12" xfId="43"/>
    <cellStyle name="_Приложение 1 - ЮЯ 2010-2012 гг." xfId="44"/>
    <cellStyle name="_Приложение 1.2_ЮЯ" xfId="45"/>
    <cellStyle name="_Приложение 1.4 ИПР 2013г. ХЭС 21.12.12" xfId="46"/>
    <cellStyle name="_Приложение 14" xfId="47"/>
    <cellStyle name="_Приложение 14 ИПР 2013г. ХЭС 24.12.12" xfId="48"/>
    <cellStyle name="_Приложение 2 (3 вариант)" xfId="49"/>
    <cellStyle name="_Приложение 2 в формате Приложения 8" xfId="50"/>
    <cellStyle name="_Приложение 2 фин. модель ДРСК 01.03.2011 г." xfId="51"/>
    <cellStyle name="_Приложение 4 от 11.01.10" xfId="52"/>
    <cellStyle name="_Приложение 5 ИПР 2013-2017" xfId="53"/>
    <cellStyle name="_Приложение 6" xfId="54"/>
    <cellStyle name="_Приложение 6.1_ЕАО от Артура" xfId="55"/>
    <cellStyle name="_Приложение 7.1" xfId="56"/>
    <cellStyle name="_Приложение 8а" xfId="57"/>
    <cellStyle name="_Приложение №1" xfId="58"/>
    <cellStyle name="_Приложение Ж (инвест.стр-ра)" xfId="59"/>
    <cellStyle name="_Приложения  4.1 ОАО ДРСК,4.2 ХЭС" xfId="60"/>
    <cellStyle name="_Приложения 11 г. ХЭС 28.03.11 утв. Чудовым" xfId="61"/>
    <cellStyle name="_Приложения на Прав-во ХЭС 12.01.12" xfId="62"/>
    <cellStyle name="_таблица 14 ЕАО." xfId="63"/>
    <cellStyle name="_таблица 14 Перечень ИПР и план финансирования 2010г ЕАО." xfId="64"/>
    <cellStyle name="_Финплан ДРСК 2011-2013 17.02.10 Семыкин" xfId="65"/>
    <cellStyle name="_ЮЯ_РАО ЭСВ (1)" xfId="66"/>
    <cellStyle name="20% - Акцент1 2" xfId="67"/>
    <cellStyle name="20% - Акцент1 2 2" xfId="68"/>
    <cellStyle name="20% - Акцент1 2 2 2" xfId="69"/>
    <cellStyle name="20% - Акцент1 3" xfId="70"/>
    <cellStyle name="20% - Акцент1 3 2" xfId="71"/>
    <cellStyle name="20% - Акцент2 2" xfId="72"/>
    <cellStyle name="20% - Акцент2 2 2" xfId="73"/>
    <cellStyle name="20% - Акцент2 2 2 2" xfId="74"/>
    <cellStyle name="20% - Акцент2 3" xfId="75"/>
    <cellStyle name="20% - Акцент2 3 2" xfId="76"/>
    <cellStyle name="20% - Акцент3 2" xfId="77"/>
    <cellStyle name="20% - Акцент3 2 2" xfId="78"/>
    <cellStyle name="20% - Акцент3 2 2 2" xfId="79"/>
    <cellStyle name="20% - Акцент3 3" xfId="80"/>
    <cellStyle name="20% - Акцент3 3 2" xfId="81"/>
    <cellStyle name="20% - Акцент4 2" xfId="82"/>
    <cellStyle name="20% - Акцент4 2 2" xfId="83"/>
    <cellStyle name="20% - Акцент4 2 2 2" xfId="84"/>
    <cellStyle name="20% - Акцент4 3" xfId="85"/>
    <cellStyle name="20% - Акцент4 3 2" xfId="86"/>
    <cellStyle name="20% - Акцент5 2" xfId="87"/>
    <cellStyle name="20% - Акцент5 2 2" xfId="88"/>
    <cellStyle name="20% - Акцент6 2" xfId="89"/>
    <cellStyle name="20% - Акцент6 2 2" xfId="90"/>
    <cellStyle name="40% - Акцент1 2" xfId="91"/>
    <cellStyle name="40% - Акцент1 2 2" xfId="92"/>
    <cellStyle name="40% - Акцент1 2 2 2" xfId="93"/>
    <cellStyle name="40% - Акцент1 3" xfId="94"/>
    <cellStyle name="40% - Акцент1 3 2" xfId="95"/>
    <cellStyle name="40% - Акцент2 2" xfId="96"/>
    <cellStyle name="40% - Акцент2 2 2" xfId="97"/>
    <cellStyle name="40% - Акцент3 2" xfId="98"/>
    <cellStyle name="40% - Акцент3 2 2" xfId="99"/>
    <cellStyle name="40% - Акцент3 2 2 2" xfId="100"/>
    <cellStyle name="40% - Акцент3 3" xfId="101"/>
    <cellStyle name="40% - Акцент3 3 2" xfId="102"/>
    <cellStyle name="40% - Акцент4 2" xfId="103"/>
    <cellStyle name="40% - Акцент4 2 2" xfId="104"/>
    <cellStyle name="40% - Акцент4 2 2 2" xfId="105"/>
    <cellStyle name="40% - Акцент4 3" xfId="106"/>
    <cellStyle name="40% - Акцент4 3 2" xfId="107"/>
    <cellStyle name="40% - Акцент5 2" xfId="108"/>
    <cellStyle name="40% - Акцент5 2 2" xfId="109"/>
    <cellStyle name="40% - Акцент6 2" xfId="110"/>
    <cellStyle name="40% - Акцент6 2 2" xfId="111"/>
    <cellStyle name="40% - Акцент6 2 2 2" xfId="112"/>
    <cellStyle name="40% - Акцент6 3" xfId="113"/>
    <cellStyle name="40% - Акцент6 3 2" xfId="114"/>
    <cellStyle name="60% - Акцент1 2" xfId="115"/>
    <cellStyle name="60% - Акцент1 2 2" xfId="116"/>
    <cellStyle name="60% - Акцент1 3" xfId="117"/>
    <cellStyle name="60% - Акцент2 2" xfId="118"/>
    <cellStyle name="60% - Акцент2 2 2" xfId="119"/>
    <cellStyle name="60% - Акцент3 2" xfId="120"/>
    <cellStyle name="60% - Акцент3 2 2" xfId="121"/>
    <cellStyle name="60% - Акцент3 3" xfId="122"/>
    <cellStyle name="60% - Акцент4 2" xfId="123"/>
    <cellStyle name="60% - Акцент4 2 2" xfId="124"/>
    <cellStyle name="60% - Акцент4 3" xfId="125"/>
    <cellStyle name="60% - Акцент5 2" xfId="126"/>
    <cellStyle name="60% - Акцент5 2 2" xfId="127"/>
    <cellStyle name="60% - Акцент6 2" xfId="128"/>
    <cellStyle name="60% - Акцент6 2 2" xfId="129"/>
    <cellStyle name="60% - Акцент6 3" xfId="130"/>
    <cellStyle name="Assumption" xfId="131"/>
    <cellStyle name="Dates" xfId="132"/>
    <cellStyle name="E-mail" xfId="133"/>
    <cellStyle name="Heading" xfId="134"/>
    <cellStyle name="Heading2" xfId="135"/>
    <cellStyle name="Inputs" xfId="136"/>
    <cellStyle name="Normal_Copy of IP_Kamhatskenergo_v_formate_RAO" xfId="137"/>
    <cellStyle name="Table Heading" xfId="138"/>
    <cellStyle name="TableStyleLight1" xfId="139"/>
    <cellStyle name="TableStyleLight1 2" xfId="140"/>
    <cellStyle name="TableStyleLight1 3" xfId="141"/>
    <cellStyle name="Telephone number" xfId="142"/>
    <cellStyle name="Акцент1 2" xfId="143"/>
    <cellStyle name="Акцент1 2 2" xfId="144"/>
    <cellStyle name="Акцент1 3" xfId="145"/>
    <cellStyle name="Акцент2 2" xfId="146"/>
    <cellStyle name="Акцент2 2 2" xfId="147"/>
    <cellStyle name="Акцент3 2" xfId="148"/>
    <cellStyle name="Акцент3 2 2" xfId="149"/>
    <cellStyle name="Акцент4 2" xfId="150"/>
    <cellStyle name="Акцент4 2 2" xfId="151"/>
    <cellStyle name="Акцент4 3" xfId="152"/>
    <cellStyle name="Акцент5 2" xfId="153"/>
    <cellStyle name="Акцент5 2 2" xfId="154"/>
    <cellStyle name="Акцент6 2" xfId="155"/>
    <cellStyle name="Акцент6 2 2" xfId="156"/>
    <cellStyle name="Ввод  2" xfId="157"/>
    <cellStyle name="Ввод  2 2" xfId="158"/>
    <cellStyle name="Ввод  2 2 2" xfId="159"/>
    <cellStyle name="Ввод  2 3" xfId="160"/>
    <cellStyle name="Вывод 2" xfId="161"/>
    <cellStyle name="Вывод 2 2" xfId="162"/>
    <cellStyle name="Вывод 2 2 2" xfId="163"/>
    <cellStyle name="Вывод 2 3" xfId="164"/>
    <cellStyle name="Вывод 3" xfId="165"/>
    <cellStyle name="Вычисление 2" xfId="166"/>
    <cellStyle name="Вычисление 2 2" xfId="167"/>
    <cellStyle name="Вычисление 2 2 2" xfId="168"/>
    <cellStyle name="Вычисление 2 3" xfId="169"/>
    <cellStyle name="Вычисление 3" xfId="170"/>
    <cellStyle name="Заголовок" xfId="171"/>
    <cellStyle name="Заголовок 1 2" xfId="172"/>
    <cellStyle name="Заголовок 1 2 2" xfId="173"/>
    <cellStyle name="Заголовок 1 3" xfId="174"/>
    <cellStyle name="Заголовок 2 2" xfId="175"/>
    <cellStyle name="Заголовок 2 2 2" xfId="176"/>
    <cellStyle name="Заголовок 2 3" xfId="177"/>
    <cellStyle name="Заголовок 3 2" xfId="178"/>
    <cellStyle name="Заголовок 3 2 2" xfId="179"/>
    <cellStyle name="Заголовок 3 3" xfId="180"/>
    <cellStyle name="Заголовок 4 2" xfId="181"/>
    <cellStyle name="Заголовок 4 2 2" xfId="182"/>
    <cellStyle name="Заголовок 4 3" xfId="183"/>
    <cellStyle name="ЗаголовокСтолбца" xfId="184"/>
    <cellStyle name="Значение" xfId="185"/>
    <cellStyle name="Значение 2" xfId="186"/>
    <cellStyle name="Итог 2" xfId="187"/>
    <cellStyle name="Итог 2 2" xfId="188"/>
    <cellStyle name="Итог 2 2 2" xfId="189"/>
    <cellStyle name="Итог 2 3" xfId="190"/>
    <cellStyle name="Итог 3" xfId="191"/>
    <cellStyle name="Контрольная ячейка 2" xfId="192"/>
    <cellStyle name="Контрольная ячейка 2 2" xfId="193"/>
    <cellStyle name="Название 2" xfId="194"/>
    <cellStyle name="Название 2 2" xfId="195"/>
    <cellStyle name="Название 3" xfId="196"/>
    <cellStyle name="Нейтральный 2" xfId="197"/>
    <cellStyle name="Нейтральный 2 2" xfId="198"/>
    <cellStyle name="Обычный" xfId="0" builtinId="0"/>
    <cellStyle name="Обычный 10" xfId="199"/>
    <cellStyle name="Обычный 10 2" xfId="200"/>
    <cellStyle name="Обычный 10 2 2" xfId="201"/>
    <cellStyle name="Обычный 10 2 2 2" xfId="202"/>
    <cellStyle name="Обычный 10 2 3" xfId="203"/>
    <cellStyle name="Обычный 10 2 4" xfId="204"/>
    <cellStyle name="Обычный 10 3" xfId="205"/>
    <cellStyle name="Обычный 10 3 2" xfId="206"/>
    <cellStyle name="Обычный 10 4" xfId="207"/>
    <cellStyle name="Обычный 11" xfId="208"/>
    <cellStyle name="Обычный 11 2" xfId="209"/>
    <cellStyle name="Обычный 11 3" xfId="210"/>
    <cellStyle name="Обычный 11 4" xfId="211"/>
    <cellStyle name="Обычный 11 4 2" xfId="212"/>
    <cellStyle name="Обычный 12" xfId="213"/>
    <cellStyle name="Обычный 12 2" xfId="214"/>
    <cellStyle name="Обычный 12 3" xfId="215"/>
    <cellStyle name="Обычный 12 4" xfId="216"/>
    <cellStyle name="Обычный 12 5" xfId="217"/>
    <cellStyle name="Обычный 13" xfId="218"/>
    <cellStyle name="Обычный 13 2" xfId="219"/>
    <cellStyle name="Обычный 13 3" xfId="220"/>
    <cellStyle name="Обычный 14" xfId="221"/>
    <cellStyle name="Обычный 15" xfId="222"/>
    <cellStyle name="Обычный 15 2" xfId="223"/>
    <cellStyle name="Обычный 16" xfId="224"/>
    <cellStyle name="Обычный 17" xfId="225"/>
    <cellStyle name="Обычный 17 2" xfId="8"/>
    <cellStyle name="Обычный 18" xfId="226"/>
    <cellStyle name="Обычный 18 2" xfId="227"/>
    <cellStyle name="Обычный 18 3" xfId="228"/>
    <cellStyle name="Обычный 19" xfId="229"/>
    <cellStyle name="Обычный 19 2" xfId="230"/>
    <cellStyle name="Обычный 2" xfId="231"/>
    <cellStyle name="Обычный 2 10" xfId="232"/>
    <cellStyle name="Обычный 2 2" xfId="233"/>
    <cellStyle name="Обычный 2 2 2" xfId="234"/>
    <cellStyle name="Обычный 2 3" xfId="235"/>
    <cellStyle name="Обычный 2 5" xfId="236"/>
    <cellStyle name="Обычный 20" xfId="237"/>
    <cellStyle name="Обычный 20 2" xfId="238"/>
    <cellStyle name="Обычный 21" xfId="239"/>
    <cellStyle name="Обычный 22" xfId="240"/>
    <cellStyle name="Обычный 23" xfId="241"/>
    <cellStyle name="Обычный 23 2" xfId="242"/>
    <cellStyle name="Обычный 24" xfId="243"/>
    <cellStyle name="Обычный 24 2" xfId="244"/>
    <cellStyle name="Обычный 24 3" xfId="245"/>
    <cellStyle name="Обычный 3" xfId="246"/>
    <cellStyle name="Обычный 3 2" xfId="247"/>
    <cellStyle name="Обычный 3 2 2" xfId="248"/>
    <cellStyle name="Обычный 3 3" xfId="249"/>
    <cellStyle name="Обычный 3 3 2" xfId="250"/>
    <cellStyle name="Обычный 3 3 3" xfId="251"/>
    <cellStyle name="Обычный 3 4" xfId="252"/>
    <cellStyle name="Обычный 3_Книга4" xfId="253"/>
    <cellStyle name="Обычный 4" xfId="254"/>
    <cellStyle name="Обычный 4 2" xfId="255"/>
    <cellStyle name="Обычный 4 3" xfId="256"/>
    <cellStyle name="Обычный 4 3 2" xfId="257"/>
    <cellStyle name="Обычный 4 3 2 2" xfId="258"/>
    <cellStyle name="Обычный 4 3 2 2 2" xfId="259"/>
    <cellStyle name="Обычный 4 3 2 3" xfId="260"/>
    <cellStyle name="Обычный 4 3 3" xfId="261"/>
    <cellStyle name="Обычный 4 3 3 2" xfId="262"/>
    <cellStyle name="Обычный 4 3 4" xfId="263"/>
    <cellStyle name="Обычный 4 4" xfId="264"/>
    <cellStyle name="Обычный 4 4 2" xfId="265"/>
    <cellStyle name="Обычный 4 5" xfId="266"/>
    <cellStyle name="Обычный 4 6" xfId="267"/>
    <cellStyle name="Обычный 5" xfId="268"/>
    <cellStyle name="Обычный 5 2" xfId="269"/>
    <cellStyle name="Обычный 5 2 2" xfId="270"/>
    <cellStyle name="Обычный 5 3" xfId="271"/>
    <cellStyle name="Обычный 5 3 2" xfId="272"/>
    <cellStyle name="Обычный 5 4" xfId="273"/>
    <cellStyle name="Обычный 5_Все прил 2012-2017 (коррект ПР) ЕАО" xfId="274"/>
    <cellStyle name="Обычный 6" xfId="275"/>
    <cellStyle name="Обычный 6 2" xfId="276"/>
    <cellStyle name="Обычный 6 2 2" xfId="277"/>
    <cellStyle name="Обычный 6 3" xfId="278"/>
    <cellStyle name="Обычный 6 4" xfId="279"/>
    <cellStyle name="Обычный 7" xfId="280"/>
    <cellStyle name="Обычный 7 2" xfId="281"/>
    <cellStyle name="Обычный 7 2 2" xfId="282"/>
    <cellStyle name="Обычный 7 2 3" xfId="283"/>
    <cellStyle name="Обычный 7 3" xfId="284"/>
    <cellStyle name="Обычный 7 4" xfId="285"/>
    <cellStyle name="Обычный 7 5" xfId="286"/>
    <cellStyle name="Обычный 8" xfId="287"/>
    <cellStyle name="Обычный 8 2" xfId="288"/>
    <cellStyle name="Обычный 8 28" xfId="289"/>
    <cellStyle name="Обычный 8 28 2" xfId="290"/>
    <cellStyle name="Обычный 8_Прил 6.1, 6,2, 6,3 факт ЕИ" xfId="291"/>
    <cellStyle name="Обычный 9" xfId="292"/>
    <cellStyle name="Обычный 9 2" xfId="293"/>
    <cellStyle name="Обычный 9 3" xfId="294"/>
    <cellStyle name="Обычный_ДРСК 1 3 новая" xfId="1"/>
    <cellStyle name="Обычный_ДРСК 1.3 новая" xfId="7"/>
    <cellStyle name="Обычный_ИПР 2012-2017 10.09.12" xfId="3"/>
    <cellStyle name="Обычный_ИПР 2014-2018 ХЭС 06.12.12 2" xfId="2"/>
    <cellStyle name="Плохой 2" xfId="295"/>
    <cellStyle name="Плохой 2 2" xfId="296"/>
    <cellStyle name="Пояснение 2" xfId="297"/>
    <cellStyle name="Пояснение 2 2" xfId="298"/>
    <cellStyle name="Примечание 2" xfId="299"/>
    <cellStyle name="Примечание 2 2" xfId="300"/>
    <cellStyle name="Примечание 2 2 2" xfId="301"/>
    <cellStyle name="Примечание 2 2 2 2" xfId="302"/>
    <cellStyle name="Примечание 2 2 3" xfId="303"/>
    <cellStyle name="Примечание 2 3" xfId="304"/>
    <cellStyle name="Примечание 3" xfId="305"/>
    <cellStyle name="Примечание 3 2" xfId="306"/>
    <cellStyle name="Примечание 3 2 2" xfId="307"/>
    <cellStyle name="Примечание 3 3" xfId="308"/>
    <cellStyle name="Процентный 2" xfId="309"/>
    <cellStyle name="Процентный 2 2" xfId="310"/>
    <cellStyle name="Процентный 2 2 2" xfId="311"/>
    <cellStyle name="Процентный 2 3" xfId="312"/>
    <cellStyle name="Процентный 3" xfId="313"/>
    <cellStyle name="Процентный 3 2" xfId="314"/>
    <cellStyle name="Процентный 3 3" xfId="315"/>
    <cellStyle name="Процентный 4" xfId="316"/>
    <cellStyle name="Процентный 4 2" xfId="317"/>
    <cellStyle name="Процентный 5" xfId="318"/>
    <cellStyle name="Связанная ячейка 2" xfId="319"/>
    <cellStyle name="Связанная ячейка 2 2" xfId="320"/>
    <cellStyle name="Стиль 1" xfId="9"/>
    <cellStyle name="Стиль 1 2" xfId="321"/>
    <cellStyle name="Стиль 1 2 2" xfId="322"/>
    <cellStyle name="Стиль 1 3" xfId="323"/>
    <cellStyle name="Стиль 1 3 2" xfId="324"/>
    <cellStyle name="Стиль 1 4" xfId="5"/>
    <cellStyle name="Стиль 1 5" xfId="325"/>
    <cellStyle name="Стиль 1_1.2 ХЭС" xfId="326"/>
    <cellStyle name="Стиль 1_Приложения на Прав-во ХЭС 12.01.12" xfId="6"/>
    <cellStyle name="Текст предупреждения 2" xfId="327"/>
    <cellStyle name="Текст предупреждения 2 2" xfId="328"/>
    <cellStyle name="Финансовый 2" xfId="329"/>
    <cellStyle name="Финансовый 2 2" xfId="330"/>
    <cellStyle name="Финансовый 2 2 2" xfId="331"/>
    <cellStyle name="Финансовый 2 2 3" xfId="332"/>
    <cellStyle name="Финансовый 2 3" xfId="333"/>
    <cellStyle name="Финансовый 2 3 2" xfId="334"/>
    <cellStyle name="Финансовый 2 3 3" xfId="335"/>
    <cellStyle name="Финансовый 2 4" xfId="336"/>
    <cellStyle name="Финансовый 2 5" xfId="337"/>
    <cellStyle name="Финансовый 3" xfId="338"/>
    <cellStyle name="Финансовый 3 2" xfId="339"/>
    <cellStyle name="Финансовый 3 2 2" xfId="340"/>
    <cellStyle name="Финансовый 3 2 2 2" xfId="341"/>
    <cellStyle name="Финансовый 3 2 3" xfId="342"/>
    <cellStyle name="Финансовый 3 2 4" xfId="343"/>
    <cellStyle name="Финансовый 3 3" xfId="344"/>
    <cellStyle name="Финансовый 3 3 2" xfId="345"/>
    <cellStyle name="Финансовый 3 4" xfId="346"/>
    <cellStyle name="Финансовый 4" xfId="347"/>
    <cellStyle name="Финансовый 4 2" xfId="348"/>
    <cellStyle name="Финансовый 4 3" xfId="349"/>
    <cellStyle name="Финансовый 4 4" xfId="350"/>
    <cellStyle name="Финансовый 4 4 2" xfId="351"/>
    <cellStyle name="Финансовый 4 4 3" xfId="352"/>
    <cellStyle name="Финансовый 4 5" xfId="353"/>
    <cellStyle name="Финансовый 5" xfId="354"/>
    <cellStyle name="Финансовый 5 2" xfId="355"/>
    <cellStyle name="Финансовый 6" xfId="356"/>
    <cellStyle name="Финансовый 7" xfId="357"/>
    <cellStyle name="Финансовый 7 2" xfId="358"/>
    <cellStyle name="Финансовый 9" xfId="359"/>
    <cellStyle name="Формула" xfId="360"/>
    <cellStyle name="Хороший 2" xfId="361"/>
    <cellStyle name="Хороший 2 2" xfId="36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zdova-mv/AppData/Local/Microsoft/Windows/Temporary%20Internet%20Files/Content.Outlook/JL6FPKM0/&#1061;&#1069;&#1057;%20&#1059;&#1090;&#1074;&#1077;&#1088;&#1076;&#1078;&#1077;&#1085;&#1085;&#1072;&#1103;%20&#1048;&#1055;&#1056;%202015-2017%20&#1086;&#1090;%2021%2012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4.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showZeros="0"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2" max="2" width="66.85546875" customWidth="1"/>
    <col min="3" max="3" width="16.140625" customWidth="1"/>
    <col min="4" max="4" width="15.42578125" customWidth="1"/>
    <col min="5" max="5" width="13.5703125" customWidth="1"/>
    <col min="6" max="6" width="14.5703125" customWidth="1"/>
    <col min="7" max="7" width="15.5703125" customWidth="1"/>
    <col min="8" max="8" width="11.42578125" customWidth="1"/>
    <col min="9" max="9" width="13.5703125" customWidth="1"/>
    <col min="10" max="10" width="11.28515625" customWidth="1"/>
    <col min="11" max="11" width="19.7109375" customWidth="1"/>
    <col min="12" max="12" width="16.140625" customWidth="1"/>
    <col min="13" max="13" width="15.42578125" customWidth="1"/>
    <col min="14" max="14" width="13.5703125" customWidth="1"/>
    <col min="15" max="15" width="14.5703125" customWidth="1"/>
    <col min="16" max="19" width="15.140625" hidden="1" customWidth="1"/>
    <col min="20" max="20" width="15.140625" customWidth="1"/>
    <col min="21" max="24" width="15.140625" hidden="1" customWidth="1"/>
    <col min="25" max="33" width="15.140625" customWidth="1"/>
  </cols>
  <sheetData>
    <row r="1" spans="1:27" s="268" customFormat="1" ht="15.75" x14ac:dyDescent="0.25">
      <c r="A1" s="300"/>
      <c r="B1" s="299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3"/>
      <c r="Q1" s="303"/>
      <c r="R1" s="303"/>
      <c r="S1" s="305"/>
      <c r="T1" s="304"/>
      <c r="U1" s="303"/>
      <c r="V1" s="303"/>
      <c r="W1" s="303"/>
      <c r="X1" s="305"/>
      <c r="Y1" s="304"/>
      <c r="Z1" s="303"/>
      <c r="AA1" s="303"/>
    </row>
    <row r="2" spans="1:27" s="268" customFormat="1" ht="15.75" x14ac:dyDescent="0.25">
      <c r="A2" s="302" t="s">
        <v>171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27" s="268" customFormat="1" ht="15.75" x14ac:dyDescent="0.25">
      <c r="A3" s="300"/>
      <c r="B3" s="299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5"/>
      <c r="Q3" s="295"/>
      <c r="R3" s="295"/>
      <c r="S3" s="297"/>
      <c r="T3" s="296"/>
      <c r="U3" s="295"/>
      <c r="V3" s="295"/>
      <c r="W3" s="295"/>
      <c r="X3" s="297"/>
      <c r="Y3" s="296"/>
      <c r="Z3" s="295"/>
      <c r="AA3" s="295"/>
    </row>
    <row r="4" spans="1:27" s="289" customFormat="1" ht="16.5" thickBot="1" x14ac:dyDescent="0.3">
      <c r="A4" s="294"/>
      <c r="B4" s="293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2"/>
      <c r="U4" s="291"/>
      <c r="V4" s="291"/>
      <c r="W4" s="291"/>
      <c r="X4" s="291"/>
      <c r="Y4" s="292"/>
      <c r="Z4" s="291"/>
      <c r="AA4" s="290"/>
    </row>
    <row r="5" spans="1:27" s="268" customFormat="1" ht="32.25" customHeight="1" x14ac:dyDescent="0.25">
      <c r="A5" s="288" t="s">
        <v>170</v>
      </c>
      <c r="B5" s="288" t="s">
        <v>169</v>
      </c>
      <c r="C5" s="285" t="s">
        <v>168</v>
      </c>
      <c r="D5" s="284"/>
      <c r="E5" s="284"/>
      <c r="F5" s="283"/>
      <c r="G5" s="287" t="s">
        <v>167</v>
      </c>
      <c r="H5" s="284"/>
      <c r="I5" s="284"/>
      <c r="J5" s="283"/>
      <c r="K5" s="286" t="s">
        <v>166</v>
      </c>
      <c r="L5" s="285" t="s">
        <v>165</v>
      </c>
      <c r="M5" s="284"/>
      <c r="N5" s="284"/>
      <c r="O5" s="283"/>
    </row>
    <row r="6" spans="1:27" s="268" customFormat="1" ht="27.75" customHeight="1" x14ac:dyDescent="0.25">
      <c r="A6" s="274"/>
      <c r="B6" s="274"/>
      <c r="C6" s="281"/>
      <c r="D6" s="280"/>
      <c r="E6" s="280"/>
      <c r="F6" s="279"/>
      <c r="G6" s="280"/>
      <c r="H6" s="280"/>
      <c r="I6" s="280"/>
      <c r="J6" s="279"/>
      <c r="K6" s="282"/>
      <c r="L6" s="281"/>
      <c r="M6" s="280"/>
      <c r="N6" s="280"/>
      <c r="O6" s="279"/>
    </row>
    <row r="7" spans="1:27" s="268" customFormat="1" ht="30" customHeight="1" x14ac:dyDescent="0.25">
      <c r="A7" s="274"/>
      <c r="B7" s="274"/>
      <c r="C7" s="277"/>
      <c r="D7" s="276"/>
      <c r="E7" s="276"/>
      <c r="F7" s="275"/>
      <c r="G7" s="276"/>
      <c r="H7" s="276"/>
      <c r="I7" s="276"/>
      <c r="J7" s="275"/>
      <c r="K7" s="278"/>
      <c r="L7" s="277"/>
      <c r="M7" s="276"/>
      <c r="N7" s="276"/>
      <c r="O7" s="275"/>
    </row>
    <row r="8" spans="1:27" s="268" customFormat="1" ht="31.5" x14ac:dyDescent="0.25">
      <c r="A8" s="274"/>
      <c r="B8" s="274"/>
      <c r="C8" s="272" t="s">
        <v>163</v>
      </c>
      <c r="D8" s="271" t="s">
        <v>162</v>
      </c>
      <c r="E8" s="270" t="s">
        <v>161</v>
      </c>
      <c r="F8" s="269" t="s">
        <v>160</v>
      </c>
      <c r="G8" s="271" t="s">
        <v>163</v>
      </c>
      <c r="H8" s="271" t="s">
        <v>162</v>
      </c>
      <c r="I8" s="270" t="s">
        <v>161</v>
      </c>
      <c r="J8" s="269" t="s">
        <v>160</v>
      </c>
      <c r="K8" s="273" t="s">
        <v>164</v>
      </c>
      <c r="L8" s="272" t="s">
        <v>163</v>
      </c>
      <c r="M8" s="271" t="s">
        <v>162</v>
      </c>
      <c r="N8" s="270" t="s">
        <v>161</v>
      </c>
      <c r="O8" s="269" t="s">
        <v>160</v>
      </c>
    </row>
    <row r="9" spans="1:27" s="259" customFormat="1" ht="15.75" x14ac:dyDescent="0.25">
      <c r="A9" s="267">
        <v>1</v>
      </c>
      <c r="B9" s="267">
        <f>A9+1</f>
        <v>2</v>
      </c>
      <c r="C9" s="263">
        <f>B9+1</f>
        <v>3</v>
      </c>
      <c r="D9" s="262">
        <f>C9+1</f>
        <v>4</v>
      </c>
      <c r="E9" s="262">
        <f>D9+1</f>
        <v>5</v>
      </c>
      <c r="F9" s="260">
        <f>E9+1</f>
        <v>6</v>
      </c>
      <c r="G9" s="266">
        <f>F9+1</f>
        <v>7</v>
      </c>
      <c r="H9" s="262">
        <f>G9+1</f>
        <v>8</v>
      </c>
      <c r="I9" s="262">
        <f>H9+1</f>
        <v>9</v>
      </c>
      <c r="J9" s="265">
        <f>I9+1</f>
        <v>10</v>
      </c>
      <c r="K9" s="264">
        <f>J9+1</f>
        <v>11</v>
      </c>
      <c r="L9" s="263">
        <f>K9+1</f>
        <v>12</v>
      </c>
      <c r="M9" s="262">
        <f>L9+1</f>
        <v>13</v>
      </c>
      <c r="N9" s="261">
        <f>M9+1</f>
        <v>14</v>
      </c>
      <c r="O9" s="260">
        <f>N9+1</f>
        <v>15</v>
      </c>
    </row>
    <row r="10" spans="1:27" s="133" customFormat="1" ht="42.75" customHeight="1" x14ac:dyDescent="0.25">
      <c r="A10" s="258"/>
      <c r="B10" s="257" t="s">
        <v>159</v>
      </c>
      <c r="C10" s="255" t="s">
        <v>155</v>
      </c>
      <c r="D10" s="253" t="str">
        <f>D11</f>
        <v>40,88 км / 32,8 МВА</v>
      </c>
      <c r="E10" s="253" t="s">
        <v>153</v>
      </c>
      <c r="F10" s="14" t="str">
        <f>F11</f>
        <v>121,645 км / 49,3 МВА</v>
      </c>
      <c r="G10" s="247"/>
      <c r="H10" s="253"/>
      <c r="I10" s="253"/>
      <c r="J10" s="14"/>
      <c r="K10" s="256">
        <v>1583.459254237288</v>
      </c>
      <c r="L10" s="255">
        <v>132.97460000000001</v>
      </c>
      <c r="M10" s="253">
        <v>715.73599999999988</v>
      </c>
      <c r="N10" s="254">
        <f>N11</f>
        <v>312.14100000000002</v>
      </c>
      <c r="O10" s="14">
        <f>L10+M10+N10</f>
        <v>1160.8516</v>
      </c>
    </row>
    <row r="11" spans="1:27" s="26" customFormat="1" ht="55.5" customHeight="1" x14ac:dyDescent="0.25">
      <c r="A11" s="47" t="s">
        <v>145</v>
      </c>
      <c r="B11" s="252" t="s">
        <v>158</v>
      </c>
      <c r="C11" s="251" t="s">
        <v>155</v>
      </c>
      <c r="D11" s="247" t="str">
        <f>D12</f>
        <v>40,88 км / 32,8 МВА</v>
      </c>
      <c r="E11" s="253" t="s">
        <v>153</v>
      </c>
      <c r="F11" s="22" t="str">
        <f>F12</f>
        <v>121,645 км / 49,3 МВА</v>
      </c>
      <c r="G11" s="250"/>
      <c r="H11" s="249"/>
      <c r="I11" s="249"/>
      <c r="J11" s="22"/>
      <c r="K11" s="151">
        <v>1583.459254237288</v>
      </c>
      <c r="L11" s="248">
        <v>132.97460000000001</v>
      </c>
      <c r="M11" s="247">
        <v>715.73599999999988</v>
      </c>
      <c r="N11" s="15">
        <f>N12+N110</f>
        <v>312.14100000000002</v>
      </c>
      <c r="O11" s="14">
        <f>L11+M11+N11</f>
        <v>1160.8516</v>
      </c>
    </row>
    <row r="12" spans="1:27" s="26" customFormat="1" ht="31.5" x14ac:dyDescent="0.25">
      <c r="A12" s="47" t="s">
        <v>157</v>
      </c>
      <c r="B12" s="252" t="s">
        <v>156</v>
      </c>
      <c r="C12" s="251" t="s">
        <v>155</v>
      </c>
      <c r="D12" s="247" t="s">
        <v>154</v>
      </c>
      <c r="E12" s="249" t="s">
        <v>153</v>
      </c>
      <c r="F12" s="22" t="s">
        <v>152</v>
      </c>
      <c r="G12" s="250"/>
      <c r="H12" s="249"/>
      <c r="I12" s="249"/>
      <c r="J12" s="22"/>
      <c r="K12" s="151">
        <v>1550.459254237288</v>
      </c>
      <c r="L12" s="248">
        <v>132.97460000000001</v>
      </c>
      <c r="M12" s="247">
        <v>694.73599999999988</v>
      </c>
      <c r="N12" s="15">
        <f>N13+N79</f>
        <v>300.14100000000002</v>
      </c>
      <c r="O12" s="14">
        <f>L12+M12+N12</f>
        <v>1127.8516</v>
      </c>
    </row>
    <row r="13" spans="1:27" s="26" customFormat="1" ht="39" customHeight="1" x14ac:dyDescent="0.25">
      <c r="A13" s="37" t="s">
        <v>151</v>
      </c>
      <c r="B13" s="36" t="s">
        <v>150</v>
      </c>
      <c r="C13" s="246" t="s">
        <v>141</v>
      </c>
      <c r="D13" s="245" t="s">
        <v>129</v>
      </c>
      <c r="E13" s="243"/>
      <c r="F13" s="154" t="s">
        <v>149</v>
      </c>
      <c r="G13" s="244"/>
      <c r="H13" s="243"/>
      <c r="I13" s="243"/>
      <c r="J13" s="242"/>
      <c r="K13" s="31">
        <v>981.8537118644067</v>
      </c>
      <c r="L13" s="30">
        <v>72.915400000000005</v>
      </c>
      <c r="M13" s="241">
        <v>624.44799999999987</v>
      </c>
      <c r="N13" s="152">
        <f>N14+N37+N39+N43+N45+N49+N50+N68+N74+N78</f>
        <v>223.85700000000003</v>
      </c>
      <c r="O13" s="27">
        <f>O14+O37+O39+O43+O45+O49+O50+O68+O74+O78</f>
        <v>921.22039999999993</v>
      </c>
    </row>
    <row r="14" spans="1:27" s="26" customFormat="1" ht="31.5" x14ac:dyDescent="0.25">
      <c r="A14" s="47" t="s">
        <v>148</v>
      </c>
      <c r="B14" s="64" t="s">
        <v>63</v>
      </c>
      <c r="C14" s="56" t="s">
        <v>141</v>
      </c>
      <c r="D14" s="203" t="s">
        <v>129</v>
      </c>
      <c r="E14" s="239"/>
      <c r="F14" s="22" t="s">
        <v>147</v>
      </c>
      <c r="G14" s="240"/>
      <c r="H14" s="239"/>
      <c r="I14" s="239"/>
      <c r="J14" s="238"/>
      <c r="K14" s="151">
        <v>423.02920338983051</v>
      </c>
      <c r="L14" s="50">
        <v>57.200400000000002</v>
      </c>
      <c r="M14" s="48">
        <v>408.55</v>
      </c>
      <c r="N14" s="15">
        <f>N15+N29</f>
        <v>13.948</v>
      </c>
      <c r="O14" s="14">
        <f>L14+M14+N14</f>
        <v>479.69839999999999</v>
      </c>
    </row>
    <row r="15" spans="1:27" s="26" customFormat="1" ht="31.5" x14ac:dyDescent="0.25">
      <c r="A15" s="47"/>
      <c r="B15" s="64" t="s">
        <v>146</v>
      </c>
      <c r="C15" s="56" t="s">
        <v>141</v>
      </c>
      <c r="D15" s="159"/>
      <c r="E15" s="158"/>
      <c r="F15" s="22" t="str">
        <f>F16</f>
        <v>11,107 км /       0,4 МВА</v>
      </c>
      <c r="G15" s="203"/>
      <c r="H15" s="202"/>
      <c r="I15" s="202"/>
      <c r="J15" s="237"/>
      <c r="K15" s="51">
        <v>259.14699999999999</v>
      </c>
      <c r="L15" s="50">
        <v>21.144400000000001</v>
      </c>
      <c r="M15" s="82">
        <v>252.5</v>
      </c>
      <c r="N15" s="48">
        <f>N16+N23</f>
        <v>6.117</v>
      </c>
      <c r="O15" s="14">
        <f>L15+M15+N15</f>
        <v>279.76140000000004</v>
      </c>
    </row>
    <row r="16" spans="1:27" s="26" customFormat="1" ht="31.5" x14ac:dyDescent="0.25">
      <c r="A16" s="47"/>
      <c r="B16" s="46" t="s">
        <v>44</v>
      </c>
      <c r="C16" s="56" t="s">
        <v>141</v>
      </c>
      <c r="D16" s="159"/>
      <c r="E16" s="158"/>
      <c r="F16" s="22" t="str">
        <f>F22</f>
        <v>11,107 км /       0,4 МВА</v>
      </c>
      <c r="G16" s="203"/>
      <c r="H16" s="202"/>
      <c r="I16" s="202"/>
      <c r="J16" s="237"/>
      <c r="K16" s="51">
        <v>252.5</v>
      </c>
      <c r="L16" s="50">
        <v>21.144400000000001</v>
      </c>
      <c r="M16" s="82">
        <v>252.5</v>
      </c>
      <c r="N16" s="48">
        <f>N17+N19+N20+N21</f>
        <v>0</v>
      </c>
      <c r="O16" s="14">
        <f>L16+M16+N16</f>
        <v>273.64440000000002</v>
      </c>
    </row>
    <row r="17" spans="1:15" s="26" customFormat="1" ht="15.75" x14ac:dyDescent="0.25">
      <c r="A17" s="47"/>
      <c r="B17" s="46" t="s">
        <v>41</v>
      </c>
      <c r="C17" s="56"/>
      <c r="D17" s="159"/>
      <c r="E17" s="158"/>
      <c r="F17" s="112"/>
      <c r="G17" s="159"/>
      <c r="H17" s="158"/>
      <c r="I17" s="158"/>
      <c r="J17" s="157"/>
      <c r="K17" s="51">
        <v>252.5</v>
      </c>
      <c r="L17" s="50">
        <v>0</v>
      </c>
      <c r="M17" s="82">
        <v>252.5</v>
      </c>
      <c r="N17" s="48"/>
      <c r="O17" s="14">
        <f>L17+M17+N17</f>
        <v>252.5</v>
      </c>
    </row>
    <row r="18" spans="1:15" s="26" customFormat="1" ht="37.5" customHeight="1" x14ac:dyDescent="0.25">
      <c r="A18" s="98" t="s">
        <v>145</v>
      </c>
      <c r="B18" s="236" t="s">
        <v>144</v>
      </c>
      <c r="C18" s="56"/>
      <c r="D18" s="159"/>
      <c r="E18" s="158"/>
      <c r="F18" s="55"/>
      <c r="G18" s="159"/>
      <c r="H18" s="158"/>
      <c r="I18" s="158"/>
      <c r="J18" s="157"/>
      <c r="K18" s="235">
        <v>252.5</v>
      </c>
      <c r="L18" s="50">
        <v>0</v>
      </c>
      <c r="M18" s="82">
        <v>252.5</v>
      </c>
      <c r="N18" s="82"/>
      <c r="O18" s="14">
        <f>L18+M18+N18</f>
        <v>252.5</v>
      </c>
    </row>
    <row r="19" spans="1:15" s="26" customFormat="1" ht="15.75" x14ac:dyDescent="0.25">
      <c r="A19" s="47"/>
      <c r="B19" s="46" t="s">
        <v>40</v>
      </c>
      <c r="C19" s="234"/>
      <c r="D19" s="159"/>
      <c r="E19" s="158"/>
      <c r="F19" s="55"/>
      <c r="G19" s="159"/>
      <c r="H19" s="158"/>
      <c r="I19" s="158"/>
      <c r="J19" s="157"/>
      <c r="K19" s="51"/>
      <c r="L19" s="234"/>
      <c r="M19" s="82"/>
      <c r="N19" s="48"/>
      <c r="O19" s="14">
        <f>L19+M19+N19</f>
        <v>0</v>
      </c>
    </row>
    <row r="20" spans="1:15" s="26" customFormat="1" ht="15.75" x14ac:dyDescent="0.25">
      <c r="A20" s="47"/>
      <c r="B20" s="46" t="s">
        <v>32</v>
      </c>
      <c r="C20" s="56"/>
      <c r="D20" s="159"/>
      <c r="E20" s="158"/>
      <c r="F20" s="22"/>
      <c r="G20" s="159"/>
      <c r="H20" s="158"/>
      <c r="I20" s="158"/>
      <c r="J20" s="157"/>
      <c r="K20" s="51"/>
      <c r="L20" s="50"/>
      <c r="M20" s="82"/>
      <c r="N20" s="48"/>
      <c r="O20" s="14">
        <f>L20+M20+N20</f>
        <v>0</v>
      </c>
    </row>
    <row r="21" spans="1:15" s="26" customFormat="1" ht="31.5" x14ac:dyDescent="0.25">
      <c r="A21" s="94"/>
      <c r="B21" s="106" t="s">
        <v>143</v>
      </c>
      <c r="C21" s="92" t="s">
        <v>141</v>
      </c>
      <c r="D21" s="163"/>
      <c r="E21" s="162"/>
      <c r="F21" s="233" t="s">
        <v>141</v>
      </c>
      <c r="G21" s="188"/>
      <c r="H21" s="187"/>
      <c r="I21" s="187"/>
      <c r="J21" s="186"/>
      <c r="K21" s="88">
        <v>0</v>
      </c>
      <c r="L21" s="87">
        <v>21.144400000000001</v>
      </c>
      <c r="M21" s="72">
        <v>0</v>
      </c>
      <c r="N21" s="104">
        <f>SUM(N22:N22)</f>
        <v>0</v>
      </c>
      <c r="O21" s="14">
        <f>L21+M21+N21</f>
        <v>21.144400000000001</v>
      </c>
    </row>
    <row r="22" spans="1:15" s="26" customFormat="1" ht="31.5" x14ac:dyDescent="0.25">
      <c r="A22" s="165" t="s">
        <v>142</v>
      </c>
      <c r="B22" s="204" t="s">
        <v>100</v>
      </c>
      <c r="C22" s="113" t="s">
        <v>141</v>
      </c>
      <c r="D22" s="163"/>
      <c r="E22" s="162"/>
      <c r="F22" s="232" t="s">
        <v>140</v>
      </c>
      <c r="G22" s="163"/>
      <c r="H22" s="162"/>
      <c r="I22" s="162"/>
      <c r="J22" s="161"/>
      <c r="K22" s="137"/>
      <c r="L22" s="108">
        <v>21.144400000000001</v>
      </c>
      <c r="M22" s="72">
        <v>0</v>
      </c>
      <c r="N22" s="72"/>
      <c r="O22" s="14">
        <f>L22+M22+N22</f>
        <v>21.144400000000001</v>
      </c>
    </row>
    <row r="23" spans="1:15" s="26" customFormat="1" ht="15.75" x14ac:dyDescent="0.25">
      <c r="A23" s="94"/>
      <c r="B23" s="93" t="s">
        <v>56</v>
      </c>
      <c r="C23" s="113"/>
      <c r="D23" s="163"/>
      <c r="E23" s="162"/>
      <c r="F23" s="14"/>
      <c r="G23" s="163"/>
      <c r="H23" s="162"/>
      <c r="I23" s="162"/>
      <c r="J23" s="161"/>
      <c r="K23" s="88">
        <v>6.6470000000000002</v>
      </c>
      <c r="L23" s="108">
        <v>0</v>
      </c>
      <c r="M23" s="72">
        <v>0</v>
      </c>
      <c r="N23" s="104">
        <f>N26+N25</f>
        <v>6.117</v>
      </c>
      <c r="O23" s="14">
        <f>L23+M23+N23</f>
        <v>6.117</v>
      </c>
    </row>
    <row r="24" spans="1:15" s="26" customFormat="1" ht="15.75" hidden="1" x14ac:dyDescent="0.25">
      <c r="A24" s="94"/>
      <c r="B24" s="93" t="s">
        <v>139</v>
      </c>
      <c r="C24" s="113"/>
      <c r="D24" s="163"/>
      <c r="E24" s="162"/>
      <c r="F24" s="55"/>
      <c r="G24" s="163"/>
      <c r="H24" s="162"/>
      <c r="I24" s="162"/>
      <c r="J24" s="161"/>
      <c r="K24" s="88"/>
      <c r="L24" s="108"/>
      <c r="M24" s="72"/>
      <c r="N24" s="72"/>
      <c r="O24" s="14">
        <f>L24+M24+N24</f>
        <v>0</v>
      </c>
    </row>
    <row r="25" spans="1:15" s="26" customFormat="1" ht="15.75" hidden="1" x14ac:dyDescent="0.25">
      <c r="A25" s="94"/>
      <c r="B25" s="93" t="s">
        <v>138</v>
      </c>
      <c r="C25" s="230"/>
      <c r="D25" s="163"/>
      <c r="E25" s="162"/>
      <c r="F25" s="14"/>
      <c r="G25" s="163"/>
      <c r="H25" s="162"/>
      <c r="I25" s="162"/>
      <c r="J25" s="161"/>
      <c r="K25" s="88"/>
      <c r="L25" s="230"/>
      <c r="M25" s="72"/>
      <c r="N25" s="104"/>
      <c r="O25" s="14">
        <f>L25+M25+N25</f>
        <v>0</v>
      </c>
    </row>
    <row r="26" spans="1:15" s="26" customFormat="1" ht="15.75" hidden="1" x14ac:dyDescent="0.25">
      <c r="A26" s="94"/>
      <c r="B26" s="93" t="s">
        <v>137</v>
      </c>
      <c r="C26" s="230"/>
      <c r="D26" s="163"/>
      <c r="E26" s="162"/>
      <c r="F26" s="22"/>
      <c r="G26" s="163"/>
      <c r="H26" s="162"/>
      <c r="I26" s="162"/>
      <c r="J26" s="161"/>
      <c r="K26" s="88">
        <v>6.6470000000000002</v>
      </c>
      <c r="L26" s="230">
        <v>0</v>
      </c>
      <c r="M26" s="72">
        <v>0</v>
      </c>
      <c r="N26" s="104">
        <f>N27</f>
        <v>6.117</v>
      </c>
      <c r="O26" s="14">
        <f>L26+M26+N26</f>
        <v>6.117</v>
      </c>
    </row>
    <row r="27" spans="1:15" s="26" customFormat="1" ht="21" customHeight="1" x14ac:dyDescent="0.25">
      <c r="A27" s="184" t="s">
        <v>136</v>
      </c>
      <c r="B27" s="231" t="s">
        <v>135</v>
      </c>
      <c r="C27" s="230"/>
      <c r="D27" s="163"/>
      <c r="E27" s="162"/>
      <c r="F27" s="22"/>
      <c r="G27" s="163"/>
      <c r="H27" s="162"/>
      <c r="I27" s="162"/>
      <c r="J27" s="161"/>
      <c r="K27" s="185">
        <v>6.6470000000000002</v>
      </c>
      <c r="L27" s="230">
        <v>0</v>
      </c>
      <c r="M27" s="72">
        <v>0</v>
      </c>
      <c r="N27" s="72">
        <v>6.117</v>
      </c>
      <c r="O27" s="14">
        <f>L27+M27+N27</f>
        <v>6.117</v>
      </c>
    </row>
    <row r="28" spans="1:15" s="26" customFormat="1" ht="15.75" x14ac:dyDescent="0.25">
      <c r="A28" s="94"/>
      <c r="B28" s="93" t="s">
        <v>134</v>
      </c>
      <c r="C28" s="113"/>
      <c r="D28" s="163"/>
      <c r="E28" s="162"/>
      <c r="F28" s="55"/>
      <c r="G28" s="163"/>
      <c r="H28" s="162"/>
      <c r="I28" s="162"/>
      <c r="J28" s="161"/>
      <c r="K28" s="185"/>
      <c r="L28" s="108"/>
      <c r="M28" s="72"/>
      <c r="N28" s="72"/>
      <c r="O28" s="14">
        <f>L28+M28+N28</f>
        <v>0</v>
      </c>
    </row>
    <row r="29" spans="1:15" s="26" customFormat="1" ht="15.75" x14ac:dyDescent="0.25">
      <c r="A29" s="94"/>
      <c r="B29" s="93" t="s">
        <v>55</v>
      </c>
      <c r="C29" s="228"/>
      <c r="D29" s="188" t="s">
        <v>129</v>
      </c>
      <c r="E29" s="187"/>
      <c r="F29" s="229" t="s">
        <v>129</v>
      </c>
      <c r="G29" s="188"/>
      <c r="H29" s="187"/>
      <c r="I29" s="187"/>
      <c r="J29" s="186"/>
      <c r="K29" s="88">
        <v>163.88220338983052</v>
      </c>
      <c r="L29" s="228">
        <v>36.055999999999997</v>
      </c>
      <c r="M29" s="104">
        <v>156.05000000000001</v>
      </c>
      <c r="N29" s="104">
        <f>N30+N34+N36</f>
        <v>7.8310000000000004</v>
      </c>
      <c r="O29" s="14">
        <f>L29+M29+N29</f>
        <v>199.93699999999998</v>
      </c>
    </row>
    <row r="30" spans="1:15" s="26" customFormat="1" ht="15.75" x14ac:dyDescent="0.25">
      <c r="A30" s="94"/>
      <c r="B30" s="93" t="s">
        <v>54</v>
      </c>
      <c r="C30" s="228"/>
      <c r="D30" s="188" t="s">
        <v>129</v>
      </c>
      <c r="E30" s="162"/>
      <c r="F30" s="229" t="s">
        <v>129</v>
      </c>
      <c r="G30" s="188"/>
      <c r="H30" s="187"/>
      <c r="I30" s="187"/>
      <c r="J30" s="186"/>
      <c r="K30" s="88">
        <v>163.88220338983052</v>
      </c>
      <c r="L30" s="228">
        <v>28.189299999999999</v>
      </c>
      <c r="M30" s="104">
        <v>156.05000000000001</v>
      </c>
      <c r="N30" s="104">
        <f>SUM(N31:N33)</f>
        <v>7.8310000000000004</v>
      </c>
      <c r="O30" s="14">
        <f>L30+M30+N30</f>
        <v>192.0703</v>
      </c>
    </row>
    <row r="31" spans="1:15" s="26" customFormat="1" ht="21.75" customHeight="1" x14ac:dyDescent="0.25">
      <c r="A31" s="184" t="s">
        <v>133</v>
      </c>
      <c r="B31" s="183" t="s">
        <v>132</v>
      </c>
      <c r="C31" s="113"/>
      <c r="D31" s="163"/>
      <c r="E31" s="162"/>
      <c r="F31" s="55"/>
      <c r="G31" s="197"/>
      <c r="H31" s="196"/>
      <c r="I31" s="196"/>
      <c r="J31" s="195"/>
      <c r="K31" s="160">
        <v>13.67627118644068</v>
      </c>
      <c r="L31" s="108">
        <v>0</v>
      </c>
      <c r="M31" s="72">
        <v>5.8449999999999998</v>
      </c>
      <c r="N31" s="72">
        <v>7.8310000000000004</v>
      </c>
      <c r="O31" s="14">
        <f>L31+M31+N31</f>
        <v>13.676</v>
      </c>
    </row>
    <row r="32" spans="1:15" s="71" customFormat="1" ht="21.75" customHeight="1" x14ac:dyDescent="0.25">
      <c r="A32" s="81" t="s">
        <v>131</v>
      </c>
      <c r="B32" s="227" t="s">
        <v>130</v>
      </c>
      <c r="C32" s="74"/>
      <c r="D32" s="163" t="s">
        <v>129</v>
      </c>
      <c r="E32" s="162"/>
      <c r="F32" s="55" t="s">
        <v>129</v>
      </c>
      <c r="G32" s="197"/>
      <c r="H32" s="196"/>
      <c r="I32" s="196"/>
      <c r="J32" s="195"/>
      <c r="K32" s="160">
        <v>150.20593220338984</v>
      </c>
      <c r="L32" s="74">
        <v>0</v>
      </c>
      <c r="M32" s="72">
        <v>150.20500000000001</v>
      </c>
      <c r="N32" s="72"/>
      <c r="O32" s="14">
        <f>L32+M32+N32</f>
        <v>150.20500000000001</v>
      </c>
    </row>
    <row r="33" spans="1:15" s="133" customFormat="1" ht="19.5" customHeight="1" x14ac:dyDescent="0.25">
      <c r="A33" s="226" t="s">
        <v>128</v>
      </c>
      <c r="B33" s="214" t="s">
        <v>96</v>
      </c>
      <c r="C33" s="175"/>
      <c r="D33" s="174"/>
      <c r="E33" s="173"/>
      <c r="F33" s="55"/>
      <c r="G33" s="225"/>
      <c r="H33" s="224"/>
      <c r="I33" s="224"/>
      <c r="J33" s="223"/>
      <c r="K33" s="171">
        <v>0</v>
      </c>
      <c r="L33" s="170">
        <v>28.189299999999999</v>
      </c>
      <c r="M33" s="134">
        <v>0</v>
      </c>
      <c r="N33" s="134"/>
      <c r="O33" s="14">
        <f>L33+M33+N33</f>
        <v>28.189299999999999</v>
      </c>
    </row>
    <row r="34" spans="1:15" s="133" customFormat="1" ht="15.75" x14ac:dyDescent="0.25">
      <c r="A34" s="143"/>
      <c r="B34" s="222" t="s">
        <v>53</v>
      </c>
      <c r="C34" s="221"/>
      <c r="D34" s="174"/>
      <c r="E34" s="219"/>
      <c r="F34" s="55"/>
      <c r="G34" s="220"/>
      <c r="H34" s="219"/>
      <c r="I34" s="219"/>
      <c r="J34" s="218"/>
      <c r="K34" s="217">
        <v>0</v>
      </c>
      <c r="L34" s="216">
        <v>7.8666999999999998</v>
      </c>
      <c r="M34" s="134">
        <v>0</v>
      </c>
      <c r="N34" s="215">
        <f>SUM(N35:N35)</f>
        <v>0</v>
      </c>
      <c r="O34" s="14">
        <f>L34+M34+N34</f>
        <v>7.8666999999999998</v>
      </c>
    </row>
    <row r="35" spans="1:15" s="133" customFormat="1" ht="21.75" customHeight="1" x14ac:dyDescent="0.25">
      <c r="A35" s="143" t="s">
        <v>127</v>
      </c>
      <c r="B35" s="214" t="s">
        <v>90</v>
      </c>
      <c r="C35" s="175"/>
      <c r="D35" s="174"/>
      <c r="E35" s="173"/>
      <c r="F35" s="55"/>
      <c r="G35" s="174"/>
      <c r="H35" s="173"/>
      <c r="I35" s="173"/>
      <c r="J35" s="172"/>
      <c r="K35" s="213">
        <v>0</v>
      </c>
      <c r="L35" s="170">
        <v>7.8666999999999998</v>
      </c>
      <c r="M35" s="134">
        <v>0</v>
      </c>
      <c r="N35" s="134"/>
      <c r="O35" s="14">
        <f>L35+M35+N35</f>
        <v>7.8666999999999998</v>
      </c>
    </row>
    <row r="36" spans="1:15" s="26" customFormat="1" ht="15.75" x14ac:dyDescent="0.25">
      <c r="A36" s="184"/>
      <c r="B36" s="93" t="s">
        <v>52</v>
      </c>
      <c r="C36" s="113"/>
      <c r="D36" s="163"/>
      <c r="E36" s="162"/>
      <c r="F36" s="22"/>
      <c r="G36" s="163"/>
      <c r="H36" s="162"/>
      <c r="I36" s="162"/>
      <c r="J36" s="161"/>
      <c r="K36" s="185"/>
      <c r="L36" s="108"/>
      <c r="M36" s="72"/>
      <c r="N36" s="72"/>
      <c r="O36" s="14">
        <f>L36+M36+N36</f>
        <v>0</v>
      </c>
    </row>
    <row r="37" spans="1:15" s="26" customFormat="1" ht="46.5" customHeight="1" x14ac:dyDescent="0.25">
      <c r="A37" s="94" t="s">
        <v>126</v>
      </c>
      <c r="B37" s="114" t="s">
        <v>50</v>
      </c>
      <c r="C37" s="113"/>
      <c r="D37" s="163"/>
      <c r="E37" s="162"/>
      <c r="F37" s="55"/>
      <c r="G37" s="163"/>
      <c r="H37" s="162"/>
      <c r="I37" s="162"/>
      <c r="J37" s="161"/>
      <c r="K37" s="88">
        <v>115.01355932203391</v>
      </c>
      <c r="L37" s="108">
        <v>0</v>
      </c>
      <c r="M37" s="72">
        <v>51.201999999999998</v>
      </c>
      <c r="N37" s="104">
        <f>N38</f>
        <v>67.697000000000003</v>
      </c>
      <c r="O37" s="14">
        <f>L37+M37+N37</f>
        <v>118.899</v>
      </c>
    </row>
    <row r="38" spans="1:15" s="26" customFormat="1" ht="21" customHeight="1" x14ac:dyDescent="0.25">
      <c r="A38" s="184" t="s">
        <v>125</v>
      </c>
      <c r="B38" s="210" t="s">
        <v>124</v>
      </c>
      <c r="C38" s="113"/>
      <c r="D38" s="163"/>
      <c r="E38" s="162"/>
      <c r="F38" s="22"/>
      <c r="G38" s="163"/>
      <c r="H38" s="162"/>
      <c r="I38" s="162"/>
      <c r="J38" s="161"/>
      <c r="K38" s="185">
        <v>115.01355932203391</v>
      </c>
      <c r="L38" s="108">
        <v>0</v>
      </c>
      <c r="M38" s="72">
        <v>51.201999999999998</v>
      </c>
      <c r="N38" s="72">
        <f>56.607+11.09</f>
        <v>67.697000000000003</v>
      </c>
      <c r="O38" s="14">
        <f>L38+M38+N38</f>
        <v>118.899</v>
      </c>
    </row>
    <row r="39" spans="1:15" s="26" customFormat="1" ht="15.75" x14ac:dyDescent="0.25">
      <c r="A39" s="94" t="s">
        <v>123</v>
      </c>
      <c r="B39" s="93" t="s">
        <v>48</v>
      </c>
      <c r="C39" s="113"/>
      <c r="D39" s="163"/>
      <c r="E39" s="162"/>
      <c r="F39" s="22"/>
      <c r="G39" s="163"/>
      <c r="H39" s="162"/>
      <c r="I39" s="162"/>
      <c r="J39" s="161"/>
      <c r="K39" s="88">
        <v>52.696440677966109</v>
      </c>
      <c r="L39" s="108">
        <v>0.63500000000000001</v>
      </c>
      <c r="M39" s="72">
        <v>11.84</v>
      </c>
      <c r="N39" s="104">
        <f>SUM(N40:N42)</f>
        <v>24.388999999999999</v>
      </c>
      <c r="O39" s="14">
        <f>L39+M39+N39</f>
        <v>36.863999999999997</v>
      </c>
    </row>
    <row r="40" spans="1:15" s="133" customFormat="1" ht="39" customHeight="1" x14ac:dyDescent="0.25">
      <c r="A40" s="143" t="s">
        <v>122</v>
      </c>
      <c r="B40" s="212" t="s">
        <v>121</v>
      </c>
      <c r="C40" s="175"/>
      <c r="D40" s="174"/>
      <c r="E40" s="173"/>
      <c r="F40" s="55"/>
      <c r="G40" s="174"/>
      <c r="H40" s="173"/>
      <c r="I40" s="173"/>
      <c r="J40" s="172"/>
      <c r="K40" s="211">
        <v>19.393220338983053</v>
      </c>
      <c r="L40" s="170">
        <v>0.63500000000000001</v>
      </c>
      <c r="M40" s="134">
        <v>7.7639999999999993</v>
      </c>
      <c r="N40" s="134">
        <v>8.6769999999999996</v>
      </c>
      <c r="O40" s="14">
        <f>L40+M40+N40</f>
        <v>17.076000000000001</v>
      </c>
    </row>
    <row r="41" spans="1:15" s="26" customFormat="1" ht="35.25" customHeight="1" x14ac:dyDescent="0.25">
      <c r="A41" s="184" t="s">
        <v>120</v>
      </c>
      <c r="B41" s="210" t="s">
        <v>119</v>
      </c>
      <c r="C41" s="113"/>
      <c r="D41" s="163"/>
      <c r="E41" s="162"/>
      <c r="F41" s="22"/>
      <c r="G41" s="163"/>
      <c r="H41" s="162"/>
      <c r="I41" s="162"/>
      <c r="J41" s="161"/>
      <c r="K41" s="178">
        <v>9.86</v>
      </c>
      <c r="L41" s="108">
        <v>0</v>
      </c>
      <c r="M41" s="72">
        <v>4.0759999999999996</v>
      </c>
      <c r="N41" s="72">
        <v>5.7839999999999998</v>
      </c>
      <c r="O41" s="14">
        <f>L41+M41+N41</f>
        <v>9.86</v>
      </c>
    </row>
    <row r="42" spans="1:15" s="26" customFormat="1" ht="21" customHeight="1" x14ac:dyDescent="0.25">
      <c r="A42" s="184" t="s">
        <v>118</v>
      </c>
      <c r="B42" s="209" t="s">
        <v>117</v>
      </c>
      <c r="C42" s="113"/>
      <c r="D42" s="163"/>
      <c r="E42" s="162"/>
      <c r="F42" s="55"/>
      <c r="G42" s="163"/>
      <c r="H42" s="162"/>
      <c r="I42" s="162"/>
      <c r="J42" s="161"/>
      <c r="K42" s="178">
        <v>23.443220338983053</v>
      </c>
      <c r="L42" s="108">
        <v>0</v>
      </c>
      <c r="M42" s="72">
        <v>0</v>
      </c>
      <c r="N42" s="72">
        <v>9.9280000000000008</v>
      </c>
      <c r="O42" s="14">
        <f>L42+M42+N42</f>
        <v>9.9280000000000008</v>
      </c>
    </row>
    <row r="43" spans="1:15" s="26" customFormat="1" ht="41.25" customHeight="1" x14ac:dyDescent="0.25">
      <c r="A43" s="94" t="s">
        <v>116</v>
      </c>
      <c r="B43" s="114" t="s">
        <v>115</v>
      </c>
      <c r="C43" s="113"/>
      <c r="D43" s="163"/>
      <c r="E43" s="162"/>
      <c r="F43" s="55"/>
      <c r="G43" s="163"/>
      <c r="H43" s="162"/>
      <c r="I43" s="162"/>
      <c r="J43" s="161"/>
      <c r="K43" s="88">
        <v>8.2686440677966111</v>
      </c>
      <c r="L43" s="108">
        <v>0</v>
      </c>
      <c r="M43" s="72">
        <v>3.931</v>
      </c>
      <c r="N43" s="104">
        <f>N44</f>
        <v>4.3380000000000001</v>
      </c>
      <c r="O43" s="14">
        <f>L43+M43+N43</f>
        <v>8.2690000000000001</v>
      </c>
    </row>
    <row r="44" spans="1:15" s="26" customFormat="1" ht="21" customHeight="1" x14ac:dyDescent="0.25">
      <c r="A44" s="165" t="s">
        <v>114</v>
      </c>
      <c r="B44" s="204" t="s">
        <v>113</v>
      </c>
      <c r="C44" s="113"/>
      <c r="D44" s="163"/>
      <c r="E44" s="162"/>
      <c r="F44" s="55"/>
      <c r="G44" s="163"/>
      <c r="H44" s="162"/>
      <c r="I44" s="162"/>
      <c r="J44" s="161"/>
      <c r="K44" s="178">
        <v>8.2686440677966111</v>
      </c>
      <c r="L44" s="108">
        <v>0</v>
      </c>
      <c r="M44" s="72">
        <v>3.931</v>
      </c>
      <c r="N44" s="72">
        <v>4.3380000000000001</v>
      </c>
      <c r="O44" s="14">
        <f>L44+M44+N44</f>
        <v>8.2690000000000001</v>
      </c>
    </row>
    <row r="45" spans="1:15" s="26" customFormat="1" ht="35.25" customHeight="1" x14ac:dyDescent="0.25">
      <c r="A45" s="94" t="s">
        <v>112</v>
      </c>
      <c r="B45" s="114" t="s">
        <v>111</v>
      </c>
      <c r="C45" s="113"/>
      <c r="D45" s="163"/>
      <c r="E45" s="162"/>
      <c r="F45" s="22"/>
      <c r="G45" s="163"/>
      <c r="H45" s="162"/>
      <c r="I45" s="162"/>
      <c r="J45" s="161"/>
      <c r="K45" s="88">
        <v>35.939372881355936</v>
      </c>
      <c r="L45" s="108">
        <v>6.5860000000000003</v>
      </c>
      <c r="M45" s="72">
        <v>8.9490000000000016</v>
      </c>
      <c r="N45" s="104">
        <f>SUM(N46:N48)</f>
        <v>20.404</v>
      </c>
      <c r="O45" s="14">
        <f>L45+M45+N45</f>
        <v>35.939</v>
      </c>
    </row>
    <row r="46" spans="1:15" s="26" customFormat="1" ht="37.5" customHeight="1" x14ac:dyDescent="0.25">
      <c r="A46" s="165" t="s">
        <v>110</v>
      </c>
      <c r="B46" s="204" t="s">
        <v>109</v>
      </c>
      <c r="C46" s="113"/>
      <c r="D46" s="163"/>
      <c r="E46" s="162"/>
      <c r="F46" s="55"/>
      <c r="G46" s="163"/>
      <c r="H46" s="162"/>
      <c r="I46" s="162"/>
      <c r="J46" s="161"/>
      <c r="K46" s="160">
        <v>27.435593220338987</v>
      </c>
      <c r="L46" s="108">
        <v>6.5860000000000003</v>
      </c>
      <c r="M46" s="72">
        <v>8.0650000000000013</v>
      </c>
      <c r="N46" s="72">
        <v>12.785</v>
      </c>
      <c r="O46" s="14">
        <f>L46+M46+N46</f>
        <v>27.436</v>
      </c>
    </row>
    <row r="47" spans="1:15" s="26" customFormat="1" ht="39" customHeight="1" x14ac:dyDescent="0.25">
      <c r="A47" s="165" t="s">
        <v>108</v>
      </c>
      <c r="B47" s="204" t="s">
        <v>107</v>
      </c>
      <c r="C47" s="113"/>
      <c r="D47" s="163"/>
      <c r="E47" s="162"/>
      <c r="F47" s="22"/>
      <c r="G47" s="163"/>
      <c r="H47" s="162"/>
      <c r="I47" s="162"/>
      <c r="J47" s="161"/>
      <c r="K47" s="160">
        <v>1.6067796610169491</v>
      </c>
      <c r="L47" s="108">
        <v>0</v>
      </c>
      <c r="M47" s="72">
        <v>0.88400000000000001</v>
      </c>
      <c r="N47" s="72">
        <v>0.72299999999999998</v>
      </c>
      <c r="O47" s="14">
        <f>L47+M47+N47</f>
        <v>1.607</v>
      </c>
    </row>
    <row r="48" spans="1:15" s="26" customFormat="1" ht="37.5" customHeight="1" x14ac:dyDescent="0.25">
      <c r="A48" s="165" t="s">
        <v>106</v>
      </c>
      <c r="B48" s="204" t="s">
        <v>105</v>
      </c>
      <c r="C48" s="113"/>
      <c r="D48" s="163"/>
      <c r="E48" s="162"/>
      <c r="F48" s="55"/>
      <c r="G48" s="163"/>
      <c r="H48" s="162"/>
      <c r="I48" s="162"/>
      <c r="J48" s="161"/>
      <c r="K48" s="160">
        <v>6.8970000000000002</v>
      </c>
      <c r="L48" s="108">
        <v>0</v>
      </c>
      <c r="M48" s="72">
        <v>0</v>
      </c>
      <c r="N48" s="72">
        <v>6.8959999999999999</v>
      </c>
      <c r="O48" s="14">
        <f>L48+M48+N48</f>
        <v>6.8959999999999999</v>
      </c>
    </row>
    <row r="49" spans="1:15" s="26" customFormat="1" ht="38.25" customHeight="1" x14ac:dyDescent="0.25">
      <c r="A49" s="94" t="s">
        <v>104</v>
      </c>
      <c r="B49" s="114" t="s">
        <v>103</v>
      </c>
      <c r="C49" s="113"/>
      <c r="D49" s="163"/>
      <c r="E49" s="162"/>
      <c r="F49" s="55"/>
      <c r="G49" s="163"/>
      <c r="H49" s="162"/>
      <c r="I49" s="162"/>
      <c r="J49" s="161"/>
      <c r="K49" s="185"/>
      <c r="L49" s="108"/>
      <c r="M49" s="72"/>
      <c r="N49" s="72"/>
      <c r="O49" s="14">
        <f>L49+M49+N49</f>
        <v>0</v>
      </c>
    </row>
    <row r="50" spans="1:15" s="26" customFormat="1" ht="15.75" x14ac:dyDescent="0.25">
      <c r="A50" s="94" t="s">
        <v>102</v>
      </c>
      <c r="B50" s="93" t="s">
        <v>46</v>
      </c>
      <c r="C50" s="113"/>
      <c r="D50" s="163"/>
      <c r="E50" s="162"/>
      <c r="F50" s="55"/>
      <c r="G50" s="163"/>
      <c r="H50" s="162"/>
      <c r="I50" s="162"/>
      <c r="J50" s="161"/>
      <c r="K50" s="88">
        <v>202.1820677966102</v>
      </c>
      <c r="L50" s="108">
        <v>0</v>
      </c>
      <c r="M50" s="72">
        <v>115.47199999999999</v>
      </c>
      <c r="N50" s="205">
        <f>N51+N59</f>
        <v>52.481999999999999</v>
      </c>
      <c r="O50" s="14">
        <f>L50+M50+N50</f>
        <v>167.95400000000001</v>
      </c>
    </row>
    <row r="51" spans="1:15" s="26" customFormat="1" ht="15.75" x14ac:dyDescent="0.25">
      <c r="A51" s="94"/>
      <c r="B51" s="105" t="s">
        <v>45</v>
      </c>
      <c r="C51" s="113"/>
      <c r="D51" s="163"/>
      <c r="E51" s="162"/>
      <c r="F51" s="55"/>
      <c r="G51" s="163"/>
      <c r="H51" s="162"/>
      <c r="I51" s="162"/>
      <c r="J51" s="161"/>
      <c r="K51" s="88">
        <v>55.566101694915254</v>
      </c>
      <c r="L51" s="108">
        <v>0</v>
      </c>
      <c r="M51" s="72">
        <v>16.61</v>
      </c>
      <c r="N51" s="205">
        <f>N52+N58</f>
        <v>11.465999999999999</v>
      </c>
      <c r="O51" s="14">
        <f>L51+M51+N51</f>
        <v>28.076000000000001</v>
      </c>
    </row>
    <row r="52" spans="1:15" s="26" customFormat="1" ht="15.75" x14ac:dyDescent="0.25">
      <c r="A52" s="94"/>
      <c r="B52" s="105" t="s">
        <v>44</v>
      </c>
      <c r="C52" s="113"/>
      <c r="D52" s="163"/>
      <c r="E52" s="162"/>
      <c r="F52" s="55"/>
      <c r="G52" s="163"/>
      <c r="H52" s="162"/>
      <c r="I52" s="162"/>
      <c r="J52" s="161"/>
      <c r="K52" s="88">
        <v>55.566101694915254</v>
      </c>
      <c r="L52" s="108">
        <v>0</v>
      </c>
      <c r="M52" s="72">
        <v>16.61</v>
      </c>
      <c r="N52" s="205">
        <f>N56</f>
        <v>11.465999999999999</v>
      </c>
      <c r="O52" s="14">
        <f>L52+M52+N52</f>
        <v>28.076000000000001</v>
      </c>
    </row>
    <row r="53" spans="1:15" s="26" customFormat="1" ht="15.75" x14ac:dyDescent="0.25">
      <c r="A53" s="94"/>
      <c r="B53" s="105" t="s">
        <v>41</v>
      </c>
      <c r="C53" s="92"/>
      <c r="D53" s="188"/>
      <c r="E53" s="187"/>
      <c r="F53" s="55"/>
      <c r="G53" s="208"/>
      <c r="H53" s="207"/>
      <c r="I53" s="207"/>
      <c r="J53" s="206"/>
      <c r="K53" s="88"/>
      <c r="L53" s="87"/>
      <c r="M53" s="104"/>
      <c r="N53" s="104"/>
      <c r="O53" s="14">
        <f>L53+M53+N53</f>
        <v>0</v>
      </c>
    </row>
    <row r="54" spans="1:15" s="26" customFormat="1" ht="15.75" x14ac:dyDescent="0.25">
      <c r="A54" s="94"/>
      <c r="B54" s="105" t="s">
        <v>40</v>
      </c>
      <c r="C54" s="92"/>
      <c r="D54" s="163"/>
      <c r="E54" s="162"/>
      <c r="F54" s="55"/>
      <c r="G54" s="163"/>
      <c r="H54" s="162"/>
      <c r="I54" s="162"/>
      <c r="J54" s="161"/>
      <c r="K54" s="88"/>
      <c r="L54" s="87"/>
      <c r="M54" s="72"/>
      <c r="N54" s="104"/>
      <c r="O54" s="14">
        <f>L54+M54+N54</f>
        <v>0</v>
      </c>
    </row>
    <row r="55" spans="1:15" s="71" customFormat="1" ht="15.75" x14ac:dyDescent="0.25">
      <c r="A55" s="94"/>
      <c r="B55" s="105" t="s">
        <v>32</v>
      </c>
      <c r="C55" s="131"/>
      <c r="D55" s="194"/>
      <c r="E55" s="192"/>
      <c r="F55" s="22"/>
      <c r="G55" s="193"/>
      <c r="H55" s="192"/>
      <c r="I55" s="192"/>
      <c r="J55" s="191"/>
      <c r="K55" s="118"/>
      <c r="L55" s="125"/>
      <c r="M55" s="123"/>
      <c r="N55" s="123"/>
      <c r="O55" s="14">
        <f>L55+M55+N55</f>
        <v>0</v>
      </c>
    </row>
    <row r="56" spans="1:15" s="26" customFormat="1" ht="15.75" x14ac:dyDescent="0.25">
      <c r="A56" s="94"/>
      <c r="B56" s="93" t="s">
        <v>12</v>
      </c>
      <c r="C56" s="113"/>
      <c r="D56" s="163"/>
      <c r="E56" s="162"/>
      <c r="F56" s="22"/>
      <c r="G56" s="163"/>
      <c r="H56" s="162"/>
      <c r="I56" s="162"/>
      <c r="J56" s="161"/>
      <c r="K56" s="88">
        <v>55.566101694915254</v>
      </c>
      <c r="L56" s="108">
        <v>0</v>
      </c>
      <c r="M56" s="72">
        <v>16.61</v>
      </c>
      <c r="N56" s="205">
        <f>N57</f>
        <v>11.465999999999999</v>
      </c>
      <c r="O56" s="14">
        <f>L56+M56+N56</f>
        <v>28.076000000000001</v>
      </c>
    </row>
    <row r="57" spans="1:15" s="26" customFormat="1" ht="19.5" customHeight="1" x14ac:dyDescent="0.25">
      <c r="A57" s="165" t="s">
        <v>101</v>
      </c>
      <c r="B57" s="204" t="s">
        <v>100</v>
      </c>
      <c r="C57" s="113"/>
      <c r="D57" s="163"/>
      <c r="E57" s="162"/>
      <c r="F57" s="55"/>
      <c r="G57" s="163"/>
      <c r="H57" s="162"/>
      <c r="I57" s="162"/>
      <c r="J57" s="161"/>
      <c r="K57" s="137">
        <v>55.566101694915254</v>
      </c>
      <c r="L57" s="108">
        <v>0</v>
      </c>
      <c r="M57" s="72">
        <v>16.61</v>
      </c>
      <c r="N57" s="72">
        <v>11.465999999999999</v>
      </c>
      <c r="O57" s="14">
        <f>L57+M57+N57</f>
        <v>28.076000000000001</v>
      </c>
    </row>
    <row r="58" spans="1:15" s="26" customFormat="1" ht="15.75" x14ac:dyDescent="0.25">
      <c r="A58" s="47"/>
      <c r="B58" s="46" t="s">
        <v>56</v>
      </c>
      <c r="C58" s="63"/>
      <c r="D58" s="159"/>
      <c r="E58" s="158"/>
      <c r="F58" s="55"/>
      <c r="G58" s="159"/>
      <c r="H58" s="158"/>
      <c r="I58" s="158"/>
      <c r="J58" s="157"/>
      <c r="K58" s="18"/>
      <c r="L58" s="58"/>
      <c r="M58" s="82"/>
      <c r="N58" s="82"/>
      <c r="O58" s="14">
        <f>L58+M58+N58</f>
        <v>0</v>
      </c>
    </row>
    <row r="59" spans="1:15" s="26" customFormat="1" ht="15.75" x14ac:dyDescent="0.25">
      <c r="A59" s="47"/>
      <c r="B59" s="46" t="s">
        <v>55</v>
      </c>
      <c r="C59" s="56"/>
      <c r="D59" s="203"/>
      <c r="E59" s="202"/>
      <c r="F59" s="55"/>
      <c r="G59" s="201"/>
      <c r="H59" s="200"/>
      <c r="I59" s="200"/>
      <c r="J59" s="199"/>
      <c r="K59" s="51">
        <v>146.61596610169494</v>
      </c>
      <c r="L59" s="50">
        <v>0</v>
      </c>
      <c r="M59" s="48">
        <v>98.861999999999995</v>
      </c>
      <c r="N59" s="198">
        <f>N60+N63+N67</f>
        <v>41.015999999999998</v>
      </c>
      <c r="O59" s="14">
        <f>L59+M59+N59</f>
        <v>139.87799999999999</v>
      </c>
    </row>
    <row r="60" spans="1:15" s="26" customFormat="1" ht="15.75" x14ac:dyDescent="0.25">
      <c r="A60" s="47"/>
      <c r="B60" s="46" t="s">
        <v>54</v>
      </c>
      <c r="C60" s="56"/>
      <c r="D60" s="159"/>
      <c r="E60" s="158"/>
      <c r="F60" s="55"/>
      <c r="G60" s="159"/>
      <c r="H60" s="158"/>
      <c r="I60" s="158"/>
      <c r="J60" s="157"/>
      <c r="K60" s="88">
        <v>76.930999999999997</v>
      </c>
      <c r="L60" s="50">
        <v>0</v>
      </c>
      <c r="M60" s="82">
        <v>60.887999999999998</v>
      </c>
      <c r="N60" s="198">
        <f>N62</f>
        <v>16.042999999999999</v>
      </c>
      <c r="O60" s="14">
        <f>L60+M60+N60</f>
        <v>76.930999999999997</v>
      </c>
    </row>
    <row r="61" spans="1:15" s="26" customFormat="1" ht="36.75" customHeight="1" x14ac:dyDescent="0.25">
      <c r="A61" s="184" t="s">
        <v>99</v>
      </c>
      <c r="B61" s="183" t="s">
        <v>98</v>
      </c>
      <c r="C61" s="92"/>
      <c r="D61" s="163"/>
      <c r="E61" s="162"/>
      <c r="F61" s="22"/>
      <c r="G61" s="163"/>
      <c r="H61" s="162"/>
      <c r="I61" s="162"/>
      <c r="J61" s="161"/>
      <c r="K61" s="160">
        <v>49.027999999999999</v>
      </c>
      <c r="L61" s="87">
        <v>0</v>
      </c>
      <c r="M61" s="72">
        <v>49.027999999999999</v>
      </c>
      <c r="N61" s="104"/>
      <c r="O61" s="14">
        <f>L61+M61+N61</f>
        <v>49.027999999999999</v>
      </c>
    </row>
    <row r="62" spans="1:15" s="71" customFormat="1" ht="19.5" customHeight="1" x14ac:dyDescent="0.25">
      <c r="A62" s="81" t="s">
        <v>97</v>
      </c>
      <c r="B62" s="183" t="s">
        <v>96</v>
      </c>
      <c r="C62" s="113"/>
      <c r="D62" s="163"/>
      <c r="E62" s="162"/>
      <c r="F62" s="55"/>
      <c r="G62" s="197"/>
      <c r="H62" s="196"/>
      <c r="I62" s="196"/>
      <c r="J62" s="195"/>
      <c r="K62" s="160">
        <v>27.902999999999999</v>
      </c>
      <c r="L62" s="108">
        <v>0</v>
      </c>
      <c r="M62" s="72">
        <v>11.86</v>
      </c>
      <c r="N62" s="72">
        <v>16.042999999999999</v>
      </c>
      <c r="O62" s="14">
        <f>L62+M62+N62</f>
        <v>27.902999999999999</v>
      </c>
    </row>
    <row r="63" spans="1:15" s="71" customFormat="1" ht="15.75" x14ac:dyDescent="0.25">
      <c r="A63" s="94"/>
      <c r="B63" s="93" t="s">
        <v>53</v>
      </c>
      <c r="C63" s="131"/>
      <c r="D63" s="194"/>
      <c r="E63" s="192"/>
      <c r="F63" s="55"/>
      <c r="G63" s="193"/>
      <c r="H63" s="192"/>
      <c r="I63" s="192"/>
      <c r="J63" s="191"/>
      <c r="K63" s="118">
        <v>69.684966101694926</v>
      </c>
      <c r="L63" s="125">
        <v>0</v>
      </c>
      <c r="M63" s="123">
        <v>37.973999999999997</v>
      </c>
      <c r="N63" s="190">
        <f>N65+N66</f>
        <v>24.972999999999999</v>
      </c>
      <c r="O63" s="14">
        <f>L63+M63+N63</f>
        <v>62.946999999999996</v>
      </c>
    </row>
    <row r="64" spans="1:15" s="71" customFormat="1" ht="23.25" customHeight="1" x14ac:dyDescent="0.25">
      <c r="A64" s="184" t="s">
        <v>95</v>
      </c>
      <c r="B64" s="183" t="s">
        <v>94</v>
      </c>
      <c r="C64" s="189"/>
      <c r="D64" s="163"/>
      <c r="E64" s="187"/>
      <c r="F64" s="55"/>
      <c r="G64" s="188"/>
      <c r="H64" s="187"/>
      <c r="I64" s="187"/>
      <c r="J64" s="186"/>
      <c r="K64" s="185">
        <v>31.556999999999999</v>
      </c>
      <c r="L64" s="87">
        <v>0</v>
      </c>
      <c r="M64" s="72">
        <v>31.556999999999999</v>
      </c>
      <c r="N64" s="72"/>
      <c r="O64" s="14">
        <f>L64+M64+N64</f>
        <v>31.556999999999999</v>
      </c>
    </row>
    <row r="65" spans="1:15" s="71" customFormat="1" ht="37.5" customHeight="1" x14ac:dyDescent="0.25">
      <c r="A65" s="184" t="s">
        <v>93</v>
      </c>
      <c r="B65" s="183" t="s">
        <v>92</v>
      </c>
      <c r="C65" s="189"/>
      <c r="D65" s="163"/>
      <c r="E65" s="187"/>
      <c r="F65" s="55"/>
      <c r="G65" s="188"/>
      <c r="H65" s="187"/>
      <c r="I65" s="187"/>
      <c r="J65" s="186"/>
      <c r="K65" s="185">
        <f>23.6/1.18</f>
        <v>20.000000000000004</v>
      </c>
      <c r="L65" s="87">
        <v>0</v>
      </c>
      <c r="M65" s="72">
        <v>0</v>
      </c>
      <c r="N65" s="72">
        <v>20</v>
      </c>
      <c r="O65" s="14">
        <f>L65+M65+N65</f>
        <v>20</v>
      </c>
    </row>
    <row r="66" spans="1:15" s="26" customFormat="1" ht="21" customHeight="1" x14ac:dyDescent="0.25">
      <c r="A66" s="184" t="s">
        <v>91</v>
      </c>
      <c r="B66" s="183" t="s">
        <v>90</v>
      </c>
      <c r="C66" s="113"/>
      <c r="D66" s="163"/>
      <c r="E66" s="162"/>
      <c r="F66" s="55"/>
      <c r="G66" s="163"/>
      <c r="H66" s="162"/>
      <c r="I66" s="162"/>
      <c r="J66" s="161"/>
      <c r="K66" s="137">
        <f>21.391/1.18</f>
        <v>18.127966101694916</v>
      </c>
      <c r="L66" s="108">
        <v>0</v>
      </c>
      <c r="M66" s="72">
        <v>6.4169999999999998</v>
      </c>
      <c r="N66" s="72">
        <v>4.9729999999999999</v>
      </c>
      <c r="O66" s="14">
        <f>L66+M66+N66</f>
        <v>11.39</v>
      </c>
    </row>
    <row r="67" spans="1:15" s="71" customFormat="1" ht="15.75" x14ac:dyDescent="0.25">
      <c r="A67" s="94"/>
      <c r="B67" s="93" t="s">
        <v>52</v>
      </c>
      <c r="C67" s="122"/>
      <c r="D67" s="182"/>
      <c r="E67" s="181"/>
      <c r="F67" s="55"/>
      <c r="G67" s="182"/>
      <c r="H67" s="181"/>
      <c r="I67" s="181"/>
      <c r="J67" s="180"/>
      <c r="K67" s="118"/>
      <c r="L67" s="117"/>
      <c r="M67" s="179"/>
      <c r="N67" s="115"/>
      <c r="O67" s="14">
        <f>L67+M67+N67</f>
        <v>0</v>
      </c>
    </row>
    <row r="68" spans="1:15" s="26" customFormat="1" ht="15.75" x14ac:dyDescent="0.25">
      <c r="A68" s="94" t="s">
        <v>89</v>
      </c>
      <c r="B68" s="105" t="s">
        <v>10</v>
      </c>
      <c r="C68" s="113"/>
      <c r="D68" s="163"/>
      <c r="E68" s="162"/>
      <c r="F68" s="22"/>
      <c r="G68" s="163"/>
      <c r="H68" s="162"/>
      <c r="I68" s="162"/>
      <c r="J68" s="161"/>
      <c r="K68" s="88">
        <f>SUM(K69:K73)</f>
        <v>34.104932203389829</v>
      </c>
      <c r="L68" s="108">
        <v>7.51</v>
      </c>
      <c r="M68" s="72">
        <v>10.098000000000001</v>
      </c>
      <c r="N68" s="104">
        <f>SUM(N69:N73)</f>
        <v>10.901</v>
      </c>
      <c r="O68" s="14">
        <f>L68+M68+N68</f>
        <v>28.509</v>
      </c>
    </row>
    <row r="69" spans="1:15" s="26" customFormat="1" ht="37.5" customHeight="1" x14ac:dyDescent="0.25">
      <c r="A69" s="165" t="s">
        <v>88</v>
      </c>
      <c r="B69" s="169" t="s">
        <v>87</v>
      </c>
      <c r="C69" s="113"/>
      <c r="D69" s="163"/>
      <c r="E69" s="162"/>
      <c r="F69" s="22"/>
      <c r="G69" s="163"/>
      <c r="H69" s="162"/>
      <c r="I69" s="162"/>
      <c r="J69" s="161"/>
      <c r="K69" s="160">
        <v>16.798999999999999</v>
      </c>
      <c r="L69" s="108">
        <v>3.6</v>
      </c>
      <c r="M69" s="72">
        <v>5.0980000000000008</v>
      </c>
      <c r="N69" s="72">
        <v>8.1010000000000009</v>
      </c>
      <c r="O69" s="14">
        <f>L69+M69+N69</f>
        <v>16.798999999999999</v>
      </c>
    </row>
    <row r="70" spans="1:15" s="26" customFormat="1" ht="21" customHeight="1" x14ac:dyDescent="0.25">
      <c r="A70" s="165" t="s">
        <v>86</v>
      </c>
      <c r="B70" s="169" t="s">
        <v>85</v>
      </c>
      <c r="C70" s="113"/>
      <c r="D70" s="163"/>
      <c r="E70" s="162"/>
      <c r="F70" s="22"/>
      <c r="G70" s="163"/>
      <c r="H70" s="162"/>
      <c r="I70" s="162"/>
      <c r="J70" s="161"/>
      <c r="K70" s="178">
        <f>12.812/1.18</f>
        <v>10.857627118644068</v>
      </c>
      <c r="L70" s="108">
        <v>0.375</v>
      </c>
      <c r="M70" s="72">
        <v>4</v>
      </c>
      <c r="N70" s="72">
        <v>2.8</v>
      </c>
      <c r="O70" s="14">
        <f>L70+M70+N70</f>
        <v>7.1749999999999998</v>
      </c>
    </row>
    <row r="71" spans="1:15" s="26" customFormat="1" ht="69" customHeight="1" x14ac:dyDescent="0.25">
      <c r="A71" s="165" t="s">
        <v>84</v>
      </c>
      <c r="B71" s="169" t="s">
        <v>83</v>
      </c>
      <c r="C71" s="113"/>
      <c r="D71" s="163"/>
      <c r="E71" s="162"/>
      <c r="F71" s="55"/>
      <c r="G71" s="163"/>
      <c r="H71" s="162"/>
      <c r="I71" s="162"/>
      <c r="J71" s="161"/>
      <c r="K71" s="178">
        <v>1</v>
      </c>
      <c r="L71" s="108">
        <v>0</v>
      </c>
      <c r="M71" s="72">
        <v>1</v>
      </c>
      <c r="N71" s="72"/>
      <c r="O71" s="14">
        <f>L71+M71+N71</f>
        <v>1</v>
      </c>
    </row>
    <row r="72" spans="1:15" s="133" customFormat="1" ht="33" customHeight="1" x14ac:dyDescent="0.25">
      <c r="A72" s="177" t="s">
        <v>82</v>
      </c>
      <c r="B72" s="176" t="s">
        <v>81</v>
      </c>
      <c r="C72" s="175"/>
      <c r="D72" s="174"/>
      <c r="E72" s="173"/>
      <c r="F72" s="168"/>
      <c r="G72" s="174"/>
      <c r="H72" s="173"/>
      <c r="I72" s="173"/>
      <c r="J72" s="172"/>
      <c r="K72" s="171">
        <f>1.497/1.18</f>
        <v>1.2686440677966104</v>
      </c>
      <c r="L72" s="170">
        <v>1.2689999999999999</v>
      </c>
      <c r="M72" s="134"/>
      <c r="N72" s="134"/>
      <c r="O72" s="14">
        <f>L72+M72+N72</f>
        <v>1.2689999999999999</v>
      </c>
    </row>
    <row r="73" spans="1:15" s="26" customFormat="1" ht="37.5" customHeight="1" x14ac:dyDescent="0.25">
      <c r="A73" s="165" t="s">
        <v>80</v>
      </c>
      <c r="B73" s="169" t="s">
        <v>79</v>
      </c>
      <c r="C73" s="113"/>
      <c r="D73" s="163"/>
      <c r="E73" s="162"/>
      <c r="F73" s="168"/>
      <c r="G73" s="163"/>
      <c r="H73" s="162"/>
      <c r="I73" s="162"/>
      <c r="J73" s="161"/>
      <c r="K73" s="160">
        <f>4.932/1.18</f>
        <v>4.1796610169491535</v>
      </c>
      <c r="L73" s="108">
        <v>2.266</v>
      </c>
      <c r="M73" s="72"/>
      <c r="N73" s="72"/>
      <c r="O73" s="14">
        <f>L73+M73+N73</f>
        <v>2.266</v>
      </c>
    </row>
    <row r="74" spans="1:15" s="26" customFormat="1" ht="15.75" x14ac:dyDescent="0.25">
      <c r="A74" s="94" t="s">
        <v>78</v>
      </c>
      <c r="B74" s="105" t="s">
        <v>8</v>
      </c>
      <c r="C74" s="113"/>
      <c r="D74" s="163"/>
      <c r="E74" s="162"/>
      <c r="F74" s="22"/>
      <c r="G74" s="163"/>
      <c r="H74" s="162"/>
      <c r="I74" s="162"/>
      <c r="J74" s="161"/>
      <c r="K74" s="167">
        <v>110.61949152542374</v>
      </c>
      <c r="L74" s="108">
        <v>0.98399999999999999</v>
      </c>
      <c r="M74" s="72">
        <v>14.405999999999999</v>
      </c>
      <c r="N74" s="104">
        <f>SUM(N75:N77)</f>
        <v>29.698000000000004</v>
      </c>
      <c r="O74" s="14">
        <f>L74+M74+N74</f>
        <v>45.088000000000001</v>
      </c>
    </row>
    <row r="75" spans="1:15" s="26" customFormat="1" ht="26.25" customHeight="1" x14ac:dyDescent="0.25">
      <c r="A75" s="165" t="s">
        <v>77</v>
      </c>
      <c r="B75" s="164" t="s">
        <v>76</v>
      </c>
      <c r="C75" s="113"/>
      <c r="D75" s="163"/>
      <c r="E75" s="162"/>
      <c r="F75" s="55"/>
      <c r="G75" s="163"/>
      <c r="H75" s="162"/>
      <c r="I75" s="162"/>
      <c r="J75" s="161"/>
      <c r="K75" s="160">
        <f>10.068/1.18</f>
        <v>8.5322033898305083</v>
      </c>
      <c r="L75" s="108">
        <v>0</v>
      </c>
      <c r="M75" s="72">
        <v>2.0539999999999998</v>
      </c>
      <c r="N75" s="72">
        <v>6.4779999999999998</v>
      </c>
      <c r="O75" s="14">
        <f>L75+M75+N75</f>
        <v>8.532</v>
      </c>
    </row>
    <row r="76" spans="1:15" s="26" customFormat="1" ht="24.75" customHeight="1" x14ac:dyDescent="0.25">
      <c r="A76" s="165" t="s">
        <v>75</v>
      </c>
      <c r="B76" s="164" t="s">
        <v>74</v>
      </c>
      <c r="C76" s="113"/>
      <c r="D76" s="163"/>
      <c r="E76" s="162"/>
      <c r="F76" s="166"/>
      <c r="G76" s="163"/>
      <c r="H76" s="162"/>
      <c r="I76" s="162"/>
      <c r="J76" s="161"/>
      <c r="K76" s="160">
        <f>95.114/1.18</f>
        <v>80.605084745762724</v>
      </c>
      <c r="L76" s="108">
        <v>0</v>
      </c>
      <c r="M76" s="72">
        <v>5.3029999999999999</v>
      </c>
      <c r="N76" s="72">
        <v>16.097000000000001</v>
      </c>
      <c r="O76" s="14">
        <f>L76+M76+N76</f>
        <v>21.400000000000002</v>
      </c>
    </row>
    <row r="77" spans="1:15" s="26" customFormat="1" ht="27" customHeight="1" x14ac:dyDescent="0.25">
      <c r="A77" s="165" t="s">
        <v>73</v>
      </c>
      <c r="B77" s="164" t="s">
        <v>72</v>
      </c>
      <c r="C77" s="113"/>
      <c r="D77" s="163"/>
      <c r="E77" s="162"/>
      <c r="F77" s="22"/>
      <c r="G77" s="163"/>
      <c r="H77" s="162"/>
      <c r="I77" s="162"/>
      <c r="J77" s="161"/>
      <c r="K77" s="160">
        <f>25.349/1.18</f>
        <v>21.482203389830509</v>
      </c>
      <c r="L77" s="108">
        <v>0.98399999999999999</v>
      </c>
      <c r="M77" s="72">
        <v>7.0489999999999995</v>
      </c>
      <c r="N77" s="72">
        <v>7.1230000000000002</v>
      </c>
      <c r="O77" s="14">
        <f>L77+M77+N77</f>
        <v>15.155999999999999</v>
      </c>
    </row>
    <row r="78" spans="1:15" s="26" customFormat="1" ht="15.75" x14ac:dyDescent="0.25">
      <c r="A78" s="47" t="s">
        <v>71</v>
      </c>
      <c r="B78" s="46" t="s">
        <v>6</v>
      </c>
      <c r="C78" s="63"/>
      <c r="D78" s="159"/>
      <c r="E78" s="158"/>
      <c r="F78" s="55"/>
      <c r="G78" s="159"/>
      <c r="H78" s="158"/>
      <c r="I78" s="158"/>
      <c r="J78" s="157"/>
      <c r="K78" s="88"/>
      <c r="L78" s="58"/>
      <c r="M78" s="82"/>
      <c r="N78" s="48"/>
      <c r="O78" s="14">
        <f>L78+M78+N78</f>
        <v>0</v>
      </c>
    </row>
    <row r="79" spans="1:15" s="26" customFormat="1" ht="43.5" customHeight="1" x14ac:dyDescent="0.25">
      <c r="A79" s="37" t="s">
        <v>70</v>
      </c>
      <c r="B79" s="36" t="s">
        <v>69</v>
      </c>
      <c r="C79" s="35" t="s">
        <v>68</v>
      </c>
      <c r="D79" s="33" t="s">
        <v>67</v>
      </c>
      <c r="E79" s="33" t="s">
        <v>66</v>
      </c>
      <c r="F79" s="154" t="s">
        <v>65</v>
      </c>
      <c r="G79" s="156"/>
      <c r="H79" s="155"/>
      <c r="I79" s="155"/>
      <c r="J79" s="154"/>
      <c r="K79" s="153">
        <v>568.60554237288136</v>
      </c>
      <c r="L79" s="30">
        <v>60.059200000000004</v>
      </c>
      <c r="M79" s="29">
        <v>70.287999999999997</v>
      </c>
      <c r="N79" s="152">
        <f>N80+N93+N94+N95+N107+N108+N109</f>
        <v>76.283999999999992</v>
      </c>
      <c r="O79" s="27">
        <f>O80+O93+O94+O95+O107+O108+O109</f>
        <v>206.63120000000001</v>
      </c>
    </row>
    <row r="80" spans="1:15" s="26" customFormat="1" ht="31.5" x14ac:dyDescent="0.25">
      <c r="A80" s="47" t="s">
        <v>64</v>
      </c>
      <c r="B80" s="103" t="s">
        <v>63</v>
      </c>
      <c r="C80" s="56" t="s">
        <v>60</v>
      </c>
      <c r="D80" s="53" t="str">
        <f>D81</f>
        <v>22,6 км / 4,5 МВА</v>
      </c>
      <c r="E80" s="150" t="str">
        <f>E81</f>
        <v>20,1 км / 4,5 МВА</v>
      </c>
      <c r="F80" s="112" t="str">
        <f>F81</f>
        <v>62,008 км /     13,8 МВА</v>
      </c>
      <c r="G80" s="145"/>
      <c r="H80" s="144"/>
      <c r="I80" s="144"/>
      <c r="J80" s="112"/>
      <c r="K80" s="151">
        <v>341.65800000000002</v>
      </c>
      <c r="L80" s="50">
        <v>21.655000000000001</v>
      </c>
      <c r="M80" s="49">
        <v>22.946999999999999</v>
      </c>
      <c r="N80" s="15">
        <f>N81+N89</f>
        <v>31.436</v>
      </c>
      <c r="O80" s="14">
        <f>L80+M80+N80</f>
        <v>76.038000000000011</v>
      </c>
    </row>
    <row r="81" spans="1:15" s="26" customFormat="1" ht="33" customHeight="1" x14ac:dyDescent="0.25">
      <c r="A81" s="47"/>
      <c r="B81" s="103" t="s">
        <v>45</v>
      </c>
      <c r="C81" s="56" t="s">
        <v>60</v>
      </c>
      <c r="D81" s="53" t="str">
        <f>D82</f>
        <v>22,6 км / 4,5 МВА</v>
      </c>
      <c r="E81" s="150" t="str">
        <f>E82</f>
        <v>20,1 км / 4,5 МВА</v>
      </c>
      <c r="F81" s="112" t="str">
        <f>F82</f>
        <v>62,008 км /     13,8 МВА</v>
      </c>
      <c r="G81" s="145"/>
      <c r="H81" s="144"/>
      <c r="I81" s="144"/>
      <c r="J81" s="112"/>
      <c r="K81" s="51">
        <v>341.65800000000002</v>
      </c>
      <c r="L81" s="50">
        <v>21.655000000000001</v>
      </c>
      <c r="M81" s="49">
        <v>22.946999999999999</v>
      </c>
      <c r="N81" s="48">
        <f>N82</f>
        <v>31.436</v>
      </c>
      <c r="O81" s="14">
        <f>L81+M81+N81</f>
        <v>76.038000000000011</v>
      </c>
    </row>
    <row r="82" spans="1:15" s="26" customFormat="1" ht="35.25" customHeight="1" x14ac:dyDescent="0.25">
      <c r="A82" s="47"/>
      <c r="B82" s="103" t="s">
        <v>44</v>
      </c>
      <c r="C82" s="56" t="s">
        <v>60</v>
      </c>
      <c r="D82" s="53" t="str">
        <f>D85</f>
        <v>22,6 км / 4,5 МВА</v>
      </c>
      <c r="E82" s="150" t="str">
        <f>E85</f>
        <v>20,1 км / 4,5 МВА</v>
      </c>
      <c r="F82" s="112" t="str">
        <f>F85</f>
        <v>62,008 км /     13,8 МВА</v>
      </c>
      <c r="G82" s="145"/>
      <c r="H82" s="144"/>
      <c r="I82" s="144"/>
      <c r="J82" s="112"/>
      <c r="K82" s="51">
        <v>341.65800000000002</v>
      </c>
      <c r="L82" s="50">
        <v>21.655000000000001</v>
      </c>
      <c r="M82" s="49">
        <v>22.946999999999999</v>
      </c>
      <c r="N82" s="48">
        <f>N85</f>
        <v>31.436</v>
      </c>
      <c r="O82" s="14">
        <f>L82+M82+N82</f>
        <v>76.038000000000011</v>
      </c>
    </row>
    <row r="83" spans="1:15" s="26" customFormat="1" ht="15.75" x14ac:dyDescent="0.25">
      <c r="A83" s="47"/>
      <c r="B83" s="103" t="s">
        <v>41</v>
      </c>
      <c r="C83" s="56"/>
      <c r="D83" s="53"/>
      <c r="E83" s="53"/>
      <c r="F83" s="55"/>
      <c r="G83" s="149"/>
      <c r="H83" s="148"/>
      <c r="I83" s="148"/>
      <c r="J83" s="55"/>
      <c r="K83" s="51"/>
      <c r="L83" s="50"/>
      <c r="M83" s="49"/>
      <c r="N83" s="82"/>
      <c r="O83" s="14">
        <f>L83+M83+N83</f>
        <v>0</v>
      </c>
    </row>
    <row r="84" spans="1:15" s="26" customFormat="1" ht="15.75" x14ac:dyDescent="0.25">
      <c r="A84" s="47"/>
      <c r="B84" s="103" t="s">
        <v>40</v>
      </c>
      <c r="C84" s="45"/>
      <c r="D84" s="43"/>
      <c r="E84" s="43"/>
      <c r="F84" s="55"/>
      <c r="G84" s="149"/>
      <c r="H84" s="148"/>
      <c r="I84" s="148"/>
      <c r="J84" s="55"/>
      <c r="K84" s="41"/>
      <c r="L84" s="40"/>
      <c r="M84" s="39"/>
      <c r="N84" s="65"/>
      <c r="O84" s="14">
        <f>L84+M84+N84</f>
        <v>0</v>
      </c>
    </row>
    <row r="85" spans="1:15" s="26" customFormat="1" ht="34.5" customHeight="1" x14ac:dyDescent="0.25">
      <c r="A85" s="47"/>
      <c r="B85" s="103" t="s">
        <v>32</v>
      </c>
      <c r="C85" s="147" t="s">
        <v>60</v>
      </c>
      <c r="D85" s="146" t="str">
        <f>D86</f>
        <v>22,6 км / 4,5 МВА</v>
      </c>
      <c r="E85" s="146" t="str">
        <f>E86</f>
        <v>20,1 км / 4,5 МВА</v>
      </c>
      <c r="F85" s="112" t="str">
        <f>F86</f>
        <v>62,008 км /     13,8 МВА</v>
      </c>
      <c r="G85" s="145"/>
      <c r="H85" s="144"/>
      <c r="I85" s="144"/>
      <c r="J85" s="112"/>
      <c r="K85" s="51">
        <v>341.65800000000002</v>
      </c>
      <c r="L85" s="50">
        <v>21.655000000000001</v>
      </c>
      <c r="M85" s="49">
        <v>22.946999999999999</v>
      </c>
      <c r="N85" s="48">
        <f>SUM(N86:N86)</f>
        <v>31.436</v>
      </c>
      <c r="O85" s="14">
        <f>L85+M85+N85</f>
        <v>76.038000000000011</v>
      </c>
    </row>
    <row r="86" spans="1:15" s="133" customFormat="1" ht="45" customHeight="1" x14ac:dyDescent="0.25">
      <c r="A86" s="143" t="s">
        <v>62</v>
      </c>
      <c r="B86" s="142" t="s">
        <v>61</v>
      </c>
      <c r="C86" s="141" t="s">
        <v>60</v>
      </c>
      <c r="D86" s="139" t="s">
        <v>59</v>
      </c>
      <c r="E86" s="139" t="s">
        <v>58</v>
      </c>
      <c r="F86" s="138" t="s">
        <v>57</v>
      </c>
      <c r="G86" s="140"/>
      <c r="H86" s="139"/>
      <c r="I86" s="139"/>
      <c r="J86" s="138"/>
      <c r="K86" s="137">
        <v>341.65800000000002</v>
      </c>
      <c r="L86" s="136">
        <v>21.655000000000001</v>
      </c>
      <c r="M86" s="135">
        <v>22.946999999999999</v>
      </c>
      <c r="N86" s="134">
        <v>31.436</v>
      </c>
      <c r="O86" s="14">
        <f>L86+M86+N86</f>
        <v>76.038000000000011</v>
      </c>
    </row>
    <row r="87" spans="1:15" s="26" customFormat="1" ht="15.75" x14ac:dyDescent="0.25">
      <c r="A87" s="47"/>
      <c r="B87" s="46" t="s">
        <v>12</v>
      </c>
      <c r="C87" s="63"/>
      <c r="D87" s="60"/>
      <c r="E87" s="60"/>
      <c r="F87" s="55"/>
      <c r="G87" s="61"/>
      <c r="H87" s="60"/>
      <c r="I87" s="60"/>
      <c r="J87" s="59"/>
      <c r="K87" s="18"/>
      <c r="L87" s="58"/>
      <c r="M87" s="57"/>
      <c r="N87" s="82"/>
      <c r="O87" s="14">
        <f>L87+M87+N87</f>
        <v>0</v>
      </c>
    </row>
    <row r="88" spans="1:15" s="26" customFormat="1" ht="15.75" x14ac:dyDescent="0.25">
      <c r="A88" s="47"/>
      <c r="B88" s="46" t="s">
        <v>56</v>
      </c>
      <c r="C88" s="63"/>
      <c r="D88" s="60"/>
      <c r="E88" s="60"/>
      <c r="F88" s="22"/>
      <c r="G88" s="61"/>
      <c r="H88" s="60"/>
      <c r="I88" s="60"/>
      <c r="J88" s="59"/>
      <c r="K88" s="18"/>
      <c r="L88" s="58"/>
      <c r="M88" s="57"/>
      <c r="N88" s="82"/>
      <c r="O88" s="14">
        <f>L88+M88+N88</f>
        <v>0</v>
      </c>
    </row>
    <row r="89" spans="1:15" s="26" customFormat="1" ht="15.75" x14ac:dyDescent="0.25">
      <c r="A89" s="47"/>
      <c r="B89" s="46" t="s">
        <v>55</v>
      </c>
      <c r="C89" s="56"/>
      <c r="D89" s="53"/>
      <c r="E89" s="132"/>
      <c r="F89" s="22"/>
      <c r="G89" s="128"/>
      <c r="H89" s="127"/>
      <c r="I89" s="127"/>
      <c r="J89" s="126"/>
      <c r="K89" s="51"/>
      <c r="L89" s="50"/>
      <c r="M89" s="49"/>
      <c r="N89" s="48"/>
      <c r="O89" s="14">
        <f>L89+M89+N89</f>
        <v>0</v>
      </c>
    </row>
    <row r="90" spans="1:15" s="26" customFormat="1" ht="15.75" x14ac:dyDescent="0.25">
      <c r="A90" s="47"/>
      <c r="B90" s="46" t="s">
        <v>54</v>
      </c>
      <c r="C90" s="56"/>
      <c r="D90" s="53"/>
      <c r="E90" s="53"/>
      <c r="F90" s="14"/>
      <c r="G90" s="54"/>
      <c r="H90" s="53"/>
      <c r="I90" s="53"/>
      <c r="J90" s="52"/>
      <c r="K90" s="51"/>
      <c r="L90" s="50"/>
      <c r="M90" s="49"/>
      <c r="N90" s="48"/>
      <c r="O90" s="14">
        <f>L90+M90+N90</f>
        <v>0</v>
      </c>
    </row>
    <row r="91" spans="1:15" s="71" customFormat="1" ht="15.75" x14ac:dyDescent="0.25">
      <c r="A91" s="94"/>
      <c r="B91" s="93" t="s">
        <v>53</v>
      </c>
      <c r="C91" s="131"/>
      <c r="D91" s="130"/>
      <c r="E91" s="129"/>
      <c r="F91" s="112"/>
      <c r="G91" s="128"/>
      <c r="H91" s="127"/>
      <c r="I91" s="127"/>
      <c r="J91" s="126"/>
      <c r="K91" s="118"/>
      <c r="L91" s="125"/>
      <c r="M91" s="124"/>
      <c r="N91" s="123"/>
      <c r="O91" s="14">
        <f>L91+M91+N91</f>
        <v>0</v>
      </c>
    </row>
    <row r="92" spans="1:15" s="71" customFormat="1" ht="15.75" x14ac:dyDescent="0.25">
      <c r="A92" s="94"/>
      <c r="B92" s="93" t="s">
        <v>52</v>
      </c>
      <c r="C92" s="122"/>
      <c r="D92" s="120"/>
      <c r="E92" s="120"/>
      <c r="F92" s="112"/>
      <c r="G92" s="121"/>
      <c r="H92" s="120"/>
      <c r="I92" s="120"/>
      <c r="J92" s="119"/>
      <c r="K92" s="118"/>
      <c r="L92" s="117"/>
      <c r="M92" s="116"/>
      <c r="N92" s="115"/>
      <c r="O92" s="14">
        <f>L92+M92+N92</f>
        <v>0</v>
      </c>
    </row>
    <row r="93" spans="1:15" s="71" customFormat="1" ht="37.5" customHeight="1" x14ac:dyDescent="0.25">
      <c r="A93" s="94" t="s">
        <v>51</v>
      </c>
      <c r="B93" s="114" t="s">
        <v>50</v>
      </c>
      <c r="C93" s="113"/>
      <c r="D93" s="110"/>
      <c r="E93" s="110"/>
      <c r="F93" s="112"/>
      <c r="G93" s="111"/>
      <c r="H93" s="110"/>
      <c r="I93" s="110"/>
      <c r="J93" s="109"/>
      <c r="K93" s="88"/>
      <c r="L93" s="108"/>
      <c r="M93" s="107"/>
      <c r="N93" s="72"/>
      <c r="O93" s="14">
        <f>L93+M93+N93</f>
        <v>0</v>
      </c>
    </row>
    <row r="94" spans="1:15" s="71" customFormat="1" ht="15.75" x14ac:dyDescent="0.25">
      <c r="A94" s="94" t="s">
        <v>49</v>
      </c>
      <c r="B94" s="106" t="s">
        <v>48</v>
      </c>
      <c r="C94" s="92"/>
      <c r="D94" s="90"/>
      <c r="E94" s="90"/>
      <c r="F94" s="55"/>
      <c r="G94" s="91"/>
      <c r="H94" s="90"/>
      <c r="I94" s="90"/>
      <c r="J94" s="89"/>
      <c r="K94" s="88"/>
      <c r="L94" s="87"/>
      <c r="M94" s="86"/>
      <c r="N94" s="104"/>
      <c r="O94" s="14">
        <f>L94+M94+N94</f>
        <v>0</v>
      </c>
    </row>
    <row r="95" spans="1:15" s="71" customFormat="1" ht="38.25" customHeight="1" x14ac:dyDescent="0.25">
      <c r="A95" s="94" t="s">
        <v>47</v>
      </c>
      <c r="B95" s="105" t="s">
        <v>46</v>
      </c>
      <c r="C95" s="92" t="s">
        <v>31</v>
      </c>
      <c r="D95" s="90" t="str">
        <f>D96</f>
        <v>18,28 км / 3,3 МВА</v>
      </c>
      <c r="E95" s="90" t="str">
        <f>E96</f>
        <v>21,35 км / 3,9 МВА</v>
      </c>
      <c r="F95" s="89" t="s">
        <v>42</v>
      </c>
      <c r="G95" s="91"/>
      <c r="H95" s="90"/>
      <c r="I95" s="90"/>
      <c r="J95" s="89"/>
      <c r="K95" s="88">
        <v>226.94754237288134</v>
      </c>
      <c r="L95" s="87">
        <v>38.404200000000003</v>
      </c>
      <c r="M95" s="86">
        <v>47.340999999999994</v>
      </c>
      <c r="N95" s="104">
        <f>N96</f>
        <v>44.847999999999999</v>
      </c>
      <c r="O95" s="14">
        <f>L95+M95+N95</f>
        <v>130.5932</v>
      </c>
    </row>
    <row r="96" spans="1:15" s="26" customFormat="1" ht="44.25" customHeight="1" x14ac:dyDescent="0.25">
      <c r="A96" s="47"/>
      <c r="B96" s="103" t="s">
        <v>45</v>
      </c>
      <c r="C96" s="56" t="s">
        <v>31</v>
      </c>
      <c r="D96" s="53" t="str">
        <f>D97</f>
        <v>18,28 км / 3,3 МВА</v>
      </c>
      <c r="E96" s="53" t="str">
        <f>E97</f>
        <v>21,35 км / 3,9 МВА</v>
      </c>
      <c r="F96" s="52" t="s">
        <v>42</v>
      </c>
      <c r="G96" s="54"/>
      <c r="H96" s="53"/>
      <c r="I96" s="53"/>
      <c r="J96" s="52"/>
      <c r="K96" s="51">
        <v>226.94754237288134</v>
      </c>
      <c r="L96" s="50">
        <v>38.404200000000003</v>
      </c>
      <c r="M96" s="49">
        <v>47.340999999999994</v>
      </c>
      <c r="N96" s="48">
        <f>N97</f>
        <v>44.847999999999999</v>
      </c>
      <c r="O96" s="14">
        <f>L96+M96+N96</f>
        <v>130.5932</v>
      </c>
    </row>
    <row r="97" spans="1:16" s="26" customFormat="1" ht="44.25" customHeight="1" x14ac:dyDescent="0.25">
      <c r="A97" s="47"/>
      <c r="B97" s="103" t="s">
        <v>44</v>
      </c>
      <c r="C97" s="56" t="s">
        <v>31</v>
      </c>
      <c r="D97" s="53" t="str">
        <f>D102</f>
        <v>18,28 км / 3,3 МВА</v>
      </c>
      <c r="E97" s="53" t="s">
        <v>43</v>
      </c>
      <c r="F97" s="52" t="s">
        <v>42</v>
      </c>
      <c r="G97" s="54"/>
      <c r="H97" s="53"/>
      <c r="I97" s="53"/>
      <c r="J97" s="52"/>
      <c r="K97" s="51">
        <v>226.94754237288134</v>
      </c>
      <c r="L97" s="50">
        <v>38.404200000000003</v>
      </c>
      <c r="M97" s="49">
        <v>47.340999999999994</v>
      </c>
      <c r="N97" s="48">
        <f>N98+N99+N102+N106</f>
        <v>44.847999999999999</v>
      </c>
      <c r="O97" s="14">
        <f>L97+M97+N97</f>
        <v>130.5932</v>
      </c>
    </row>
    <row r="98" spans="1:16" s="26" customFormat="1" ht="15.75" x14ac:dyDescent="0.25">
      <c r="A98" s="47"/>
      <c r="B98" s="46" t="s">
        <v>41</v>
      </c>
      <c r="C98" s="56"/>
      <c r="D98" s="53"/>
      <c r="E98" s="53"/>
      <c r="F98" s="52"/>
      <c r="G98" s="54"/>
      <c r="H98" s="53"/>
      <c r="I98" s="53"/>
      <c r="J98" s="52"/>
      <c r="K98" s="51"/>
      <c r="L98" s="50"/>
      <c r="M98" s="49"/>
      <c r="N98" s="48"/>
      <c r="O98" s="14">
        <f>L98+M98+N98</f>
        <v>0</v>
      </c>
    </row>
    <row r="99" spans="1:16" s="26" customFormat="1" ht="25.5" customHeight="1" x14ac:dyDescent="0.25">
      <c r="A99" s="47"/>
      <c r="B99" s="46" t="s">
        <v>40</v>
      </c>
      <c r="C99" s="70"/>
      <c r="D99" s="69"/>
      <c r="E99" s="101" t="s">
        <v>39</v>
      </c>
      <c r="F99" s="100" t="s">
        <v>39</v>
      </c>
      <c r="G99" s="102"/>
      <c r="H99" s="101"/>
      <c r="I99" s="101"/>
      <c r="J99" s="100"/>
      <c r="K99" s="41">
        <v>20.728813559322035</v>
      </c>
      <c r="L99" s="67">
        <v>0</v>
      </c>
      <c r="M99" s="66">
        <v>0</v>
      </c>
      <c r="N99" s="48">
        <f>SUM(N100:N101)</f>
        <v>20.728999999999999</v>
      </c>
      <c r="O99" s="14">
        <f>L99+M99+N99</f>
        <v>20.728999999999999</v>
      </c>
      <c r="P99" s="99"/>
    </row>
    <row r="100" spans="1:16" s="26" customFormat="1" ht="78" customHeight="1" x14ac:dyDescent="0.25">
      <c r="A100" s="98" t="s">
        <v>38</v>
      </c>
      <c r="B100" s="80" t="s">
        <v>37</v>
      </c>
      <c r="C100" s="70"/>
      <c r="D100" s="69"/>
      <c r="E100" s="96" t="s">
        <v>36</v>
      </c>
      <c r="F100" s="95" t="s">
        <v>36</v>
      </c>
      <c r="G100" s="97"/>
      <c r="H100" s="96"/>
      <c r="I100" s="96"/>
      <c r="J100" s="95"/>
      <c r="K100" s="18">
        <v>11.594915254237289</v>
      </c>
      <c r="L100" s="67"/>
      <c r="M100" s="66"/>
      <c r="N100" s="82">
        <v>11.595000000000001</v>
      </c>
      <c r="O100" s="14">
        <f>L100+M100+N100</f>
        <v>11.595000000000001</v>
      </c>
    </row>
    <row r="101" spans="1:16" s="26" customFormat="1" ht="77.25" customHeight="1" x14ac:dyDescent="0.25">
      <c r="A101" s="98" t="s">
        <v>35</v>
      </c>
      <c r="B101" s="80" t="s">
        <v>34</v>
      </c>
      <c r="C101" s="70"/>
      <c r="D101" s="69"/>
      <c r="E101" s="96" t="s">
        <v>33</v>
      </c>
      <c r="F101" s="95" t="s">
        <v>33</v>
      </c>
      <c r="G101" s="97"/>
      <c r="H101" s="96"/>
      <c r="I101" s="96"/>
      <c r="J101" s="95"/>
      <c r="K101" s="18">
        <v>9.1338983050847471</v>
      </c>
      <c r="L101" s="67"/>
      <c r="M101" s="66"/>
      <c r="N101" s="82">
        <v>9.1340000000000003</v>
      </c>
      <c r="O101" s="14">
        <f>L101+M101+N101</f>
        <v>9.1340000000000003</v>
      </c>
    </row>
    <row r="102" spans="1:16" s="26" customFormat="1" ht="35.25" customHeight="1" x14ac:dyDescent="0.25">
      <c r="A102" s="94"/>
      <c r="B102" s="93" t="s">
        <v>32</v>
      </c>
      <c r="C102" s="92" t="s">
        <v>31</v>
      </c>
      <c r="D102" s="90" t="s">
        <v>30</v>
      </c>
      <c r="E102" s="90" t="s">
        <v>29</v>
      </c>
      <c r="F102" s="89" t="s">
        <v>28</v>
      </c>
      <c r="G102" s="91"/>
      <c r="H102" s="90"/>
      <c r="I102" s="90"/>
      <c r="J102" s="89"/>
      <c r="K102" s="88">
        <v>206.21872881355901</v>
      </c>
      <c r="L102" s="87">
        <v>38.404200000000003</v>
      </c>
      <c r="M102" s="86">
        <v>47.340999999999994</v>
      </c>
      <c r="N102" s="48">
        <f>SUM(N103:N105)</f>
        <v>24.119</v>
      </c>
      <c r="O102" s="14">
        <f>L102+M102+N102</f>
        <v>109.8642</v>
      </c>
    </row>
    <row r="103" spans="1:16" s="26" customFormat="1" ht="87" customHeight="1" x14ac:dyDescent="0.25">
      <c r="A103" s="81" t="s">
        <v>27</v>
      </c>
      <c r="B103" s="80" t="s">
        <v>26</v>
      </c>
      <c r="C103" s="85" t="s">
        <v>25</v>
      </c>
      <c r="D103" s="84" t="s">
        <v>24</v>
      </c>
      <c r="E103" s="84" t="s">
        <v>23</v>
      </c>
      <c r="F103" s="76" t="s">
        <v>22</v>
      </c>
      <c r="G103" s="78"/>
      <c r="H103" s="77"/>
      <c r="I103" s="77"/>
      <c r="J103" s="76"/>
      <c r="K103" s="75">
        <v>121.645</v>
      </c>
      <c r="L103" s="74">
        <v>26.1206</v>
      </c>
      <c r="M103" s="73">
        <v>11.53</v>
      </c>
      <c r="N103" s="83">
        <v>20.091000000000001</v>
      </c>
      <c r="O103" s="14">
        <f>L103+M103+N103</f>
        <v>57.741599999999998</v>
      </c>
    </row>
    <row r="104" spans="1:16" s="26" customFormat="1" ht="60" customHeight="1" x14ac:dyDescent="0.25">
      <c r="A104" s="81" t="s">
        <v>21</v>
      </c>
      <c r="B104" s="80" t="s">
        <v>20</v>
      </c>
      <c r="C104" s="79" t="s">
        <v>19</v>
      </c>
      <c r="D104" s="77" t="s">
        <v>18</v>
      </c>
      <c r="E104" s="77" t="s">
        <v>17</v>
      </c>
      <c r="F104" s="76" t="s">
        <v>16</v>
      </c>
      <c r="G104" s="78"/>
      <c r="H104" s="77"/>
      <c r="I104" s="77"/>
      <c r="J104" s="76"/>
      <c r="K104" s="75">
        <f>68.46/1.18</f>
        <v>58.016949152542374</v>
      </c>
      <c r="L104" s="74">
        <v>12.2836</v>
      </c>
      <c r="M104" s="73">
        <v>9.2539999999999996</v>
      </c>
      <c r="N104" s="82">
        <v>4.0279999999999996</v>
      </c>
      <c r="O104" s="14">
        <f>L104+M104+N104</f>
        <v>25.565599999999996</v>
      </c>
    </row>
    <row r="105" spans="1:16" s="71" customFormat="1" ht="38.25" customHeight="1" x14ac:dyDescent="0.25">
      <c r="A105" s="81" t="s">
        <v>15</v>
      </c>
      <c r="B105" s="80" t="s">
        <v>14</v>
      </c>
      <c r="C105" s="79"/>
      <c r="D105" s="77" t="s">
        <v>13</v>
      </c>
      <c r="E105" s="77"/>
      <c r="F105" s="76" t="s">
        <v>13</v>
      </c>
      <c r="G105" s="78"/>
      <c r="H105" s="77"/>
      <c r="I105" s="77"/>
      <c r="J105" s="76"/>
      <c r="K105" s="75">
        <f>31.337/1.18</f>
        <v>26.55677966101695</v>
      </c>
      <c r="L105" s="74">
        <v>0</v>
      </c>
      <c r="M105" s="73">
        <v>26.556999999999999</v>
      </c>
      <c r="N105" s="72"/>
      <c r="O105" s="14">
        <f>L105+M105+N105</f>
        <v>26.556999999999999</v>
      </c>
    </row>
    <row r="106" spans="1:16" s="26" customFormat="1" ht="15.75" x14ac:dyDescent="0.25">
      <c r="A106" s="47"/>
      <c r="B106" s="46" t="s">
        <v>12</v>
      </c>
      <c r="C106" s="70"/>
      <c r="D106" s="69"/>
      <c r="E106" s="69"/>
      <c r="F106" s="22"/>
      <c r="G106" s="61"/>
      <c r="H106" s="60"/>
      <c r="I106" s="60"/>
      <c r="J106" s="59"/>
      <c r="K106" s="68"/>
      <c r="L106" s="67"/>
      <c r="M106" s="66"/>
      <c r="N106" s="65"/>
      <c r="O106" s="14">
        <f>L106+M106+N106</f>
        <v>0</v>
      </c>
    </row>
    <row r="107" spans="1:16" s="26" customFormat="1" ht="15.75" x14ac:dyDescent="0.25">
      <c r="A107" s="47" t="s">
        <v>11</v>
      </c>
      <c r="B107" s="64" t="s">
        <v>10</v>
      </c>
      <c r="C107" s="63"/>
      <c r="D107" s="60"/>
      <c r="E107" s="60"/>
      <c r="F107" s="62"/>
      <c r="G107" s="61"/>
      <c r="H107" s="60"/>
      <c r="I107" s="60"/>
      <c r="J107" s="59"/>
      <c r="K107" s="51"/>
      <c r="L107" s="58"/>
      <c r="M107" s="57"/>
      <c r="N107" s="48"/>
      <c r="O107" s="14">
        <f>L107+M107+N107</f>
        <v>0</v>
      </c>
    </row>
    <row r="108" spans="1:16" s="26" customFormat="1" ht="15.75" x14ac:dyDescent="0.25">
      <c r="A108" s="47" t="s">
        <v>9</v>
      </c>
      <c r="B108" s="46" t="s">
        <v>8</v>
      </c>
      <c r="C108" s="56"/>
      <c r="D108" s="53"/>
      <c r="E108" s="53"/>
      <c r="F108" s="55"/>
      <c r="G108" s="54"/>
      <c r="H108" s="53"/>
      <c r="I108" s="53"/>
      <c r="J108" s="52"/>
      <c r="K108" s="51"/>
      <c r="L108" s="50"/>
      <c r="M108" s="49"/>
      <c r="N108" s="48"/>
      <c r="O108" s="14">
        <f>L108+M108+N108</f>
        <v>0</v>
      </c>
    </row>
    <row r="109" spans="1:16" s="26" customFormat="1" ht="15.75" x14ac:dyDescent="0.25">
      <c r="A109" s="47" t="s">
        <v>7</v>
      </c>
      <c r="B109" s="46" t="s">
        <v>6</v>
      </c>
      <c r="C109" s="45"/>
      <c r="D109" s="43"/>
      <c r="E109" s="43"/>
      <c r="F109" s="22"/>
      <c r="G109" s="44"/>
      <c r="H109" s="43"/>
      <c r="I109" s="43"/>
      <c r="J109" s="42"/>
      <c r="K109" s="41"/>
      <c r="L109" s="40"/>
      <c r="M109" s="39"/>
      <c r="N109" s="38"/>
      <c r="O109" s="14">
        <f>L109+M109+N109</f>
        <v>0</v>
      </c>
    </row>
    <row r="110" spans="1:16" s="26" customFormat="1" ht="15.75" x14ac:dyDescent="0.25">
      <c r="A110" s="37" t="s">
        <v>5</v>
      </c>
      <c r="B110" s="36" t="s">
        <v>4</v>
      </c>
      <c r="C110" s="35"/>
      <c r="D110" s="33"/>
      <c r="E110" s="33"/>
      <c r="F110" s="32"/>
      <c r="G110" s="34"/>
      <c r="H110" s="33"/>
      <c r="I110" s="33"/>
      <c r="J110" s="32"/>
      <c r="K110" s="31">
        <v>33</v>
      </c>
      <c r="L110" s="30">
        <v>0</v>
      </c>
      <c r="M110" s="29">
        <v>21</v>
      </c>
      <c r="N110" s="28">
        <f>SUM(N111:N112)</f>
        <v>12</v>
      </c>
      <c r="O110" s="27">
        <f>SUM(O111:O112)</f>
        <v>33</v>
      </c>
    </row>
    <row r="111" spans="1:16" s="1" customFormat="1" ht="37.5" customHeight="1" x14ac:dyDescent="0.25">
      <c r="A111" s="25" t="s">
        <v>3</v>
      </c>
      <c r="B111" s="24" t="s">
        <v>2</v>
      </c>
      <c r="C111" s="23"/>
      <c r="D111" s="20"/>
      <c r="E111" s="20"/>
      <c r="F111" s="22"/>
      <c r="G111" s="21"/>
      <c r="H111" s="20"/>
      <c r="I111" s="20"/>
      <c r="J111" s="19"/>
      <c r="K111" s="18">
        <v>21.000000000000004</v>
      </c>
      <c r="L111" s="17">
        <v>0</v>
      </c>
      <c r="M111" s="16">
        <v>21</v>
      </c>
      <c r="N111" s="15"/>
      <c r="O111" s="14">
        <f>L111+M111+N111</f>
        <v>21</v>
      </c>
    </row>
    <row r="112" spans="1:16" s="1" customFormat="1" ht="54" customHeight="1" thickBot="1" x14ac:dyDescent="0.3">
      <c r="A112" s="13" t="s">
        <v>1</v>
      </c>
      <c r="B112" s="12" t="s">
        <v>0</v>
      </c>
      <c r="C112" s="11"/>
      <c r="D112" s="8"/>
      <c r="E112" s="8"/>
      <c r="F112" s="10"/>
      <c r="G112" s="9"/>
      <c r="H112" s="8"/>
      <c r="I112" s="8"/>
      <c r="J112" s="7"/>
      <c r="K112" s="6">
        <v>12</v>
      </c>
      <c r="L112" s="5">
        <v>0</v>
      </c>
      <c r="M112" s="4">
        <v>0</v>
      </c>
      <c r="N112" s="3">
        <v>12</v>
      </c>
      <c r="O112" s="2">
        <f>L112+M112+N112</f>
        <v>12</v>
      </c>
    </row>
  </sheetData>
  <mergeCells count="7">
    <mergeCell ref="A2:O2"/>
    <mergeCell ref="A5:A8"/>
    <mergeCell ref="B5:B8"/>
    <mergeCell ref="K5:K7"/>
    <mergeCell ref="L5:O7"/>
    <mergeCell ref="C5:F7"/>
    <mergeCell ref="G5:J7"/>
  </mergeCells>
  <conditionalFormatting sqref="B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1.3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2016-02-05T07:27:21Z</dcterms:created>
  <dcterms:modified xsi:type="dcterms:W3CDTF">2016-02-05T07:27:32Z</dcterms:modified>
</cp:coreProperties>
</file>