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2"/>
  </bookViews>
  <sheets>
    <sheet name="Кальк" sheetId="1" r:id="rId1"/>
    <sheet name="Станд. ставки" sheetId="2" r:id="rId2"/>
    <sheet name="НВВ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7" i="3" l="1"/>
  <c r="D24" i="3"/>
  <c r="D20" i="3" s="1"/>
  <c r="C24" i="3"/>
  <c r="C20" i="3"/>
  <c r="D19" i="3"/>
  <c r="D14" i="3" s="1"/>
  <c r="C19" i="3"/>
  <c r="C14" i="3"/>
  <c r="D12" i="3"/>
  <c r="C12" i="3"/>
  <c r="D10" i="3"/>
  <c r="C10" i="3"/>
  <c r="D9" i="3"/>
  <c r="C9" i="3"/>
  <c r="D7" i="3"/>
  <c r="C7" i="3"/>
  <c r="I50" i="2"/>
  <c r="E50" i="2" s="1"/>
  <c r="I49" i="2"/>
  <c r="E49" i="2" s="1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L16" i="2"/>
  <c r="M16" i="2" s="1"/>
  <c r="E16" i="2"/>
  <c r="E15" i="2"/>
  <c r="E14" i="2"/>
  <c r="E13" i="2"/>
  <c r="E12" i="2"/>
  <c r="E11" i="2"/>
  <c r="E10" i="2"/>
  <c r="E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E8" i="2"/>
  <c r="A8" i="2"/>
  <c r="E7" i="2"/>
  <c r="D26" i="1"/>
  <c r="C26" i="1"/>
  <c r="E26" i="1" s="1"/>
  <c r="D25" i="1"/>
  <c r="D24" i="1"/>
  <c r="C24" i="1"/>
  <c r="C25" i="1" s="1"/>
  <c r="E25" i="1" s="1"/>
  <c r="T22" i="1"/>
  <c r="R22" i="1"/>
  <c r="J22" i="1"/>
  <c r="H22" i="1"/>
  <c r="F22" i="1"/>
  <c r="C22" i="1"/>
  <c r="E22" i="1" s="1"/>
  <c r="T17" i="1"/>
  <c r="R17" i="1"/>
  <c r="J17" i="1"/>
  <c r="H17" i="1"/>
  <c r="F17" i="1"/>
  <c r="Y16" i="1"/>
  <c r="Y17" i="1" s="1"/>
  <c r="T16" i="1"/>
  <c r="R16" i="1"/>
  <c r="J16" i="1"/>
  <c r="H16" i="1"/>
  <c r="F16" i="1"/>
  <c r="D15" i="1"/>
  <c r="C15" i="1"/>
  <c r="E15" i="1" s="1"/>
  <c r="E12" i="1"/>
  <c r="R12" i="1" s="1"/>
  <c r="D12" i="1"/>
  <c r="C12" i="1"/>
  <c r="C11" i="3" l="1"/>
  <c r="C6" i="3" s="1"/>
  <c r="C30" i="3" s="1"/>
  <c r="D11" i="3"/>
  <c r="D6" i="3" s="1"/>
  <c r="D30" i="3" s="1"/>
  <c r="V25" i="1"/>
  <c r="N25" i="1"/>
  <c r="F25" i="1"/>
  <c r="H25" i="1" s="1"/>
  <c r="J25" i="1"/>
  <c r="P25" i="1"/>
  <c r="L25" i="1"/>
  <c r="V26" i="1"/>
  <c r="N26" i="1"/>
  <c r="F26" i="1"/>
  <c r="J26" i="1"/>
  <c r="H26" i="1"/>
  <c r="L26" i="1"/>
  <c r="P26" i="1"/>
  <c r="F12" i="1"/>
  <c r="N12" i="1"/>
  <c r="V12" i="1"/>
  <c r="H12" i="1"/>
  <c r="P12" i="1"/>
  <c r="E24" i="1"/>
  <c r="L12" i="1"/>
  <c r="T12" i="1"/>
  <c r="J12" i="1"/>
  <c r="T26" i="1" l="1"/>
  <c r="R26" i="1"/>
  <c r="V24" i="1"/>
  <c r="N24" i="1"/>
  <c r="F24" i="1"/>
  <c r="P24" i="1"/>
  <c r="L24" i="1"/>
  <c r="J24" i="1"/>
  <c r="H24" i="1"/>
  <c r="T25" i="1"/>
  <c r="R25" i="1"/>
  <c r="R24" i="1" l="1"/>
  <c r="T24" i="1"/>
</calcChain>
</file>

<file path=xl/sharedStrings.xml><?xml version="1.0" encoding="utf-8"?>
<sst xmlns="http://schemas.openxmlformats.org/spreadsheetml/2006/main" count="219" uniqueCount="165">
  <si>
    <t>Приложение 2</t>
  </si>
  <si>
    <t>Калькуляция стоимости мероприятий, осуществляемых при технологическом присоединении  единицы мощности (1кВт) филиалом ОАО "ДРСК" "Южно-Якутские электрические сети" на 2015 год</t>
  </si>
  <si>
    <t>№ п/п</t>
  </si>
  <si>
    <t>Наименование мероприятий</t>
  </si>
  <si>
    <t>Ставки для расчета платы по каждому мероприятию (руб./кВт)</t>
  </si>
  <si>
    <t>Ставки для расчета платы по каждому мероприятию (руб./кВт) с 01.01.2015г по 30.09.2015г</t>
  </si>
  <si>
    <t>Ставки для расчета платы по каждому мероприятию (руб./кВт) с 01.10.2015г по 31.12.2015г</t>
  </si>
  <si>
    <t>Разбивка НВВ согласно приложения 1 по каждому мероприятию, (руб.)</t>
  </si>
  <si>
    <t>Объем максимальной мощности, (кВт)</t>
  </si>
  <si>
    <t>Ставки для расчета платы по каждому мероприятию, (руб./кВт)</t>
  </si>
  <si>
    <t xml:space="preserve"> до 20 кВ   (уровень напряжения)</t>
  </si>
  <si>
    <r>
      <t xml:space="preserve">до 15  кВт </t>
    </r>
    <r>
      <rPr>
        <sz val="16"/>
        <rFont val="Arial"/>
        <family val="2"/>
        <charset val="204"/>
      </rPr>
      <t xml:space="preserve"> *</t>
    </r>
  </si>
  <si>
    <r>
      <t>от 15 до 150 кВт</t>
    </r>
    <r>
      <rPr>
        <b/>
        <sz val="10"/>
        <rFont val="Arial"/>
        <family val="2"/>
        <charset val="204"/>
      </rPr>
      <t xml:space="preserve"> </t>
    </r>
  </si>
  <si>
    <t>от 150 до 8900 кВт</t>
  </si>
  <si>
    <t>(диапазон присоединяемой максимальной мощности)</t>
  </si>
  <si>
    <t>3</t>
  </si>
  <si>
    <t>4</t>
  </si>
  <si>
    <t>5</t>
  </si>
  <si>
    <t>Подготовка и выдача сетевой организацией технических условий Заявителю (ТУ)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</si>
  <si>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</si>
  <si>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организацией, мероприятий, связанных со строительством "последней мили"</t>
  </si>
  <si>
    <t>3.1.</t>
  </si>
  <si>
    <t>строительство воздушных линий</t>
  </si>
  <si>
    <t>3.1.1.</t>
  </si>
  <si>
    <t>строительство воздушных линий 6/10 кВ</t>
  </si>
  <si>
    <t>годовое НВВ до 150кВт</t>
  </si>
  <si>
    <t>3.1.2.</t>
  </si>
  <si>
    <t>строительство воздушных линий 0,4 кВ</t>
  </si>
  <si>
    <t>выпадающие до 150 кВт с 01.10.2015г по 31.12.2015г</t>
  </si>
  <si>
    <t>3.2.</t>
  </si>
  <si>
    <t>строительство кабельных линий</t>
  </si>
  <si>
    <t>3.2.1.</t>
  </si>
  <si>
    <t>строительство кабельных линий 6/10 кВ</t>
  </si>
  <si>
    <t>3.2.2.</t>
  </si>
  <si>
    <t>строительство кабельных линий 0,4 кВ</t>
  </si>
  <si>
    <t>3.3.</t>
  </si>
  <si>
    <t>строительство пунктов секционирования</t>
  </si>
  <si>
    <t>3.4.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</si>
  <si>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</t>
  </si>
  <si>
    <t>3.5.</t>
  </si>
  <si>
    <t>строительство центров питания, подстанций уровнем напряжения 35 кВ и выше (ПС)</t>
  </si>
  <si>
    <t>Проверка сетевой организацией выполнения Заявителем ТУ</t>
  </si>
  <si>
    <t>Участие в осмотре должностным лицом Ростехнадзора присоединяемых Устройств Заявителя</t>
  </si>
  <si>
    <t>Фактическое действие по присоединению и обеспечению работы Устойств в электрической сети</t>
  </si>
  <si>
    <t xml:space="preserve">*При условии, что расстояние до границ участка Заявителей, с максимальной мощностью до 15 кВт, от объектов электросетевого хозяйства необходимого Заявителя уровня напряжения сетевой организации, в которую подана заявка,составляет более 300 метров в городах и поселках городского типа и более 500 метров в сельской местности.
</t>
  </si>
  <si>
    <t>Приложение №3</t>
  </si>
  <si>
    <t xml:space="preserve">Расчет стандартизированных ставок на технологичеаское присоединение к сетям филиала ОАО "ДРСК" "Южно-Якутские электрические сети" </t>
  </si>
  <si>
    <t>тыс. руб.</t>
  </si>
  <si>
    <t>Мероприятия "последней мили"</t>
  </si>
  <si>
    <t>мощность, кВА</t>
  </si>
  <si>
    <t>Единица измерения</t>
  </si>
  <si>
    <t>Стандартизированная ставка, тыс. руб (без НДС) за единицу в ценах 2001г.</t>
  </si>
  <si>
    <t>В том числе,</t>
  </si>
  <si>
    <t>Стандартизированная ставка, тыс. руб (без НДС) за штуку в ценах 3 квартал 2014г.</t>
  </si>
  <si>
    <t>Стандартизированная ставка, утвержденная в 2011 году, тыс. руб</t>
  </si>
  <si>
    <t>Примечание</t>
  </si>
  <si>
    <t>Затраты на строительство, тыс. руб (без НДС) за единицу в ценах 2001г.</t>
  </si>
  <si>
    <t xml:space="preserve">СМР
</t>
  </si>
  <si>
    <t xml:space="preserve">Обрудование
</t>
  </si>
  <si>
    <t xml:space="preserve">ПИР
</t>
  </si>
  <si>
    <t xml:space="preserve">Прочие
</t>
  </si>
  <si>
    <t>Пусконаладочные работы</t>
  </si>
  <si>
    <t>НДС</t>
  </si>
  <si>
    <t>Всего затрат, руб (с НДС) за штуку в ценах 4 квартал 2012г.</t>
  </si>
  <si>
    <t>Строительство ЛЭП 0,4 кВ проводом СИП-2   3x70+1x70 мм²   на железобетонных опорах с вырубкой просеки.</t>
  </si>
  <si>
    <t>1 км</t>
  </si>
  <si>
    <t>Строительство 2-х цепной ЛЭП 0,4 кВ проводом СИП-2  3x70+1x70 мм²   на железобетонных опорах с вырубкой просеки.</t>
  </si>
  <si>
    <t>Строительство ЛЭП 0,4 кВ проводом СИП-2   70мм²   на деревянных опорах с железобетонными приставками с вырубкой просеки.</t>
  </si>
  <si>
    <t>Строительство 2-х цепной ЛЭП 0,4 кВ проводом СИП-2   70мм²   на деревянных опорах с железобетонными приставками с вырубкой просеки.</t>
  </si>
  <si>
    <t>Строительство ЛЭП 6/10 кВ проводом СИП-3   1x70 мм²   на железобетонных опорах с вырубкой просеки.</t>
  </si>
  <si>
    <t>Средняя ставка на 2013 год ниже, утвержденной в 2011 году на 40 %</t>
  </si>
  <si>
    <t>Строительство 2- цепной ЛЭП 6/10 кВ проводом СИП-3   1x70 мм²   на железобетонных опорах с вырубкой просеки.</t>
  </si>
  <si>
    <t>Строительство ЛЭП 6/10 кВ проводом СИП-3   70мм²   на деревянных опорах с железобетонными приставками с вырубкой просеки.</t>
  </si>
  <si>
    <t>Строительство 2- цепной ЛЭП 6/10 кВ проводом СИП-3   70мм²   на деревянных опорах с железобетонными приставками с вырубкой просеки.</t>
  </si>
  <si>
    <t>Строительство ЛЭП 0,4 кВ проводом СИП-2   3x70+1x70 мм²   на железобетонных опорах в городской местности.</t>
  </si>
  <si>
    <t>Средняя ставка на 2013 год ниже, утвержденной в 2011 году на 53 %</t>
  </si>
  <si>
    <t>Строительство 2-х цепной ЛЭП 0,4 кВ проводом СИП-2   3x70+1x70 мм²   на железобетонных опорах в городской местности.</t>
  </si>
  <si>
    <t>Строительство ЛЭП 0,4 кВ проводом СИП-2   70мм²   на деревянных опорах с железобетонными приставками в городской местности.</t>
  </si>
  <si>
    <t>Строительство 2-х цепной ЛЭП 0,4 кВ проводом СИП-2   70мм²   на деревянных опорах с железобетонными приставками в городской местности.</t>
  </si>
  <si>
    <t>Строительство ЛЭП 6/10 кВ проводом СИП-3   1x70 мм²   на железобетонных опорах в городской местности.</t>
  </si>
  <si>
    <t>Средняя ставка на 2013 год ниже, утвержденной в 2011 году на 50 %</t>
  </si>
  <si>
    <t>Строительство 2- цепной ЛЭП 6/10 кВ проводом СИП-3   1x70 мм²   на железобетонных опорах в городской местности.</t>
  </si>
  <si>
    <t>Строительство ЛЭП 6/10 кВ проводом СИП-3   70мм²   на деревянных опорах с железобетонными приставками в городской местности.</t>
  </si>
  <si>
    <t>Строительство 2- цепной ЛЭП 6/10 кВ проводом СИП-3   70мм²   на деревянных опорах с железобетонными приставками в городской местности.</t>
  </si>
  <si>
    <t>Установка мачтовой ТП – 40/6 кВА</t>
  </si>
  <si>
    <t>1 ед.</t>
  </si>
  <si>
    <t>Установка мачтовой ТП – 63/6 кВА</t>
  </si>
  <si>
    <t>Установка мачтовой ТП – 100/6 кВА.</t>
  </si>
  <si>
    <t>Строительство КТП-40/6-10</t>
  </si>
  <si>
    <t>Строительство КТП -63/6-10</t>
  </si>
  <si>
    <t>Строительство КТП -100/6-10</t>
  </si>
  <si>
    <t>Строительство КТП -160/6-10</t>
  </si>
  <si>
    <t>Строительство КТП -250/6-10</t>
  </si>
  <si>
    <t>Строительство КТП -400/6-10</t>
  </si>
  <si>
    <t>Строительство КТП -630/6-10</t>
  </si>
  <si>
    <t>Строительство КТП -1000/6-10</t>
  </si>
  <si>
    <t xml:space="preserve">Строительство 2-х трансформаторной подстанции 2КТП-250/6-10 </t>
  </si>
  <si>
    <t xml:space="preserve">Строительство 2-х трансформаторной подстанции 2КТП-400/6-10 </t>
  </si>
  <si>
    <t xml:space="preserve">Строительство 2-х трансформаторной подстанции 2КТП-630/6-10 </t>
  </si>
  <si>
    <t xml:space="preserve">Строительство 2-х трансформаторной подстанции 2КТП-1000/6-10 </t>
  </si>
  <si>
    <t xml:space="preserve">Стрительство  однотрансофрматорной комплектной подстанции </t>
  </si>
  <si>
    <t xml:space="preserve"> 1кВа</t>
  </si>
  <si>
    <t xml:space="preserve">Стрительство 2-х трансформаторной   комплектной подстанции </t>
  </si>
  <si>
    <t>Строительство мачтовой подстанции</t>
  </si>
  <si>
    <t>Прокладка  кабеля в траншеи 1 шт 6(10) кВ</t>
  </si>
  <si>
    <t>Прокладка  кабеля в траншеи 2 шт 6(10) кВ</t>
  </si>
  <si>
    <t>Прокладка  кабеля в траншеи 3 шт 6(10) кВ</t>
  </si>
  <si>
    <t>Прокладка  кабеля в траншеи 4 шт 6(10) кВ</t>
  </si>
  <si>
    <t>Прокладка  кабеля в траншеи 1 шт 0,4 кВ</t>
  </si>
  <si>
    <t xml:space="preserve">Прокладка  кабеля в траншеи 2 шт 0,4 кВ </t>
  </si>
  <si>
    <t xml:space="preserve">Прокладка  кабеля в траншеи 3 шт 0,4 кВ </t>
  </si>
  <si>
    <t xml:space="preserve">Прокладка  кабеля в траншеи 4 шт 0,4 кВ </t>
  </si>
  <si>
    <t>Установка шкафа учета с одним средством учета электроэнергии</t>
  </si>
  <si>
    <t>1 шкаф</t>
  </si>
  <si>
    <t>Установка шкафа учепта с двумя средствами учета электроэнергии</t>
  </si>
  <si>
    <t xml:space="preserve">Расчет необходимой валовой выручки по технологическому присоединению по ОАО "ДРСК" филиал "Южно-Якутские электрические сети" за  2014г.(ожидаемое),2015гг.(прогноз) </t>
  </si>
  <si>
    <t>№</t>
  </si>
  <si>
    <t>Показатели</t>
  </si>
  <si>
    <t>Ожидаеме данные 2014г</t>
  </si>
  <si>
    <t>2015г.</t>
  </si>
  <si>
    <t>Расходы по выполнению мероприятий по ТП,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</si>
  <si>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</si>
  <si>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</si>
  <si>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</si>
  <si>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</si>
  <si>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</si>
  <si>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 (без СВ)</t>
  </si>
  <si>
    <t>1.4.</t>
  </si>
  <si>
    <t>Отчисления на социальные нужды</t>
  </si>
  <si>
    <t>1.5.</t>
  </si>
  <si>
    <t>Прочие расходы ,всего, в т.ч.</t>
  </si>
  <si>
    <t>1.5.1.</t>
  </si>
  <si>
    <t>работы и услуги производственного характера</t>
  </si>
  <si>
    <t>1.5.2.</t>
  </si>
  <si>
    <t>налоги,всего</t>
  </si>
  <si>
    <t>1.5.3.</t>
  </si>
  <si>
    <t>работы и услуги непроизводственного характера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</si>
  <si>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</si>
  <si>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</si>
  <si>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</si>
  <si>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</si>
  <si>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</si>
  <si>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консультационные и юридические услуги</t>
  </si>
  <si>
    <t>1.5.3.4.</t>
  </si>
  <si>
    <t>плата за аренду имущества</t>
  </si>
  <si>
    <t>1.5.3.5.</t>
  </si>
  <si>
    <t>другие прочие расходы связанные с производством и реализацией</t>
  </si>
  <si>
    <t>1.6.</t>
  </si>
  <si>
    <t>Внереализационные расходы,всего</t>
  </si>
  <si>
    <t>1.6.1.</t>
  </si>
  <si>
    <t>расходы на услуги банков</t>
  </si>
  <si>
    <t>1.6.2.</t>
  </si>
  <si>
    <t>% за пользование кредитом</t>
  </si>
  <si>
    <t>1.6.3.</t>
  </si>
  <si>
    <t>налог на имущество</t>
  </si>
  <si>
    <t>1.6.4.</t>
  </si>
  <si>
    <t>другие обоснованные расходы</t>
  </si>
  <si>
    <t>1.6.5.</t>
  </si>
  <si>
    <t>денежные выплаты социального характера (по Коллективному договору)</t>
  </si>
  <si>
    <t>1.6.6.</t>
  </si>
  <si>
    <t>другие расходы из прибыли</t>
  </si>
  <si>
    <t>Расходы на строительство объектов электросетевого хозяйства-от существующих объектов электросетевого хозяйства до присоединямых энергопринимающих устройств и (или) объектов энергетики</t>
  </si>
  <si>
    <t>Разработка сетевой организацией проектной документации.</t>
  </si>
  <si>
    <t>Выпадающие доходы/экономия средств</t>
  </si>
  <si>
    <t>Необходимая валовая выручка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</si>
</sst>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"/>
  </numFmts>
  <fonts count="23" x14ac:knownFonts="1">
    <font>
      <sz val="11"/>
      <color theme="1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color indexed="12"/>
      <name val="Arial"/>
    </font>
    <font>
      <sz val="10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  <font>
      <sz val="8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8"/>
      <name val="Arial"/>
    </font>
    <font>
      <sz val="9"/>
      <name val="Arial"/>
      <family val="2"/>
      <charset val="204"/>
    </font>
    <font>
      <sz val="13"/>
      <name val="Times New Roman"/>
      <family val="1"/>
      <charset val="204"/>
    </font>
    <font>
      <sz val="11"/>
      <name val="Arial Cyr"/>
      <charset val="204"/>
    </font>
    <font>
      <sz val="10"/>
      <color indexed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2" fontId="0" fillId="0" borderId="5" xfId="0" applyNumberFormat="1" applyBorder="1" applyAlignment="1">
      <alignment vertical="center" wrapText="1"/>
    </xf>
    <xf numFmtId="2" fontId="6" fillId="0" borderId="5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horizontal="center" vertical="center"/>
    </xf>
    <xf numFmtId="4" fontId="0" fillId="0" borderId="0" xfId="0" applyNumberFormat="1"/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2" fontId="0" fillId="0" borderId="5" xfId="0" applyNumberFormat="1" applyFill="1" applyBorder="1" applyAlignment="1">
      <alignment vertical="center" wrapText="1"/>
    </xf>
    <xf numFmtId="2" fontId="6" fillId="0" borderId="5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Fill="1"/>
    <xf numFmtId="0" fontId="0" fillId="3" borderId="0" xfId="0" applyFill="1"/>
    <xf numFmtId="0" fontId="0" fillId="5" borderId="0" xfId="0" applyFill="1"/>
    <xf numFmtId="0" fontId="10" fillId="0" borderId="0" xfId="0" applyFont="1" applyAlignment="1">
      <alignment horizontal="center" wrapText="1"/>
    </xf>
    <xf numFmtId="0" fontId="10" fillId="0" borderId="0" xfId="0" applyFont="1"/>
    <xf numFmtId="0" fontId="0" fillId="0" borderId="0" xfId="0" applyAlignment="1"/>
    <xf numFmtId="0" fontId="0" fillId="0" borderId="0" xfId="0" applyAlignment="1">
      <alignment horizontal="right"/>
    </xf>
    <xf numFmtId="0" fontId="2" fillId="0" borderId="5" xfId="0" applyFont="1" applyBorder="1" applyAlignment="1">
      <alignment horizontal="center"/>
    </xf>
    <xf numFmtId="0" fontId="15" fillId="0" borderId="5" xfId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5" xfId="0" applyFont="1" applyFill="1" applyBorder="1" applyAlignment="1">
      <alignment wrapText="1"/>
    </xf>
    <xf numFmtId="2" fontId="14" fillId="0" borderId="5" xfId="0" applyNumberFormat="1" applyFont="1" applyFill="1" applyBorder="1" applyAlignment="1">
      <alignment wrapText="1"/>
    </xf>
    <xf numFmtId="0" fontId="0" fillId="0" borderId="5" xfId="0" applyBorder="1"/>
    <xf numFmtId="0" fontId="0" fillId="0" borderId="2" xfId="0" applyBorder="1"/>
    <xf numFmtId="0" fontId="17" fillId="0" borderId="5" xfId="1" applyFont="1" applyFill="1" applyBorder="1"/>
    <xf numFmtId="0" fontId="6" fillId="0" borderId="12" xfId="0" applyFont="1" applyFill="1" applyBorder="1"/>
    <xf numFmtId="0" fontId="14" fillId="0" borderId="5" xfId="0" applyFont="1" applyBorder="1" applyAlignment="1">
      <alignment wrapText="1"/>
    </xf>
    <xf numFmtId="2" fontId="14" fillId="2" borderId="5" xfId="0" applyNumberFormat="1" applyFont="1" applyFill="1" applyBorder="1" applyAlignment="1">
      <alignment wrapText="1"/>
    </xf>
    <xf numFmtId="2" fontId="14" fillId="6" borderId="5" xfId="0" applyNumberFormat="1" applyFont="1" applyFill="1" applyBorder="1" applyAlignment="1">
      <alignment wrapText="1"/>
    </xf>
    <xf numFmtId="2" fontId="14" fillId="2" borderId="1" xfId="0" applyNumberFormat="1" applyFont="1" applyFill="1" applyBorder="1" applyAlignment="1">
      <alignment wrapText="1"/>
    </xf>
    <xf numFmtId="2" fontId="14" fillId="0" borderId="1" xfId="0" applyNumberFormat="1" applyFont="1" applyFill="1" applyBorder="1" applyAlignment="1">
      <alignment wrapText="1"/>
    </xf>
    <xf numFmtId="0" fontId="14" fillId="0" borderId="5" xfId="0" applyFont="1" applyBorder="1" applyAlignment="1">
      <alignment horizontal="center" wrapText="1"/>
    </xf>
    <xf numFmtId="0" fontId="0" fillId="0" borderId="5" xfId="0" applyFill="1" applyBorder="1"/>
    <xf numFmtId="0" fontId="0" fillId="0" borderId="4" xfId="0" applyBorder="1"/>
    <xf numFmtId="2" fontId="14" fillId="0" borderId="11" xfId="0" applyNumberFormat="1" applyFont="1" applyFill="1" applyBorder="1" applyAlignment="1">
      <alignment wrapText="1"/>
    </xf>
    <xf numFmtId="164" fontId="19" fillId="0" borderId="5" xfId="0" applyNumberFormat="1" applyFont="1" applyBorder="1" applyAlignment="1">
      <alignment horizontal="right" wrapText="1"/>
    </xf>
    <xf numFmtId="0" fontId="20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21" fillId="0" borderId="0" xfId="0" applyFont="1"/>
    <xf numFmtId="165" fontId="2" fillId="0" borderId="5" xfId="0" applyNumberFormat="1" applyFont="1" applyBorder="1" applyAlignment="1">
      <alignment horizontal="center" vertical="center" wrapText="1"/>
    </xf>
    <xf numFmtId="0" fontId="2" fillId="0" borderId="0" xfId="0" applyFont="1"/>
    <xf numFmtId="165" fontId="2" fillId="0" borderId="5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22" fillId="0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2" fontId="0" fillId="0" borderId="2" xfId="0" applyNumberFormat="1" applyFill="1" applyBorder="1" applyAlignment="1">
      <alignment horizontal="center" vertical="center" wrapText="1"/>
    </xf>
    <xf numFmtId="2" fontId="0" fillId="0" borderId="4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9" fillId="3" borderId="2" xfId="0" applyNumberFormat="1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2" fontId="0" fillId="4" borderId="2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center"/>
    </xf>
    <xf numFmtId="2" fontId="8" fillId="4" borderId="4" xfId="0" applyNumberFormat="1" applyFon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emeva-va/AppData/Local/Microsoft/Windows/Temporary%20Internet%20Files/Content.Outlook/ID8G3AF4/&#1056;&#1072;&#1089;&#1095;&#1077;&#1090;%20&#1089;&#1090;&#1072;&#1074;&#1086;&#1082;%20&#1058;&#1055;%20&#1085;&#1072;%202015&#1075;%20&#1079;&#1072;%201%20&#1082;&#1042;&#1090;%20%20&#1087;&#1086;%20&#1085;&#1072;&#1087;&#1088;&#1103;&#1078;&#1077;&#1085;&#1080;&#1103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 зп"/>
      <sheetName val="НВВ "/>
      <sheetName val="НВВ ВЛ"/>
      <sheetName val="НВВ ТП"/>
      <sheetName val="ВЛ"/>
      <sheetName val="ТП"/>
      <sheetName val="калькуляция"/>
      <sheetName val="станд. ставки "/>
      <sheetName val="расч инвест составл"/>
    </sheetNames>
    <sheetDataSet>
      <sheetData sheetId="0"/>
      <sheetData sheetId="1"/>
      <sheetData sheetId="2"/>
      <sheetData sheetId="3"/>
      <sheetData sheetId="4">
        <row r="11">
          <cell r="H11">
            <v>5685.7904876524162</v>
          </cell>
          <cell r="J11">
            <v>6126.2999485785313</v>
          </cell>
        </row>
        <row r="12">
          <cell r="H12">
            <v>1728.4803082463345</v>
          </cell>
          <cell r="J12">
            <v>1862.3951843678735</v>
          </cell>
        </row>
        <row r="13">
          <cell r="H13">
            <v>100</v>
          </cell>
          <cell r="J13">
            <v>100</v>
          </cell>
        </row>
        <row r="14">
          <cell r="H14">
            <v>4102.7918545607181</v>
          </cell>
          <cell r="J14">
            <v>4416.4275425887372</v>
          </cell>
        </row>
        <row r="15">
          <cell r="H15">
            <v>348.51187951378404</v>
          </cell>
          <cell r="J15">
            <v>375.15368026605427</v>
          </cell>
        </row>
        <row r="16">
          <cell r="I16">
            <v>12880.276355801196</v>
          </cell>
        </row>
        <row r="28">
          <cell r="H28">
            <v>1721.8289416036721</v>
          </cell>
          <cell r="J28">
            <v>1837.4649887281264</v>
          </cell>
        </row>
        <row r="29">
          <cell r="H29">
            <v>523.4359982475163</v>
          </cell>
          <cell r="J29">
            <v>558.58935657335041</v>
          </cell>
        </row>
        <row r="30">
          <cell r="H30">
            <v>100</v>
          </cell>
          <cell r="J30">
            <v>100</v>
          </cell>
        </row>
        <row r="31">
          <cell r="H31">
            <v>4537.4210000000003</v>
          </cell>
          <cell r="J31">
            <v>4721.3109999999997</v>
          </cell>
        </row>
        <row r="32">
          <cell r="H32">
            <v>3757.9465231587492</v>
          </cell>
          <cell r="J32">
            <v>3940.6814785346064</v>
          </cell>
        </row>
        <row r="33">
          <cell r="H33">
            <v>319.21897389029812</v>
          </cell>
          <cell r="J33">
            <v>334.74140471508247</v>
          </cell>
        </row>
        <row r="34">
          <cell r="I34">
            <v>11492.788228551166</v>
          </cell>
        </row>
        <row r="36">
          <cell r="H36">
            <v>16.439777155350352</v>
          </cell>
          <cell r="J36">
            <v>8.0449517599858176</v>
          </cell>
        </row>
        <row r="39">
          <cell r="H39">
            <v>1174.5776425513855</v>
          </cell>
          <cell r="J39">
            <v>1265.5786326968753</v>
          </cell>
        </row>
        <row r="40">
          <cell r="H40">
            <v>357.07160333562115</v>
          </cell>
          <cell r="J40">
            <v>384.73590433985009</v>
          </cell>
        </row>
        <row r="41">
          <cell r="H41">
            <v>100</v>
          </cell>
          <cell r="J41">
            <v>100</v>
          </cell>
        </row>
        <row r="42">
          <cell r="H42">
            <v>14973.582</v>
          </cell>
          <cell r="J42">
            <v>15241.356</v>
          </cell>
        </row>
        <row r="43">
          <cell r="H43">
            <v>9066.4562602543065</v>
          </cell>
          <cell r="J43">
            <v>9277.4521132220525</v>
          </cell>
        </row>
        <row r="44">
          <cell r="H44">
            <v>770.1506251842394</v>
          </cell>
          <cell r="J44">
            <v>788.07367950776325</v>
          </cell>
        </row>
        <row r="45">
          <cell r="I45">
            <v>27057.196329766539</v>
          </cell>
        </row>
        <row r="48">
          <cell r="G48">
            <v>0</v>
          </cell>
          <cell r="H48">
            <v>15</v>
          </cell>
          <cell r="I48">
            <v>5</v>
          </cell>
          <cell r="J48">
            <v>7</v>
          </cell>
        </row>
      </sheetData>
      <sheetData sheetId="5">
        <row r="11">
          <cell r="H11">
            <v>5685.7904876524162</v>
          </cell>
          <cell r="J11">
            <v>6126.2999485785313</v>
          </cell>
        </row>
        <row r="12">
          <cell r="H12">
            <v>1728.4803082463345</v>
          </cell>
          <cell r="J12">
            <v>1862.3951843678735</v>
          </cell>
        </row>
        <row r="13">
          <cell r="H13">
            <v>100</v>
          </cell>
          <cell r="J13">
            <v>100</v>
          </cell>
        </row>
        <row r="14">
          <cell r="H14">
            <v>4102.7918545607181</v>
          </cell>
          <cell r="J14">
            <v>4416.4275425887372</v>
          </cell>
        </row>
        <row r="15">
          <cell r="H15">
            <v>348.51187951378404</v>
          </cell>
          <cell r="J15">
            <v>375.15368026605427</v>
          </cell>
        </row>
        <row r="28">
          <cell r="H28">
            <v>1721.8289416036721</v>
          </cell>
          <cell r="J28">
            <v>1837.4649887281264</v>
          </cell>
        </row>
        <row r="29">
          <cell r="H29">
            <v>523.4359982475163</v>
          </cell>
          <cell r="J29">
            <v>558.58935657335041</v>
          </cell>
        </row>
        <row r="30">
          <cell r="H30">
            <v>100</v>
          </cell>
          <cell r="J30">
            <v>100</v>
          </cell>
        </row>
        <row r="31">
          <cell r="H31">
            <v>4537.4210000000003</v>
          </cell>
          <cell r="J31">
            <v>4721.3109999999997</v>
          </cell>
        </row>
        <row r="32">
          <cell r="H32">
            <v>3757.9465231587492</v>
          </cell>
          <cell r="J32">
            <v>3940.6814785346064</v>
          </cell>
        </row>
        <row r="33">
          <cell r="H33">
            <v>319.21897389029812</v>
          </cell>
          <cell r="J33">
            <v>334.74140471508247</v>
          </cell>
        </row>
        <row r="36">
          <cell r="H36">
            <v>6.575910862140141</v>
          </cell>
          <cell r="J36">
            <v>6.8956729371307004</v>
          </cell>
        </row>
        <row r="39">
          <cell r="H39">
            <v>1174.5776425513855</v>
          </cell>
          <cell r="J39">
            <v>1265.5786326968753</v>
          </cell>
        </row>
        <row r="40">
          <cell r="H40">
            <v>357.07160333562115</v>
          </cell>
          <cell r="J40">
            <v>384.73590433985009</v>
          </cell>
        </row>
        <row r="41">
          <cell r="H41">
            <v>100</v>
          </cell>
          <cell r="J41">
            <v>100</v>
          </cell>
        </row>
        <row r="42">
          <cell r="H42">
            <v>14973.582</v>
          </cell>
          <cell r="J42">
            <v>15241.356</v>
          </cell>
        </row>
        <row r="43">
          <cell r="H43">
            <v>9066.4562602543065</v>
          </cell>
          <cell r="J43">
            <v>9277.4521132220525</v>
          </cell>
        </row>
        <row r="44">
          <cell r="H44">
            <v>770.1506251842394</v>
          </cell>
          <cell r="J44">
            <v>788.07367950776325</v>
          </cell>
        </row>
        <row r="48">
          <cell r="G48">
            <v>1</v>
          </cell>
          <cell r="H48">
            <v>6</v>
          </cell>
          <cell r="I48">
            <v>4</v>
          </cell>
          <cell r="J48">
            <v>6</v>
          </cell>
        </row>
      </sheetData>
      <sheetData sheetId="6">
        <row r="15">
          <cell r="C15">
            <v>2734041.1269999999</v>
          </cell>
        </row>
        <row r="22">
          <cell r="C22">
            <v>4759828</v>
          </cell>
        </row>
      </sheetData>
      <sheetData sheetId="7"/>
      <sheetData sheetId="8">
        <row r="56">
          <cell r="T56">
            <v>640.49259499999994</v>
          </cell>
        </row>
        <row r="57">
          <cell r="T57">
            <v>188.47900000000001</v>
          </cell>
        </row>
        <row r="58">
          <cell r="T58">
            <v>72.303266666666659</v>
          </cell>
        </row>
        <row r="65">
          <cell r="T65">
            <v>803.61500000000001</v>
          </cell>
        </row>
        <row r="66">
          <cell r="T66">
            <v>224.74158666666665</v>
          </cell>
        </row>
        <row r="71">
          <cell r="T71">
            <v>28.425813333333334</v>
          </cell>
        </row>
        <row r="72">
          <cell r="T72">
            <v>82.899993333333342</v>
          </cell>
        </row>
        <row r="75">
          <cell r="T75">
            <v>190.54369999999997</v>
          </cell>
        </row>
        <row r="78">
          <cell r="T78">
            <v>1883.867</v>
          </cell>
        </row>
        <row r="79">
          <cell r="T79">
            <v>859.36019999999996</v>
          </cell>
        </row>
        <row r="86">
          <cell r="T86">
            <v>405.83847199999997</v>
          </cell>
        </row>
        <row r="87">
          <cell r="T87">
            <v>26.6492</v>
          </cell>
        </row>
        <row r="88">
          <cell r="T88">
            <v>1883.867</v>
          </cell>
        </row>
        <row r="91">
          <cell r="T91">
            <v>202.78629999999998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3"/>
  <sheetViews>
    <sheetView topLeftCell="A26" workbookViewId="0">
      <selection activeCell="D46" sqref="D46"/>
    </sheetView>
  </sheetViews>
  <sheetFormatPr defaultRowHeight="14.4" x14ac:dyDescent="0.3"/>
  <cols>
    <col min="1" max="1" width="5.6640625" customWidth="1"/>
    <col min="2" max="2" width="43" customWidth="1"/>
    <col min="3" max="3" width="13.44140625" style="1" customWidth="1"/>
    <col min="4" max="4" width="12.88671875" style="1" customWidth="1"/>
    <col min="5" max="5" width="12.6640625" style="1" customWidth="1"/>
    <col min="6" max="6" width="9.109375" style="30"/>
    <col min="7" max="7" width="9.109375" style="31"/>
    <col min="8" max="8" width="9.109375" style="30"/>
    <col min="9" max="9" width="10.5546875" style="31" bestFit="1" customWidth="1"/>
    <col min="10" max="10" width="9.109375" style="30"/>
    <col min="11" max="11" width="10.5546875" style="31" bestFit="1" customWidth="1"/>
    <col min="12" max="12" width="9.109375" style="30"/>
    <col min="13" max="13" width="9.109375" style="31"/>
    <col min="14" max="14" width="9.109375" style="30"/>
    <col min="15" max="15" width="10.5546875" style="31" bestFit="1" customWidth="1"/>
    <col min="16" max="16" width="9.109375" style="30"/>
    <col min="17" max="17" width="10.5546875" style="31" bestFit="1" customWidth="1"/>
    <col min="18" max="18" width="9.109375" style="30"/>
    <col min="19" max="19" width="9.109375" style="31"/>
    <col min="20" max="20" width="9.109375" style="30"/>
    <col min="21" max="21" width="10.5546875" style="31" bestFit="1" customWidth="1"/>
    <col min="22" max="22" width="9.109375" style="30"/>
    <col min="23" max="23" width="10.5546875" style="31" bestFit="1" customWidth="1"/>
    <col min="25" max="25" width="11.6640625" bestFit="1" customWidth="1"/>
    <col min="27" max="27" width="12.44140625" customWidth="1"/>
    <col min="257" max="257" width="5.6640625" customWidth="1"/>
    <col min="258" max="258" width="43" customWidth="1"/>
    <col min="259" max="259" width="13.44140625" customWidth="1"/>
    <col min="260" max="260" width="12.88671875" customWidth="1"/>
    <col min="261" max="261" width="12.6640625" customWidth="1"/>
    <col min="265" max="265" width="10.5546875" bestFit="1" customWidth="1"/>
    <col min="267" max="267" width="10.5546875" bestFit="1" customWidth="1"/>
    <col min="271" max="271" width="10.5546875" bestFit="1" customWidth="1"/>
    <col min="273" max="273" width="10.5546875" bestFit="1" customWidth="1"/>
    <col min="277" max="277" width="10.5546875" bestFit="1" customWidth="1"/>
    <col min="279" max="279" width="10.5546875" bestFit="1" customWidth="1"/>
    <col min="281" max="281" width="11.6640625" bestFit="1" customWidth="1"/>
    <col min="283" max="283" width="12.44140625" customWidth="1"/>
    <col min="513" max="513" width="5.6640625" customWidth="1"/>
    <col min="514" max="514" width="43" customWidth="1"/>
    <col min="515" max="515" width="13.44140625" customWidth="1"/>
    <col min="516" max="516" width="12.88671875" customWidth="1"/>
    <col min="517" max="517" width="12.6640625" customWidth="1"/>
    <col min="521" max="521" width="10.5546875" bestFit="1" customWidth="1"/>
    <col min="523" max="523" width="10.5546875" bestFit="1" customWidth="1"/>
    <col min="527" max="527" width="10.5546875" bestFit="1" customWidth="1"/>
    <col min="529" max="529" width="10.5546875" bestFit="1" customWidth="1"/>
    <col min="533" max="533" width="10.5546875" bestFit="1" customWidth="1"/>
    <col min="535" max="535" width="10.5546875" bestFit="1" customWidth="1"/>
    <col min="537" max="537" width="11.6640625" bestFit="1" customWidth="1"/>
    <col min="539" max="539" width="12.44140625" customWidth="1"/>
    <col min="769" max="769" width="5.6640625" customWidth="1"/>
    <col min="770" max="770" width="43" customWidth="1"/>
    <col min="771" max="771" width="13.44140625" customWidth="1"/>
    <col min="772" max="772" width="12.88671875" customWidth="1"/>
    <col min="773" max="773" width="12.6640625" customWidth="1"/>
    <col min="777" max="777" width="10.5546875" bestFit="1" customWidth="1"/>
    <col min="779" max="779" width="10.5546875" bestFit="1" customWidth="1"/>
    <col min="783" max="783" width="10.5546875" bestFit="1" customWidth="1"/>
    <col min="785" max="785" width="10.5546875" bestFit="1" customWidth="1"/>
    <col min="789" max="789" width="10.5546875" bestFit="1" customWidth="1"/>
    <col min="791" max="791" width="10.5546875" bestFit="1" customWidth="1"/>
    <col min="793" max="793" width="11.6640625" bestFit="1" customWidth="1"/>
    <col min="795" max="795" width="12.44140625" customWidth="1"/>
    <col min="1025" max="1025" width="5.6640625" customWidth="1"/>
    <col min="1026" max="1026" width="43" customWidth="1"/>
    <col min="1027" max="1027" width="13.44140625" customWidth="1"/>
    <col min="1028" max="1028" width="12.88671875" customWidth="1"/>
    <col min="1029" max="1029" width="12.6640625" customWidth="1"/>
    <col min="1033" max="1033" width="10.5546875" bestFit="1" customWidth="1"/>
    <col min="1035" max="1035" width="10.5546875" bestFit="1" customWidth="1"/>
    <col min="1039" max="1039" width="10.5546875" bestFit="1" customWidth="1"/>
    <col min="1041" max="1041" width="10.5546875" bestFit="1" customWidth="1"/>
    <col min="1045" max="1045" width="10.5546875" bestFit="1" customWidth="1"/>
    <col min="1047" max="1047" width="10.5546875" bestFit="1" customWidth="1"/>
    <col min="1049" max="1049" width="11.6640625" bestFit="1" customWidth="1"/>
    <col min="1051" max="1051" width="12.44140625" customWidth="1"/>
    <col min="1281" max="1281" width="5.6640625" customWidth="1"/>
    <col min="1282" max="1282" width="43" customWidth="1"/>
    <col min="1283" max="1283" width="13.44140625" customWidth="1"/>
    <col min="1284" max="1284" width="12.88671875" customWidth="1"/>
    <col min="1285" max="1285" width="12.6640625" customWidth="1"/>
    <col min="1289" max="1289" width="10.5546875" bestFit="1" customWidth="1"/>
    <col min="1291" max="1291" width="10.5546875" bestFit="1" customWidth="1"/>
    <col min="1295" max="1295" width="10.5546875" bestFit="1" customWidth="1"/>
    <col min="1297" max="1297" width="10.5546875" bestFit="1" customWidth="1"/>
    <col min="1301" max="1301" width="10.5546875" bestFit="1" customWidth="1"/>
    <col min="1303" max="1303" width="10.5546875" bestFit="1" customWidth="1"/>
    <col min="1305" max="1305" width="11.6640625" bestFit="1" customWidth="1"/>
    <col min="1307" max="1307" width="12.44140625" customWidth="1"/>
    <col min="1537" max="1537" width="5.6640625" customWidth="1"/>
    <col min="1538" max="1538" width="43" customWidth="1"/>
    <col min="1539" max="1539" width="13.44140625" customWidth="1"/>
    <col min="1540" max="1540" width="12.88671875" customWidth="1"/>
    <col min="1541" max="1541" width="12.6640625" customWidth="1"/>
    <col min="1545" max="1545" width="10.5546875" bestFit="1" customWidth="1"/>
    <col min="1547" max="1547" width="10.5546875" bestFit="1" customWidth="1"/>
    <col min="1551" max="1551" width="10.5546875" bestFit="1" customWidth="1"/>
    <col min="1553" max="1553" width="10.5546875" bestFit="1" customWidth="1"/>
    <col min="1557" max="1557" width="10.5546875" bestFit="1" customWidth="1"/>
    <col min="1559" max="1559" width="10.5546875" bestFit="1" customWidth="1"/>
    <col min="1561" max="1561" width="11.6640625" bestFit="1" customWidth="1"/>
    <col min="1563" max="1563" width="12.44140625" customWidth="1"/>
    <col min="1793" max="1793" width="5.6640625" customWidth="1"/>
    <col min="1794" max="1794" width="43" customWidth="1"/>
    <col min="1795" max="1795" width="13.44140625" customWidth="1"/>
    <col min="1796" max="1796" width="12.88671875" customWidth="1"/>
    <col min="1797" max="1797" width="12.6640625" customWidth="1"/>
    <col min="1801" max="1801" width="10.5546875" bestFit="1" customWidth="1"/>
    <col min="1803" max="1803" width="10.5546875" bestFit="1" customWidth="1"/>
    <col min="1807" max="1807" width="10.5546875" bestFit="1" customWidth="1"/>
    <col min="1809" max="1809" width="10.5546875" bestFit="1" customWidth="1"/>
    <col min="1813" max="1813" width="10.5546875" bestFit="1" customWidth="1"/>
    <col min="1815" max="1815" width="10.5546875" bestFit="1" customWidth="1"/>
    <col min="1817" max="1817" width="11.6640625" bestFit="1" customWidth="1"/>
    <col min="1819" max="1819" width="12.44140625" customWidth="1"/>
    <col min="2049" max="2049" width="5.6640625" customWidth="1"/>
    <col min="2050" max="2050" width="43" customWidth="1"/>
    <col min="2051" max="2051" width="13.44140625" customWidth="1"/>
    <col min="2052" max="2052" width="12.88671875" customWidth="1"/>
    <col min="2053" max="2053" width="12.6640625" customWidth="1"/>
    <col min="2057" max="2057" width="10.5546875" bestFit="1" customWidth="1"/>
    <col min="2059" max="2059" width="10.5546875" bestFit="1" customWidth="1"/>
    <col min="2063" max="2063" width="10.5546875" bestFit="1" customWidth="1"/>
    <col min="2065" max="2065" width="10.5546875" bestFit="1" customWidth="1"/>
    <col min="2069" max="2069" width="10.5546875" bestFit="1" customWidth="1"/>
    <col min="2071" max="2071" width="10.5546875" bestFit="1" customWidth="1"/>
    <col min="2073" max="2073" width="11.6640625" bestFit="1" customWidth="1"/>
    <col min="2075" max="2075" width="12.44140625" customWidth="1"/>
    <col min="2305" max="2305" width="5.6640625" customWidth="1"/>
    <col min="2306" max="2306" width="43" customWidth="1"/>
    <col min="2307" max="2307" width="13.44140625" customWidth="1"/>
    <col min="2308" max="2308" width="12.88671875" customWidth="1"/>
    <col min="2309" max="2309" width="12.6640625" customWidth="1"/>
    <col min="2313" max="2313" width="10.5546875" bestFit="1" customWidth="1"/>
    <col min="2315" max="2315" width="10.5546875" bestFit="1" customWidth="1"/>
    <col min="2319" max="2319" width="10.5546875" bestFit="1" customWidth="1"/>
    <col min="2321" max="2321" width="10.5546875" bestFit="1" customWidth="1"/>
    <col min="2325" max="2325" width="10.5546875" bestFit="1" customWidth="1"/>
    <col min="2327" max="2327" width="10.5546875" bestFit="1" customWidth="1"/>
    <col min="2329" max="2329" width="11.6640625" bestFit="1" customWidth="1"/>
    <col min="2331" max="2331" width="12.44140625" customWidth="1"/>
    <col min="2561" max="2561" width="5.6640625" customWidth="1"/>
    <col min="2562" max="2562" width="43" customWidth="1"/>
    <col min="2563" max="2563" width="13.44140625" customWidth="1"/>
    <col min="2564" max="2564" width="12.88671875" customWidth="1"/>
    <col min="2565" max="2565" width="12.6640625" customWidth="1"/>
    <col min="2569" max="2569" width="10.5546875" bestFit="1" customWidth="1"/>
    <col min="2571" max="2571" width="10.5546875" bestFit="1" customWidth="1"/>
    <col min="2575" max="2575" width="10.5546875" bestFit="1" customWidth="1"/>
    <col min="2577" max="2577" width="10.5546875" bestFit="1" customWidth="1"/>
    <col min="2581" max="2581" width="10.5546875" bestFit="1" customWidth="1"/>
    <col min="2583" max="2583" width="10.5546875" bestFit="1" customWidth="1"/>
    <col min="2585" max="2585" width="11.6640625" bestFit="1" customWidth="1"/>
    <col min="2587" max="2587" width="12.44140625" customWidth="1"/>
    <col min="2817" max="2817" width="5.6640625" customWidth="1"/>
    <col min="2818" max="2818" width="43" customWidth="1"/>
    <col min="2819" max="2819" width="13.44140625" customWidth="1"/>
    <col min="2820" max="2820" width="12.88671875" customWidth="1"/>
    <col min="2821" max="2821" width="12.6640625" customWidth="1"/>
    <col min="2825" max="2825" width="10.5546875" bestFit="1" customWidth="1"/>
    <col min="2827" max="2827" width="10.5546875" bestFit="1" customWidth="1"/>
    <col min="2831" max="2831" width="10.5546875" bestFit="1" customWidth="1"/>
    <col min="2833" max="2833" width="10.5546875" bestFit="1" customWidth="1"/>
    <col min="2837" max="2837" width="10.5546875" bestFit="1" customWidth="1"/>
    <col min="2839" max="2839" width="10.5546875" bestFit="1" customWidth="1"/>
    <col min="2841" max="2841" width="11.6640625" bestFit="1" customWidth="1"/>
    <col min="2843" max="2843" width="12.44140625" customWidth="1"/>
    <col min="3073" max="3073" width="5.6640625" customWidth="1"/>
    <col min="3074" max="3074" width="43" customWidth="1"/>
    <col min="3075" max="3075" width="13.44140625" customWidth="1"/>
    <col min="3076" max="3076" width="12.88671875" customWidth="1"/>
    <col min="3077" max="3077" width="12.6640625" customWidth="1"/>
    <col min="3081" max="3081" width="10.5546875" bestFit="1" customWidth="1"/>
    <col min="3083" max="3083" width="10.5546875" bestFit="1" customWidth="1"/>
    <col min="3087" max="3087" width="10.5546875" bestFit="1" customWidth="1"/>
    <col min="3089" max="3089" width="10.5546875" bestFit="1" customWidth="1"/>
    <col min="3093" max="3093" width="10.5546875" bestFit="1" customWidth="1"/>
    <col min="3095" max="3095" width="10.5546875" bestFit="1" customWidth="1"/>
    <col min="3097" max="3097" width="11.6640625" bestFit="1" customWidth="1"/>
    <col min="3099" max="3099" width="12.44140625" customWidth="1"/>
    <col min="3329" max="3329" width="5.6640625" customWidth="1"/>
    <col min="3330" max="3330" width="43" customWidth="1"/>
    <col min="3331" max="3331" width="13.44140625" customWidth="1"/>
    <col min="3332" max="3332" width="12.88671875" customWidth="1"/>
    <col min="3333" max="3333" width="12.6640625" customWidth="1"/>
    <col min="3337" max="3337" width="10.5546875" bestFit="1" customWidth="1"/>
    <col min="3339" max="3339" width="10.5546875" bestFit="1" customWidth="1"/>
    <col min="3343" max="3343" width="10.5546875" bestFit="1" customWidth="1"/>
    <col min="3345" max="3345" width="10.5546875" bestFit="1" customWidth="1"/>
    <col min="3349" max="3349" width="10.5546875" bestFit="1" customWidth="1"/>
    <col min="3351" max="3351" width="10.5546875" bestFit="1" customWidth="1"/>
    <col min="3353" max="3353" width="11.6640625" bestFit="1" customWidth="1"/>
    <col min="3355" max="3355" width="12.44140625" customWidth="1"/>
    <col min="3585" max="3585" width="5.6640625" customWidth="1"/>
    <col min="3586" max="3586" width="43" customWidth="1"/>
    <col min="3587" max="3587" width="13.44140625" customWidth="1"/>
    <col min="3588" max="3588" width="12.88671875" customWidth="1"/>
    <col min="3589" max="3589" width="12.6640625" customWidth="1"/>
    <col min="3593" max="3593" width="10.5546875" bestFit="1" customWidth="1"/>
    <col min="3595" max="3595" width="10.5546875" bestFit="1" customWidth="1"/>
    <col min="3599" max="3599" width="10.5546875" bestFit="1" customWidth="1"/>
    <col min="3601" max="3601" width="10.5546875" bestFit="1" customWidth="1"/>
    <col min="3605" max="3605" width="10.5546875" bestFit="1" customWidth="1"/>
    <col min="3607" max="3607" width="10.5546875" bestFit="1" customWidth="1"/>
    <col min="3609" max="3609" width="11.6640625" bestFit="1" customWidth="1"/>
    <col min="3611" max="3611" width="12.44140625" customWidth="1"/>
    <col min="3841" max="3841" width="5.6640625" customWidth="1"/>
    <col min="3842" max="3842" width="43" customWidth="1"/>
    <col min="3843" max="3843" width="13.44140625" customWidth="1"/>
    <col min="3844" max="3844" width="12.88671875" customWidth="1"/>
    <col min="3845" max="3845" width="12.6640625" customWidth="1"/>
    <col min="3849" max="3849" width="10.5546875" bestFit="1" customWidth="1"/>
    <col min="3851" max="3851" width="10.5546875" bestFit="1" customWidth="1"/>
    <col min="3855" max="3855" width="10.5546875" bestFit="1" customWidth="1"/>
    <col min="3857" max="3857" width="10.5546875" bestFit="1" customWidth="1"/>
    <col min="3861" max="3861" width="10.5546875" bestFit="1" customWidth="1"/>
    <col min="3863" max="3863" width="10.5546875" bestFit="1" customWidth="1"/>
    <col min="3865" max="3865" width="11.6640625" bestFit="1" customWidth="1"/>
    <col min="3867" max="3867" width="12.44140625" customWidth="1"/>
    <col min="4097" max="4097" width="5.6640625" customWidth="1"/>
    <col min="4098" max="4098" width="43" customWidth="1"/>
    <col min="4099" max="4099" width="13.44140625" customWidth="1"/>
    <col min="4100" max="4100" width="12.88671875" customWidth="1"/>
    <col min="4101" max="4101" width="12.6640625" customWidth="1"/>
    <col min="4105" max="4105" width="10.5546875" bestFit="1" customWidth="1"/>
    <col min="4107" max="4107" width="10.5546875" bestFit="1" customWidth="1"/>
    <col min="4111" max="4111" width="10.5546875" bestFit="1" customWidth="1"/>
    <col min="4113" max="4113" width="10.5546875" bestFit="1" customWidth="1"/>
    <col min="4117" max="4117" width="10.5546875" bestFit="1" customWidth="1"/>
    <col min="4119" max="4119" width="10.5546875" bestFit="1" customWidth="1"/>
    <col min="4121" max="4121" width="11.6640625" bestFit="1" customWidth="1"/>
    <col min="4123" max="4123" width="12.44140625" customWidth="1"/>
    <col min="4353" max="4353" width="5.6640625" customWidth="1"/>
    <col min="4354" max="4354" width="43" customWidth="1"/>
    <col min="4355" max="4355" width="13.44140625" customWidth="1"/>
    <col min="4356" max="4356" width="12.88671875" customWidth="1"/>
    <col min="4357" max="4357" width="12.6640625" customWidth="1"/>
    <col min="4361" max="4361" width="10.5546875" bestFit="1" customWidth="1"/>
    <col min="4363" max="4363" width="10.5546875" bestFit="1" customWidth="1"/>
    <col min="4367" max="4367" width="10.5546875" bestFit="1" customWidth="1"/>
    <col min="4369" max="4369" width="10.5546875" bestFit="1" customWidth="1"/>
    <col min="4373" max="4373" width="10.5546875" bestFit="1" customWidth="1"/>
    <col min="4375" max="4375" width="10.5546875" bestFit="1" customWidth="1"/>
    <col min="4377" max="4377" width="11.6640625" bestFit="1" customWidth="1"/>
    <col min="4379" max="4379" width="12.44140625" customWidth="1"/>
    <col min="4609" max="4609" width="5.6640625" customWidth="1"/>
    <col min="4610" max="4610" width="43" customWidth="1"/>
    <col min="4611" max="4611" width="13.44140625" customWidth="1"/>
    <col min="4612" max="4612" width="12.88671875" customWidth="1"/>
    <col min="4613" max="4613" width="12.6640625" customWidth="1"/>
    <col min="4617" max="4617" width="10.5546875" bestFit="1" customWidth="1"/>
    <col min="4619" max="4619" width="10.5546875" bestFit="1" customWidth="1"/>
    <col min="4623" max="4623" width="10.5546875" bestFit="1" customWidth="1"/>
    <col min="4625" max="4625" width="10.5546875" bestFit="1" customWidth="1"/>
    <col min="4629" max="4629" width="10.5546875" bestFit="1" customWidth="1"/>
    <col min="4631" max="4631" width="10.5546875" bestFit="1" customWidth="1"/>
    <col min="4633" max="4633" width="11.6640625" bestFit="1" customWidth="1"/>
    <col min="4635" max="4635" width="12.44140625" customWidth="1"/>
    <col min="4865" max="4865" width="5.6640625" customWidth="1"/>
    <col min="4866" max="4866" width="43" customWidth="1"/>
    <col min="4867" max="4867" width="13.44140625" customWidth="1"/>
    <col min="4868" max="4868" width="12.88671875" customWidth="1"/>
    <col min="4869" max="4869" width="12.6640625" customWidth="1"/>
    <col min="4873" max="4873" width="10.5546875" bestFit="1" customWidth="1"/>
    <col min="4875" max="4875" width="10.5546875" bestFit="1" customWidth="1"/>
    <col min="4879" max="4879" width="10.5546875" bestFit="1" customWidth="1"/>
    <col min="4881" max="4881" width="10.5546875" bestFit="1" customWidth="1"/>
    <col min="4885" max="4885" width="10.5546875" bestFit="1" customWidth="1"/>
    <col min="4887" max="4887" width="10.5546875" bestFit="1" customWidth="1"/>
    <col min="4889" max="4889" width="11.6640625" bestFit="1" customWidth="1"/>
    <col min="4891" max="4891" width="12.44140625" customWidth="1"/>
    <col min="5121" max="5121" width="5.6640625" customWidth="1"/>
    <col min="5122" max="5122" width="43" customWidth="1"/>
    <col min="5123" max="5123" width="13.44140625" customWidth="1"/>
    <col min="5124" max="5124" width="12.88671875" customWidth="1"/>
    <col min="5125" max="5125" width="12.6640625" customWidth="1"/>
    <col min="5129" max="5129" width="10.5546875" bestFit="1" customWidth="1"/>
    <col min="5131" max="5131" width="10.5546875" bestFit="1" customWidth="1"/>
    <col min="5135" max="5135" width="10.5546875" bestFit="1" customWidth="1"/>
    <col min="5137" max="5137" width="10.5546875" bestFit="1" customWidth="1"/>
    <col min="5141" max="5141" width="10.5546875" bestFit="1" customWidth="1"/>
    <col min="5143" max="5143" width="10.5546875" bestFit="1" customWidth="1"/>
    <col min="5145" max="5145" width="11.6640625" bestFit="1" customWidth="1"/>
    <col min="5147" max="5147" width="12.44140625" customWidth="1"/>
    <col min="5377" max="5377" width="5.6640625" customWidth="1"/>
    <col min="5378" max="5378" width="43" customWidth="1"/>
    <col min="5379" max="5379" width="13.44140625" customWidth="1"/>
    <col min="5380" max="5380" width="12.88671875" customWidth="1"/>
    <col min="5381" max="5381" width="12.6640625" customWidth="1"/>
    <col min="5385" max="5385" width="10.5546875" bestFit="1" customWidth="1"/>
    <col min="5387" max="5387" width="10.5546875" bestFit="1" customWidth="1"/>
    <col min="5391" max="5391" width="10.5546875" bestFit="1" customWidth="1"/>
    <col min="5393" max="5393" width="10.5546875" bestFit="1" customWidth="1"/>
    <col min="5397" max="5397" width="10.5546875" bestFit="1" customWidth="1"/>
    <col min="5399" max="5399" width="10.5546875" bestFit="1" customWidth="1"/>
    <col min="5401" max="5401" width="11.6640625" bestFit="1" customWidth="1"/>
    <col min="5403" max="5403" width="12.44140625" customWidth="1"/>
    <col min="5633" max="5633" width="5.6640625" customWidth="1"/>
    <col min="5634" max="5634" width="43" customWidth="1"/>
    <col min="5635" max="5635" width="13.44140625" customWidth="1"/>
    <col min="5636" max="5636" width="12.88671875" customWidth="1"/>
    <col min="5637" max="5637" width="12.6640625" customWidth="1"/>
    <col min="5641" max="5641" width="10.5546875" bestFit="1" customWidth="1"/>
    <col min="5643" max="5643" width="10.5546875" bestFit="1" customWidth="1"/>
    <col min="5647" max="5647" width="10.5546875" bestFit="1" customWidth="1"/>
    <col min="5649" max="5649" width="10.5546875" bestFit="1" customWidth="1"/>
    <col min="5653" max="5653" width="10.5546875" bestFit="1" customWidth="1"/>
    <col min="5655" max="5655" width="10.5546875" bestFit="1" customWidth="1"/>
    <col min="5657" max="5657" width="11.6640625" bestFit="1" customWidth="1"/>
    <col min="5659" max="5659" width="12.44140625" customWidth="1"/>
    <col min="5889" max="5889" width="5.6640625" customWidth="1"/>
    <col min="5890" max="5890" width="43" customWidth="1"/>
    <col min="5891" max="5891" width="13.44140625" customWidth="1"/>
    <col min="5892" max="5892" width="12.88671875" customWidth="1"/>
    <col min="5893" max="5893" width="12.6640625" customWidth="1"/>
    <col min="5897" max="5897" width="10.5546875" bestFit="1" customWidth="1"/>
    <col min="5899" max="5899" width="10.5546875" bestFit="1" customWidth="1"/>
    <col min="5903" max="5903" width="10.5546875" bestFit="1" customWidth="1"/>
    <col min="5905" max="5905" width="10.5546875" bestFit="1" customWidth="1"/>
    <col min="5909" max="5909" width="10.5546875" bestFit="1" customWidth="1"/>
    <col min="5911" max="5911" width="10.5546875" bestFit="1" customWidth="1"/>
    <col min="5913" max="5913" width="11.6640625" bestFit="1" customWidth="1"/>
    <col min="5915" max="5915" width="12.44140625" customWidth="1"/>
    <col min="6145" max="6145" width="5.6640625" customWidth="1"/>
    <col min="6146" max="6146" width="43" customWidth="1"/>
    <col min="6147" max="6147" width="13.44140625" customWidth="1"/>
    <col min="6148" max="6148" width="12.88671875" customWidth="1"/>
    <col min="6149" max="6149" width="12.6640625" customWidth="1"/>
    <col min="6153" max="6153" width="10.5546875" bestFit="1" customWidth="1"/>
    <col min="6155" max="6155" width="10.5546875" bestFit="1" customWidth="1"/>
    <col min="6159" max="6159" width="10.5546875" bestFit="1" customWidth="1"/>
    <col min="6161" max="6161" width="10.5546875" bestFit="1" customWidth="1"/>
    <col min="6165" max="6165" width="10.5546875" bestFit="1" customWidth="1"/>
    <col min="6167" max="6167" width="10.5546875" bestFit="1" customWidth="1"/>
    <col min="6169" max="6169" width="11.6640625" bestFit="1" customWidth="1"/>
    <col min="6171" max="6171" width="12.44140625" customWidth="1"/>
    <col min="6401" max="6401" width="5.6640625" customWidth="1"/>
    <col min="6402" max="6402" width="43" customWidth="1"/>
    <col min="6403" max="6403" width="13.44140625" customWidth="1"/>
    <col min="6404" max="6404" width="12.88671875" customWidth="1"/>
    <col min="6405" max="6405" width="12.6640625" customWidth="1"/>
    <col min="6409" max="6409" width="10.5546875" bestFit="1" customWidth="1"/>
    <col min="6411" max="6411" width="10.5546875" bestFit="1" customWidth="1"/>
    <col min="6415" max="6415" width="10.5546875" bestFit="1" customWidth="1"/>
    <col min="6417" max="6417" width="10.5546875" bestFit="1" customWidth="1"/>
    <col min="6421" max="6421" width="10.5546875" bestFit="1" customWidth="1"/>
    <col min="6423" max="6423" width="10.5546875" bestFit="1" customWidth="1"/>
    <col min="6425" max="6425" width="11.6640625" bestFit="1" customWidth="1"/>
    <col min="6427" max="6427" width="12.44140625" customWidth="1"/>
    <col min="6657" max="6657" width="5.6640625" customWidth="1"/>
    <col min="6658" max="6658" width="43" customWidth="1"/>
    <col min="6659" max="6659" width="13.44140625" customWidth="1"/>
    <col min="6660" max="6660" width="12.88671875" customWidth="1"/>
    <col min="6661" max="6661" width="12.6640625" customWidth="1"/>
    <col min="6665" max="6665" width="10.5546875" bestFit="1" customWidth="1"/>
    <col min="6667" max="6667" width="10.5546875" bestFit="1" customWidth="1"/>
    <col min="6671" max="6671" width="10.5546875" bestFit="1" customWidth="1"/>
    <col min="6673" max="6673" width="10.5546875" bestFit="1" customWidth="1"/>
    <col min="6677" max="6677" width="10.5546875" bestFit="1" customWidth="1"/>
    <col min="6679" max="6679" width="10.5546875" bestFit="1" customWidth="1"/>
    <col min="6681" max="6681" width="11.6640625" bestFit="1" customWidth="1"/>
    <col min="6683" max="6683" width="12.44140625" customWidth="1"/>
    <col min="6913" max="6913" width="5.6640625" customWidth="1"/>
    <col min="6914" max="6914" width="43" customWidth="1"/>
    <col min="6915" max="6915" width="13.44140625" customWidth="1"/>
    <col min="6916" max="6916" width="12.88671875" customWidth="1"/>
    <col min="6917" max="6917" width="12.6640625" customWidth="1"/>
    <col min="6921" max="6921" width="10.5546875" bestFit="1" customWidth="1"/>
    <col min="6923" max="6923" width="10.5546875" bestFit="1" customWidth="1"/>
    <col min="6927" max="6927" width="10.5546875" bestFit="1" customWidth="1"/>
    <col min="6929" max="6929" width="10.5546875" bestFit="1" customWidth="1"/>
    <col min="6933" max="6933" width="10.5546875" bestFit="1" customWidth="1"/>
    <col min="6935" max="6935" width="10.5546875" bestFit="1" customWidth="1"/>
    <col min="6937" max="6937" width="11.6640625" bestFit="1" customWidth="1"/>
    <col min="6939" max="6939" width="12.44140625" customWidth="1"/>
    <col min="7169" max="7169" width="5.6640625" customWidth="1"/>
    <col min="7170" max="7170" width="43" customWidth="1"/>
    <col min="7171" max="7171" width="13.44140625" customWidth="1"/>
    <col min="7172" max="7172" width="12.88671875" customWidth="1"/>
    <col min="7173" max="7173" width="12.6640625" customWidth="1"/>
    <col min="7177" max="7177" width="10.5546875" bestFit="1" customWidth="1"/>
    <col min="7179" max="7179" width="10.5546875" bestFit="1" customWidth="1"/>
    <col min="7183" max="7183" width="10.5546875" bestFit="1" customWidth="1"/>
    <col min="7185" max="7185" width="10.5546875" bestFit="1" customWidth="1"/>
    <col min="7189" max="7189" width="10.5546875" bestFit="1" customWidth="1"/>
    <col min="7191" max="7191" width="10.5546875" bestFit="1" customWidth="1"/>
    <col min="7193" max="7193" width="11.6640625" bestFit="1" customWidth="1"/>
    <col min="7195" max="7195" width="12.44140625" customWidth="1"/>
    <col min="7425" max="7425" width="5.6640625" customWidth="1"/>
    <col min="7426" max="7426" width="43" customWidth="1"/>
    <col min="7427" max="7427" width="13.44140625" customWidth="1"/>
    <col min="7428" max="7428" width="12.88671875" customWidth="1"/>
    <col min="7429" max="7429" width="12.6640625" customWidth="1"/>
    <col min="7433" max="7433" width="10.5546875" bestFit="1" customWidth="1"/>
    <col min="7435" max="7435" width="10.5546875" bestFit="1" customWidth="1"/>
    <col min="7439" max="7439" width="10.5546875" bestFit="1" customWidth="1"/>
    <col min="7441" max="7441" width="10.5546875" bestFit="1" customWidth="1"/>
    <col min="7445" max="7445" width="10.5546875" bestFit="1" customWidth="1"/>
    <col min="7447" max="7447" width="10.5546875" bestFit="1" customWidth="1"/>
    <col min="7449" max="7449" width="11.6640625" bestFit="1" customWidth="1"/>
    <col min="7451" max="7451" width="12.44140625" customWidth="1"/>
    <col min="7681" max="7681" width="5.6640625" customWidth="1"/>
    <col min="7682" max="7682" width="43" customWidth="1"/>
    <col min="7683" max="7683" width="13.44140625" customWidth="1"/>
    <col min="7684" max="7684" width="12.88671875" customWidth="1"/>
    <col min="7685" max="7685" width="12.6640625" customWidth="1"/>
    <col min="7689" max="7689" width="10.5546875" bestFit="1" customWidth="1"/>
    <col min="7691" max="7691" width="10.5546875" bestFit="1" customWidth="1"/>
    <col min="7695" max="7695" width="10.5546875" bestFit="1" customWidth="1"/>
    <col min="7697" max="7697" width="10.5546875" bestFit="1" customWidth="1"/>
    <col min="7701" max="7701" width="10.5546875" bestFit="1" customWidth="1"/>
    <col min="7703" max="7703" width="10.5546875" bestFit="1" customWidth="1"/>
    <col min="7705" max="7705" width="11.6640625" bestFit="1" customWidth="1"/>
    <col min="7707" max="7707" width="12.44140625" customWidth="1"/>
    <col min="7937" max="7937" width="5.6640625" customWidth="1"/>
    <col min="7938" max="7938" width="43" customWidth="1"/>
    <col min="7939" max="7939" width="13.44140625" customWidth="1"/>
    <col min="7940" max="7940" width="12.88671875" customWidth="1"/>
    <col min="7941" max="7941" width="12.6640625" customWidth="1"/>
    <col min="7945" max="7945" width="10.5546875" bestFit="1" customWidth="1"/>
    <col min="7947" max="7947" width="10.5546875" bestFit="1" customWidth="1"/>
    <col min="7951" max="7951" width="10.5546875" bestFit="1" customWidth="1"/>
    <col min="7953" max="7953" width="10.5546875" bestFit="1" customWidth="1"/>
    <col min="7957" max="7957" width="10.5546875" bestFit="1" customWidth="1"/>
    <col min="7959" max="7959" width="10.5546875" bestFit="1" customWidth="1"/>
    <col min="7961" max="7961" width="11.6640625" bestFit="1" customWidth="1"/>
    <col min="7963" max="7963" width="12.44140625" customWidth="1"/>
    <col min="8193" max="8193" width="5.6640625" customWidth="1"/>
    <col min="8194" max="8194" width="43" customWidth="1"/>
    <col min="8195" max="8195" width="13.44140625" customWidth="1"/>
    <col min="8196" max="8196" width="12.88671875" customWidth="1"/>
    <col min="8197" max="8197" width="12.6640625" customWidth="1"/>
    <col min="8201" max="8201" width="10.5546875" bestFit="1" customWidth="1"/>
    <col min="8203" max="8203" width="10.5546875" bestFit="1" customWidth="1"/>
    <col min="8207" max="8207" width="10.5546875" bestFit="1" customWidth="1"/>
    <col min="8209" max="8209" width="10.5546875" bestFit="1" customWidth="1"/>
    <col min="8213" max="8213" width="10.5546875" bestFit="1" customWidth="1"/>
    <col min="8215" max="8215" width="10.5546875" bestFit="1" customWidth="1"/>
    <col min="8217" max="8217" width="11.6640625" bestFit="1" customWidth="1"/>
    <col min="8219" max="8219" width="12.44140625" customWidth="1"/>
    <col min="8449" max="8449" width="5.6640625" customWidth="1"/>
    <col min="8450" max="8450" width="43" customWidth="1"/>
    <col min="8451" max="8451" width="13.44140625" customWidth="1"/>
    <col min="8452" max="8452" width="12.88671875" customWidth="1"/>
    <col min="8453" max="8453" width="12.6640625" customWidth="1"/>
    <col min="8457" max="8457" width="10.5546875" bestFit="1" customWidth="1"/>
    <col min="8459" max="8459" width="10.5546875" bestFit="1" customWidth="1"/>
    <col min="8463" max="8463" width="10.5546875" bestFit="1" customWidth="1"/>
    <col min="8465" max="8465" width="10.5546875" bestFit="1" customWidth="1"/>
    <col min="8469" max="8469" width="10.5546875" bestFit="1" customWidth="1"/>
    <col min="8471" max="8471" width="10.5546875" bestFit="1" customWidth="1"/>
    <col min="8473" max="8473" width="11.6640625" bestFit="1" customWidth="1"/>
    <col min="8475" max="8475" width="12.44140625" customWidth="1"/>
    <col min="8705" max="8705" width="5.6640625" customWidth="1"/>
    <col min="8706" max="8706" width="43" customWidth="1"/>
    <col min="8707" max="8707" width="13.44140625" customWidth="1"/>
    <col min="8708" max="8708" width="12.88671875" customWidth="1"/>
    <col min="8709" max="8709" width="12.6640625" customWidth="1"/>
    <col min="8713" max="8713" width="10.5546875" bestFit="1" customWidth="1"/>
    <col min="8715" max="8715" width="10.5546875" bestFit="1" customWidth="1"/>
    <col min="8719" max="8719" width="10.5546875" bestFit="1" customWidth="1"/>
    <col min="8721" max="8721" width="10.5546875" bestFit="1" customWidth="1"/>
    <col min="8725" max="8725" width="10.5546875" bestFit="1" customWidth="1"/>
    <col min="8727" max="8727" width="10.5546875" bestFit="1" customWidth="1"/>
    <col min="8729" max="8729" width="11.6640625" bestFit="1" customWidth="1"/>
    <col min="8731" max="8731" width="12.44140625" customWidth="1"/>
    <col min="8961" max="8961" width="5.6640625" customWidth="1"/>
    <col min="8962" max="8962" width="43" customWidth="1"/>
    <col min="8963" max="8963" width="13.44140625" customWidth="1"/>
    <col min="8964" max="8964" width="12.88671875" customWidth="1"/>
    <col min="8965" max="8965" width="12.6640625" customWidth="1"/>
    <col min="8969" max="8969" width="10.5546875" bestFit="1" customWidth="1"/>
    <col min="8971" max="8971" width="10.5546875" bestFit="1" customWidth="1"/>
    <col min="8975" max="8975" width="10.5546875" bestFit="1" customWidth="1"/>
    <col min="8977" max="8977" width="10.5546875" bestFit="1" customWidth="1"/>
    <col min="8981" max="8981" width="10.5546875" bestFit="1" customWidth="1"/>
    <col min="8983" max="8983" width="10.5546875" bestFit="1" customWidth="1"/>
    <col min="8985" max="8985" width="11.6640625" bestFit="1" customWidth="1"/>
    <col min="8987" max="8987" width="12.44140625" customWidth="1"/>
    <col min="9217" max="9217" width="5.6640625" customWidth="1"/>
    <col min="9218" max="9218" width="43" customWidth="1"/>
    <col min="9219" max="9219" width="13.44140625" customWidth="1"/>
    <col min="9220" max="9220" width="12.88671875" customWidth="1"/>
    <col min="9221" max="9221" width="12.6640625" customWidth="1"/>
    <col min="9225" max="9225" width="10.5546875" bestFit="1" customWidth="1"/>
    <col min="9227" max="9227" width="10.5546875" bestFit="1" customWidth="1"/>
    <col min="9231" max="9231" width="10.5546875" bestFit="1" customWidth="1"/>
    <col min="9233" max="9233" width="10.5546875" bestFit="1" customWidth="1"/>
    <col min="9237" max="9237" width="10.5546875" bestFit="1" customWidth="1"/>
    <col min="9239" max="9239" width="10.5546875" bestFit="1" customWidth="1"/>
    <col min="9241" max="9241" width="11.6640625" bestFit="1" customWidth="1"/>
    <col min="9243" max="9243" width="12.44140625" customWidth="1"/>
    <col min="9473" max="9473" width="5.6640625" customWidth="1"/>
    <col min="9474" max="9474" width="43" customWidth="1"/>
    <col min="9475" max="9475" width="13.44140625" customWidth="1"/>
    <col min="9476" max="9476" width="12.88671875" customWidth="1"/>
    <col min="9477" max="9477" width="12.6640625" customWidth="1"/>
    <col min="9481" max="9481" width="10.5546875" bestFit="1" customWidth="1"/>
    <col min="9483" max="9483" width="10.5546875" bestFit="1" customWidth="1"/>
    <col min="9487" max="9487" width="10.5546875" bestFit="1" customWidth="1"/>
    <col min="9489" max="9489" width="10.5546875" bestFit="1" customWidth="1"/>
    <col min="9493" max="9493" width="10.5546875" bestFit="1" customWidth="1"/>
    <col min="9495" max="9495" width="10.5546875" bestFit="1" customWidth="1"/>
    <col min="9497" max="9497" width="11.6640625" bestFit="1" customWidth="1"/>
    <col min="9499" max="9499" width="12.44140625" customWidth="1"/>
    <col min="9729" max="9729" width="5.6640625" customWidth="1"/>
    <col min="9730" max="9730" width="43" customWidth="1"/>
    <col min="9731" max="9731" width="13.44140625" customWidth="1"/>
    <col min="9732" max="9732" width="12.88671875" customWidth="1"/>
    <col min="9733" max="9733" width="12.6640625" customWidth="1"/>
    <col min="9737" max="9737" width="10.5546875" bestFit="1" customWidth="1"/>
    <col min="9739" max="9739" width="10.5546875" bestFit="1" customWidth="1"/>
    <col min="9743" max="9743" width="10.5546875" bestFit="1" customWidth="1"/>
    <col min="9745" max="9745" width="10.5546875" bestFit="1" customWidth="1"/>
    <col min="9749" max="9749" width="10.5546875" bestFit="1" customWidth="1"/>
    <col min="9751" max="9751" width="10.5546875" bestFit="1" customWidth="1"/>
    <col min="9753" max="9753" width="11.6640625" bestFit="1" customWidth="1"/>
    <col min="9755" max="9755" width="12.44140625" customWidth="1"/>
    <col min="9985" max="9985" width="5.6640625" customWidth="1"/>
    <col min="9986" max="9986" width="43" customWidth="1"/>
    <col min="9987" max="9987" width="13.44140625" customWidth="1"/>
    <col min="9988" max="9988" width="12.88671875" customWidth="1"/>
    <col min="9989" max="9989" width="12.6640625" customWidth="1"/>
    <col min="9993" max="9993" width="10.5546875" bestFit="1" customWidth="1"/>
    <col min="9995" max="9995" width="10.5546875" bestFit="1" customWidth="1"/>
    <col min="9999" max="9999" width="10.5546875" bestFit="1" customWidth="1"/>
    <col min="10001" max="10001" width="10.5546875" bestFit="1" customWidth="1"/>
    <col min="10005" max="10005" width="10.5546875" bestFit="1" customWidth="1"/>
    <col min="10007" max="10007" width="10.5546875" bestFit="1" customWidth="1"/>
    <col min="10009" max="10009" width="11.6640625" bestFit="1" customWidth="1"/>
    <col min="10011" max="10011" width="12.44140625" customWidth="1"/>
    <col min="10241" max="10241" width="5.6640625" customWidth="1"/>
    <col min="10242" max="10242" width="43" customWidth="1"/>
    <col min="10243" max="10243" width="13.44140625" customWidth="1"/>
    <col min="10244" max="10244" width="12.88671875" customWidth="1"/>
    <col min="10245" max="10245" width="12.6640625" customWidth="1"/>
    <col min="10249" max="10249" width="10.5546875" bestFit="1" customWidth="1"/>
    <col min="10251" max="10251" width="10.5546875" bestFit="1" customWidth="1"/>
    <col min="10255" max="10255" width="10.5546875" bestFit="1" customWidth="1"/>
    <col min="10257" max="10257" width="10.5546875" bestFit="1" customWidth="1"/>
    <col min="10261" max="10261" width="10.5546875" bestFit="1" customWidth="1"/>
    <col min="10263" max="10263" width="10.5546875" bestFit="1" customWidth="1"/>
    <col min="10265" max="10265" width="11.6640625" bestFit="1" customWidth="1"/>
    <col min="10267" max="10267" width="12.44140625" customWidth="1"/>
    <col min="10497" max="10497" width="5.6640625" customWidth="1"/>
    <col min="10498" max="10498" width="43" customWidth="1"/>
    <col min="10499" max="10499" width="13.44140625" customWidth="1"/>
    <col min="10500" max="10500" width="12.88671875" customWidth="1"/>
    <col min="10501" max="10501" width="12.6640625" customWidth="1"/>
    <col min="10505" max="10505" width="10.5546875" bestFit="1" customWidth="1"/>
    <col min="10507" max="10507" width="10.5546875" bestFit="1" customWidth="1"/>
    <col min="10511" max="10511" width="10.5546875" bestFit="1" customWidth="1"/>
    <col min="10513" max="10513" width="10.5546875" bestFit="1" customWidth="1"/>
    <col min="10517" max="10517" width="10.5546875" bestFit="1" customWidth="1"/>
    <col min="10519" max="10519" width="10.5546875" bestFit="1" customWidth="1"/>
    <col min="10521" max="10521" width="11.6640625" bestFit="1" customWidth="1"/>
    <col min="10523" max="10523" width="12.44140625" customWidth="1"/>
    <col min="10753" max="10753" width="5.6640625" customWidth="1"/>
    <col min="10754" max="10754" width="43" customWidth="1"/>
    <col min="10755" max="10755" width="13.44140625" customWidth="1"/>
    <col min="10756" max="10756" width="12.88671875" customWidth="1"/>
    <col min="10757" max="10757" width="12.6640625" customWidth="1"/>
    <col min="10761" max="10761" width="10.5546875" bestFit="1" customWidth="1"/>
    <col min="10763" max="10763" width="10.5546875" bestFit="1" customWidth="1"/>
    <col min="10767" max="10767" width="10.5546875" bestFit="1" customWidth="1"/>
    <col min="10769" max="10769" width="10.5546875" bestFit="1" customWidth="1"/>
    <col min="10773" max="10773" width="10.5546875" bestFit="1" customWidth="1"/>
    <col min="10775" max="10775" width="10.5546875" bestFit="1" customWidth="1"/>
    <col min="10777" max="10777" width="11.6640625" bestFit="1" customWidth="1"/>
    <col min="10779" max="10779" width="12.44140625" customWidth="1"/>
    <col min="11009" max="11009" width="5.6640625" customWidth="1"/>
    <col min="11010" max="11010" width="43" customWidth="1"/>
    <col min="11011" max="11011" width="13.44140625" customWidth="1"/>
    <col min="11012" max="11012" width="12.88671875" customWidth="1"/>
    <col min="11013" max="11013" width="12.6640625" customWidth="1"/>
    <col min="11017" max="11017" width="10.5546875" bestFit="1" customWidth="1"/>
    <col min="11019" max="11019" width="10.5546875" bestFit="1" customWidth="1"/>
    <col min="11023" max="11023" width="10.5546875" bestFit="1" customWidth="1"/>
    <col min="11025" max="11025" width="10.5546875" bestFit="1" customWidth="1"/>
    <col min="11029" max="11029" width="10.5546875" bestFit="1" customWidth="1"/>
    <col min="11031" max="11031" width="10.5546875" bestFit="1" customWidth="1"/>
    <col min="11033" max="11033" width="11.6640625" bestFit="1" customWidth="1"/>
    <col min="11035" max="11035" width="12.44140625" customWidth="1"/>
    <col min="11265" max="11265" width="5.6640625" customWidth="1"/>
    <col min="11266" max="11266" width="43" customWidth="1"/>
    <col min="11267" max="11267" width="13.44140625" customWidth="1"/>
    <col min="11268" max="11268" width="12.88671875" customWidth="1"/>
    <col min="11269" max="11269" width="12.6640625" customWidth="1"/>
    <col min="11273" max="11273" width="10.5546875" bestFit="1" customWidth="1"/>
    <col min="11275" max="11275" width="10.5546875" bestFit="1" customWidth="1"/>
    <col min="11279" max="11279" width="10.5546875" bestFit="1" customWidth="1"/>
    <col min="11281" max="11281" width="10.5546875" bestFit="1" customWidth="1"/>
    <col min="11285" max="11285" width="10.5546875" bestFit="1" customWidth="1"/>
    <col min="11287" max="11287" width="10.5546875" bestFit="1" customWidth="1"/>
    <col min="11289" max="11289" width="11.6640625" bestFit="1" customWidth="1"/>
    <col min="11291" max="11291" width="12.44140625" customWidth="1"/>
    <col min="11521" max="11521" width="5.6640625" customWidth="1"/>
    <col min="11522" max="11522" width="43" customWidth="1"/>
    <col min="11523" max="11523" width="13.44140625" customWidth="1"/>
    <col min="11524" max="11524" width="12.88671875" customWidth="1"/>
    <col min="11525" max="11525" width="12.6640625" customWidth="1"/>
    <col min="11529" max="11529" width="10.5546875" bestFit="1" customWidth="1"/>
    <col min="11531" max="11531" width="10.5546875" bestFit="1" customWidth="1"/>
    <col min="11535" max="11535" width="10.5546875" bestFit="1" customWidth="1"/>
    <col min="11537" max="11537" width="10.5546875" bestFit="1" customWidth="1"/>
    <col min="11541" max="11541" width="10.5546875" bestFit="1" customWidth="1"/>
    <col min="11543" max="11543" width="10.5546875" bestFit="1" customWidth="1"/>
    <col min="11545" max="11545" width="11.6640625" bestFit="1" customWidth="1"/>
    <col min="11547" max="11547" width="12.44140625" customWidth="1"/>
    <col min="11777" max="11777" width="5.6640625" customWidth="1"/>
    <col min="11778" max="11778" width="43" customWidth="1"/>
    <col min="11779" max="11779" width="13.44140625" customWidth="1"/>
    <col min="11780" max="11780" width="12.88671875" customWidth="1"/>
    <col min="11781" max="11781" width="12.6640625" customWidth="1"/>
    <col min="11785" max="11785" width="10.5546875" bestFit="1" customWidth="1"/>
    <col min="11787" max="11787" width="10.5546875" bestFit="1" customWidth="1"/>
    <col min="11791" max="11791" width="10.5546875" bestFit="1" customWidth="1"/>
    <col min="11793" max="11793" width="10.5546875" bestFit="1" customWidth="1"/>
    <col min="11797" max="11797" width="10.5546875" bestFit="1" customWidth="1"/>
    <col min="11799" max="11799" width="10.5546875" bestFit="1" customWidth="1"/>
    <col min="11801" max="11801" width="11.6640625" bestFit="1" customWidth="1"/>
    <col min="11803" max="11803" width="12.44140625" customWidth="1"/>
    <col min="12033" max="12033" width="5.6640625" customWidth="1"/>
    <col min="12034" max="12034" width="43" customWidth="1"/>
    <col min="12035" max="12035" width="13.44140625" customWidth="1"/>
    <col min="12036" max="12036" width="12.88671875" customWidth="1"/>
    <col min="12037" max="12037" width="12.6640625" customWidth="1"/>
    <col min="12041" max="12041" width="10.5546875" bestFit="1" customWidth="1"/>
    <col min="12043" max="12043" width="10.5546875" bestFit="1" customWidth="1"/>
    <col min="12047" max="12047" width="10.5546875" bestFit="1" customWidth="1"/>
    <col min="12049" max="12049" width="10.5546875" bestFit="1" customWidth="1"/>
    <col min="12053" max="12053" width="10.5546875" bestFit="1" customWidth="1"/>
    <col min="12055" max="12055" width="10.5546875" bestFit="1" customWidth="1"/>
    <col min="12057" max="12057" width="11.6640625" bestFit="1" customWidth="1"/>
    <col min="12059" max="12059" width="12.44140625" customWidth="1"/>
    <col min="12289" max="12289" width="5.6640625" customWidth="1"/>
    <col min="12290" max="12290" width="43" customWidth="1"/>
    <col min="12291" max="12291" width="13.44140625" customWidth="1"/>
    <col min="12292" max="12292" width="12.88671875" customWidth="1"/>
    <col min="12293" max="12293" width="12.6640625" customWidth="1"/>
    <col min="12297" max="12297" width="10.5546875" bestFit="1" customWidth="1"/>
    <col min="12299" max="12299" width="10.5546875" bestFit="1" customWidth="1"/>
    <col min="12303" max="12303" width="10.5546875" bestFit="1" customWidth="1"/>
    <col min="12305" max="12305" width="10.5546875" bestFit="1" customWidth="1"/>
    <col min="12309" max="12309" width="10.5546875" bestFit="1" customWidth="1"/>
    <col min="12311" max="12311" width="10.5546875" bestFit="1" customWidth="1"/>
    <col min="12313" max="12313" width="11.6640625" bestFit="1" customWidth="1"/>
    <col min="12315" max="12315" width="12.44140625" customWidth="1"/>
    <col min="12545" max="12545" width="5.6640625" customWidth="1"/>
    <col min="12546" max="12546" width="43" customWidth="1"/>
    <col min="12547" max="12547" width="13.44140625" customWidth="1"/>
    <col min="12548" max="12548" width="12.88671875" customWidth="1"/>
    <col min="12549" max="12549" width="12.6640625" customWidth="1"/>
    <col min="12553" max="12553" width="10.5546875" bestFit="1" customWidth="1"/>
    <col min="12555" max="12555" width="10.5546875" bestFit="1" customWidth="1"/>
    <col min="12559" max="12559" width="10.5546875" bestFit="1" customWidth="1"/>
    <col min="12561" max="12561" width="10.5546875" bestFit="1" customWidth="1"/>
    <col min="12565" max="12565" width="10.5546875" bestFit="1" customWidth="1"/>
    <col min="12567" max="12567" width="10.5546875" bestFit="1" customWidth="1"/>
    <col min="12569" max="12569" width="11.6640625" bestFit="1" customWidth="1"/>
    <col min="12571" max="12571" width="12.44140625" customWidth="1"/>
    <col min="12801" max="12801" width="5.6640625" customWidth="1"/>
    <col min="12802" max="12802" width="43" customWidth="1"/>
    <col min="12803" max="12803" width="13.44140625" customWidth="1"/>
    <col min="12804" max="12804" width="12.88671875" customWidth="1"/>
    <col min="12805" max="12805" width="12.6640625" customWidth="1"/>
    <col min="12809" max="12809" width="10.5546875" bestFit="1" customWidth="1"/>
    <col min="12811" max="12811" width="10.5546875" bestFit="1" customWidth="1"/>
    <col min="12815" max="12815" width="10.5546875" bestFit="1" customWidth="1"/>
    <col min="12817" max="12817" width="10.5546875" bestFit="1" customWidth="1"/>
    <col min="12821" max="12821" width="10.5546875" bestFit="1" customWidth="1"/>
    <col min="12823" max="12823" width="10.5546875" bestFit="1" customWidth="1"/>
    <col min="12825" max="12825" width="11.6640625" bestFit="1" customWidth="1"/>
    <col min="12827" max="12827" width="12.44140625" customWidth="1"/>
    <col min="13057" max="13057" width="5.6640625" customWidth="1"/>
    <col min="13058" max="13058" width="43" customWidth="1"/>
    <col min="13059" max="13059" width="13.44140625" customWidth="1"/>
    <col min="13060" max="13060" width="12.88671875" customWidth="1"/>
    <col min="13061" max="13061" width="12.6640625" customWidth="1"/>
    <col min="13065" max="13065" width="10.5546875" bestFit="1" customWidth="1"/>
    <col min="13067" max="13067" width="10.5546875" bestFit="1" customWidth="1"/>
    <col min="13071" max="13071" width="10.5546875" bestFit="1" customWidth="1"/>
    <col min="13073" max="13073" width="10.5546875" bestFit="1" customWidth="1"/>
    <col min="13077" max="13077" width="10.5546875" bestFit="1" customWidth="1"/>
    <col min="13079" max="13079" width="10.5546875" bestFit="1" customWidth="1"/>
    <col min="13081" max="13081" width="11.6640625" bestFit="1" customWidth="1"/>
    <col min="13083" max="13083" width="12.44140625" customWidth="1"/>
    <col min="13313" max="13313" width="5.6640625" customWidth="1"/>
    <col min="13314" max="13314" width="43" customWidth="1"/>
    <col min="13315" max="13315" width="13.44140625" customWidth="1"/>
    <col min="13316" max="13316" width="12.88671875" customWidth="1"/>
    <col min="13317" max="13317" width="12.6640625" customWidth="1"/>
    <col min="13321" max="13321" width="10.5546875" bestFit="1" customWidth="1"/>
    <col min="13323" max="13323" width="10.5546875" bestFit="1" customWidth="1"/>
    <col min="13327" max="13327" width="10.5546875" bestFit="1" customWidth="1"/>
    <col min="13329" max="13329" width="10.5546875" bestFit="1" customWidth="1"/>
    <col min="13333" max="13333" width="10.5546875" bestFit="1" customWidth="1"/>
    <col min="13335" max="13335" width="10.5546875" bestFit="1" customWidth="1"/>
    <col min="13337" max="13337" width="11.6640625" bestFit="1" customWidth="1"/>
    <col min="13339" max="13339" width="12.44140625" customWidth="1"/>
    <col min="13569" max="13569" width="5.6640625" customWidth="1"/>
    <col min="13570" max="13570" width="43" customWidth="1"/>
    <col min="13571" max="13571" width="13.44140625" customWidth="1"/>
    <col min="13572" max="13572" width="12.88671875" customWidth="1"/>
    <col min="13573" max="13573" width="12.6640625" customWidth="1"/>
    <col min="13577" max="13577" width="10.5546875" bestFit="1" customWidth="1"/>
    <col min="13579" max="13579" width="10.5546875" bestFit="1" customWidth="1"/>
    <col min="13583" max="13583" width="10.5546875" bestFit="1" customWidth="1"/>
    <col min="13585" max="13585" width="10.5546875" bestFit="1" customWidth="1"/>
    <col min="13589" max="13589" width="10.5546875" bestFit="1" customWidth="1"/>
    <col min="13591" max="13591" width="10.5546875" bestFit="1" customWidth="1"/>
    <col min="13593" max="13593" width="11.6640625" bestFit="1" customWidth="1"/>
    <col min="13595" max="13595" width="12.44140625" customWidth="1"/>
    <col min="13825" max="13825" width="5.6640625" customWidth="1"/>
    <col min="13826" max="13826" width="43" customWidth="1"/>
    <col min="13827" max="13827" width="13.44140625" customWidth="1"/>
    <col min="13828" max="13828" width="12.88671875" customWidth="1"/>
    <col min="13829" max="13829" width="12.6640625" customWidth="1"/>
    <col min="13833" max="13833" width="10.5546875" bestFit="1" customWidth="1"/>
    <col min="13835" max="13835" width="10.5546875" bestFit="1" customWidth="1"/>
    <col min="13839" max="13839" width="10.5546875" bestFit="1" customWidth="1"/>
    <col min="13841" max="13841" width="10.5546875" bestFit="1" customWidth="1"/>
    <col min="13845" max="13845" width="10.5546875" bestFit="1" customWidth="1"/>
    <col min="13847" max="13847" width="10.5546875" bestFit="1" customWidth="1"/>
    <col min="13849" max="13849" width="11.6640625" bestFit="1" customWidth="1"/>
    <col min="13851" max="13851" width="12.44140625" customWidth="1"/>
    <col min="14081" max="14081" width="5.6640625" customWidth="1"/>
    <col min="14082" max="14082" width="43" customWidth="1"/>
    <col min="14083" max="14083" width="13.44140625" customWidth="1"/>
    <col min="14084" max="14084" width="12.88671875" customWidth="1"/>
    <col min="14085" max="14085" width="12.6640625" customWidth="1"/>
    <col min="14089" max="14089" width="10.5546875" bestFit="1" customWidth="1"/>
    <col min="14091" max="14091" width="10.5546875" bestFit="1" customWidth="1"/>
    <col min="14095" max="14095" width="10.5546875" bestFit="1" customWidth="1"/>
    <col min="14097" max="14097" width="10.5546875" bestFit="1" customWidth="1"/>
    <col min="14101" max="14101" width="10.5546875" bestFit="1" customWidth="1"/>
    <col min="14103" max="14103" width="10.5546875" bestFit="1" customWidth="1"/>
    <col min="14105" max="14105" width="11.6640625" bestFit="1" customWidth="1"/>
    <col min="14107" max="14107" width="12.44140625" customWidth="1"/>
    <col min="14337" max="14337" width="5.6640625" customWidth="1"/>
    <col min="14338" max="14338" width="43" customWidth="1"/>
    <col min="14339" max="14339" width="13.44140625" customWidth="1"/>
    <col min="14340" max="14340" width="12.88671875" customWidth="1"/>
    <col min="14341" max="14341" width="12.6640625" customWidth="1"/>
    <col min="14345" max="14345" width="10.5546875" bestFit="1" customWidth="1"/>
    <col min="14347" max="14347" width="10.5546875" bestFit="1" customWidth="1"/>
    <col min="14351" max="14351" width="10.5546875" bestFit="1" customWidth="1"/>
    <col min="14353" max="14353" width="10.5546875" bestFit="1" customWidth="1"/>
    <col min="14357" max="14357" width="10.5546875" bestFit="1" customWidth="1"/>
    <col min="14359" max="14359" width="10.5546875" bestFit="1" customWidth="1"/>
    <col min="14361" max="14361" width="11.6640625" bestFit="1" customWidth="1"/>
    <col min="14363" max="14363" width="12.44140625" customWidth="1"/>
    <col min="14593" max="14593" width="5.6640625" customWidth="1"/>
    <col min="14594" max="14594" width="43" customWidth="1"/>
    <col min="14595" max="14595" width="13.44140625" customWidth="1"/>
    <col min="14596" max="14596" width="12.88671875" customWidth="1"/>
    <col min="14597" max="14597" width="12.6640625" customWidth="1"/>
    <col min="14601" max="14601" width="10.5546875" bestFit="1" customWidth="1"/>
    <col min="14603" max="14603" width="10.5546875" bestFit="1" customWidth="1"/>
    <col min="14607" max="14607" width="10.5546875" bestFit="1" customWidth="1"/>
    <col min="14609" max="14609" width="10.5546875" bestFit="1" customWidth="1"/>
    <col min="14613" max="14613" width="10.5546875" bestFit="1" customWidth="1"/>
    <col min="14615" max="14615" width="10.5546875" bestFit="1" customWidth="1"/>
    <col min="14617" max="14617" width="11.6640625" bestFit="1" customWidth="1"/>
    <col min="14619" max="14619" width="12.44140625" customWidth="1"/>
    <col min="14849" max="14849" width="5.6640625" customWidth="1"/>
    <col min="14850" max="14850" width="43" customWidth="1"/>
    <col min="14851" max="14851" width="13.44140625" customWidth="1"/>
    <col min="14852" max="14852" width="12.88671875" customWidth="1"/>
    <col min="14853" max="14853" width="12.6640625" customWidth="1"/>
    <col min="14857" max="14857" width="10.5546875" bestFit="1" customWidth="1"/>
    <col min="14859" max="14859" width="10.5546875" bestFit="1" customWidth="1"/>
    <col min="14863" max="14863" width="10.5546875" bestFit="1" customWidth="1"/>
    <col min="14865" max="14865" width="10.5546875" bestFit="1" customWidth="1"/>
    <col min="14869" max="14869" width="10.5546875" bestFit="1" customWidth="1"/>
    <col min="14871" max="14871" width="10.5546875" bestFit="1" customWidth="1"/>
    <col min="14873" max="14873" width="11.6640625" bestFit="1" customWidth="1"/>
    <col min="14875" max="14875" width="12.44140625" customWidth="1"/>
    <col min="15105" max="15105" width="5.6640625" customWidth="1"/>
    <col min="15106" max="15106" width="43" customWidth="1"/>
    <col min="15107" max="15107" width="13.44140625" customWidth="1"/>
    <col min="15108" max="15108" width="12.88671875" customWidth="1"/>
    <col min="15109" max="15109" width="12.6640625" customWidth="1"/>
    <col min="15113" max="15113" width="10.5546875" bestFit="1" customWidth="1"/>
    <col min="15115" max="15115" width="10.5546875" bestFit="1" customWidth="1"/>
    <col min="15119" max="15119" width="10.5546875" bestFit="1" customWidth="1"/>
    <col min="15121" max="15121" width="10.5546875" bestFit="1" customWidth="1"/>
    <col min="15125" max="15125" width="10.5546875" bestFit="1" customWidth="1"/>
    <col min="15127" max="15127" width="10.5546875" bestFit="1" customWidth="1"/>
    <col min="15129" max="15129" width="11.6640625" bestFit="1" customWidth="1"/>
    <col min="15131" max="15131" width="12.44140625" customWidth="1"/>
    <col min="15361" max="15361" width="5.6640625" customWidth="1"/>
    <col min="15362" max="15362" width="43" customWidth="1"/>
    <col min="15363" max="15363" width="13.44140625" customWidth="1"/>
    <col min="15364" max="15364" width="12.88671875" customWidth="1"/>
    <col min="15365" max="15365" width="12.6640625" customWidth="1"/>
    <col min="15369" max="15369" width="10.5546875" bestFit="1" customWidth="1"/>
    <col min="15371" max="15371" width="10.5546875" bestFit="1" customWidth="1"/>
    <col min="15375" max="15375" width="10.5546875" bestFit="1" customWidth="1"/>
    <col min="15377" max="15377" width="10.5546875" bestFit="1" customWidth="1"/>
    <col min="15381" max="15381" width="10.5546875" bestFit="1" customWidth="1"/>
    <col min="15383" max="15383" width="10.5546875" bestFit="1" customWidth="1"/>
    <col min="15385" max="15385" width="11.6640625" bestFit="1" customWidth="1"/>
    <col min="15387" max="15387" width="12.44140625" customWidth="1"/>
    <col min="15617" max="15617" width="5.6640625" customWidth="1"/>
    <col min="15618" max="15618" width="43" customWidth="1"/>
    <col min="15619" max="15619" width="13.44140625" customWidth="1"/>
    <col min="15620" max="15620" width="12.88671875" customWidth="1"/>
    <col min="15621" max="15621" width="12.6640625" customWidth="1"/>
    <col min="15625" max="15625" width="10.5546875" bestFit="1" customWidth="1"/>
    <col min="15627" max="15627" width="10.5546875" bestFit="1" customWidth="1"/>
    <col min="15631" max="15631" width="10.5546875" bestFit="1" customWidth="1"/>
    <col min="15633" max="15633" width="10.5546875" bestFit="1" customWidth="1"/>
    <col min="15637" max="15637" width="10.5546875" bestFit="1" customWidth="1"/>
    <col min="15639" max="15639" width="10.5546875" bestFit="1" customWidth="1"/>
    <col min="15641" max="15641" width="11.6640625" bestFit="1" customWidth="1"/>
    <col min="15643" max="15643" width="12.44140625" customWidth="1"/>
    <col min="15873" max="15873" width="5.6640625" customWidth="1"/>
    <col min="15874" max="15874" width="43" customWidth="1"/>
    <col min="15875" max="15875" width="13.44140625" customWidth="1"/>
    <col min="15876" max="15876" width="12.88671875" customWidth="1"/>
    <col min="15877" max="15877" width="12.6640625" customWidth="1"/>
    <col min="15881" max="15881" width="10.5546875" bestFit="1" customWidth="1"/>
    <col min="15883" max="15883" width="10.5546875" bestFit="1" customWidth="1"/>
    <col min="15887" max="15887" width="10.5546875" bestFit="1" customWidth="1"/>
    <col min="15889" max="15889" width="10.5546875" bestFit="1" customWidth="1"/>
    <col min="15893" max="15893" width="10.5546875" bestFit="1" customWidth="1"/>
    <col min="15895" max="15895" width="10.5546875" bestFit="1" customWidth="1"/>
    <col min="15897" max="15897" width="11.6640625" bestFit="1" customWidth="1"/>
    <col min="15899" max="15899" width="12.44140625" customWidth="1"/>
    <col min="16129" max="16129" width="5.6640625" customWidth="1"/>
    <col min="16130" max="16130" width="43" customWidth="1"/>
    <col min="16131" max="16131" width="13.44140625" customWidth="1"/>
    <col min="16132" max="16132" width="12.88671875" customWidth="1"/>
    <col min="16133" max="16133" width="12.6640625" customWidth="1"/>
    <col min="16137" max="16137" width="10.5546875" bestFit="1" customWidth="1"/>
    <col min="16139" max="16139" width="10.5546875" bestFit="1" customWidth="1"/>
    <col min="16143" max="16143" width="10.5546875" bestFit="1" customWidth="1"/>
    <col min="16145" max="16145" width="10.5546875" bestFit="1" customWidth="1"/>
    <col min="16149" max="16149" width="10.5546875" bestFit="1" customWidth="1"/>
    <col min="16151" max="16151" width="10.5546875" bestFit="1" customWidth="1"/>
    <col min="16153" max="16153" width="11.6640625" bestFit="1" customWidth="1"/>
    <col min="16155" max="16155" width="12.44140625" customWidth="1"/>
  </cols>
  <sheetData>
    <row r="1" spans="1:27" x14ac:dyDescent="0.3">
      <c r="E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7" ht="12.75" customHeight="1" x14ac:dyDescent="0.3">
      <c r="A2" s="133" t="s">
        <v>1</v>
      </c>
      <c r="B2" s="133"/>
      <c r="C2" s="133"/>
      <c r="D2" s="133"/>
      <c r="E2" s="13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7" ht="40.5" customHeight="1" x14ac:dyDescent="0.3">
      <c r="A3" s="133"/>
      <c r="B3" s="133"/>
      <c r="C3" s="133"/>
      <c r="D3" s="133"/>
      <c r="E3" s="13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7" ht="41.25" hidden="1" customHeight="1" x14ac:dyDescent="0.3">
      <c r="A4" s="3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7" ht="39.75" customHeight="1" x14ac:dyDescent="0.3">
      <c r="A5" s="134" t="s">
        <v>2</v>
      </c>
      <c r="B5" s="137" t="s">
        <v>3</v>
      </c>
      <c r="C5" s="120"/>
      <c r="D5" s="121"/>
      <c r="E5" s="140"/>
      <c r="F5" s="141" t="s">
        <v>4</v>
      </c>
      <c r="G5" s="141"/>
      <c r="H5" s="141"/>
      <c r="I5" s="141"/>
      <c r="J5" s="141"/>
      <c r="K5" s="141"/>
      <c r="L5" s="122" t="s">
        <v>5</v>
      </c>
      <c r="M5" s="122"/>
      <c r="N5" s="122"/>
      <c r="O5" s="122"/>
      <c r="P5" s="122"/>
      <c r="Q5" s="122"/>
      <c r="R5" s="122" t="s">
        <v>6</v>
      </c>
      <c r="S5" s="122"/>
      <c r="T5" s="122"/>
      <c r="U5" s="122"/>
      <c r="V5" s="122"/>
      <c r="W5" s="122"/>
    </row>
    <row r="6" spans="1:27" s="5" customFormat="1" ht="45" customHeight="1" x14ac:dyDescent="0.3">
      <c r="A6" s="135"/>
      <c r="B6" s="138"/>
      <c r="C6" s="123" t="s">
        <v>7</v>
      </c>
      <c r="D6" s="123" t="s">
        <v>8</v>
      </c>
      <c r="E6" s="123" t="s">
        <v>9</v>
      </c>
      <c r="F6" s="126" t="s">
        <v>10</v>
      </c>
      <c r="G6" s="126"/>
      <c r="H6" s="126"/>
      <c r="I6" s="126"/>
      <c r="J6" s="126"/>
      <c r="K6" s="126"/>
      <c r="L6" s="127" t="s">
        <v>10</v>
      </c>
      <c r="M6" s="127"/>
      <c r="N6" s="127"/>
      <c r="O6" s="127"/>
      <c r="P6" s="127"/>
      <c r="Q6" s="127"/>
      <c r="R6" s="127" t="s">
        <v>10</v>
      </c>
      <c r="S6" s="127"/>
      <c r="T6" s="127"/>
      <c r="U6" s="127"/>
      <c r="V6" s="127"/>
      <c r="W6" s="127"/>
    </row>
    <row r="7" spans="1:27" s="5" customFormat="1" ht="30.75" customHeight="1" x14ac:dyDescent="0.3">
      <c r="A7" s="135"/>
      <c r="B7" s="138"/>
      <c r="C7" s="124"/>
      <c r="D7" s="124"/>
      <c r="E7" s="124"/>
      <c r="F7" s="128" t="s">
        <v>11</v>
      </c>
      <c r="G7" s="129"/>
      <c r="H7" s="132" t="s">
        <v>12</v>
      </c>
      <c r="I7" s="129"/>
      <c r="J7" s="132" t="s">
        <v>13</v>
      </c>
      <c r="K7" s="129"/>
      <c r="L7" s="115" t="s">
        <v>11</v>
      </c>
      <c r="M7" s="116"/>
      <c r="N7" s="119" t="s">
        <v>12</v>
      </c>
      <c r="O7" s="116"/>
      <c r="P7" s="119" t="s">
        <v>13</v>
      </c>
      <c r="Q7" s="116"/>
      <c r="R7" s="115" t="s">
        <v>11</v>
      </c>
      <c r="S7" s="116"/>
      <c r="T7" s="119" t="s">
        <v>12</v>
      </c>
      <c r="U7" s="116"/>
      <c r="V7" s="119" t="s">
        <v>13</v>
      </c>
      <c r="W7" s="116"/>
    </row>
    <row r="8" spans="1:27" s="5" customFormat="1" ht="30.75" customHeight="1" x14ac:dyDescent="0.3">
      <c r="A8" s="135"/>
      <c r="B8" s="138"/>
      <c r="C8" s="124"/>
      <c r="D8" s="124"/>
      <c r="E8" s="124"/>
      <c r="F8" s="130"/>
      <c r="G8" s="131"/>
      <c r="H8" s="130"/>
      <c r="I8" s="131"/>
      <c r="J8" s="130"/>
      <c r="K8" s="131"/>
      <c r="L8" s="117"/>
      <c r="M8" s="118"/>
      <c r="N8" s="117"/>
      <c r="O8" s="118"/>
      <c r="P8" s="117"/>
      <c r="Q8" s="118"/>
      <c r="R8" s="117"/>
      <c r="S8" s="118"/>
      <c r="T8" s="117"/>
      <c r="U8" s="118"/>
      <c r="V8" s="117"/>
      <c r="W8" s="118"/>
    </row>
    <row r="9" spans="1:27" s="5" customFormat="1" ht="23.25" customHeight="1" x14ac:dyDescent="0.3">
      <c r="A9" s="136"/>
      <c r="B9" s="139"/>
      <c r="C9" s="125"/>
      <c r="D9" s="125"/>
      <c r="E9" s="125"/>
      <c r="F9" s="120" t="s">
        <v>14</v>
      </c>
      <c r="G9" s="121"/>
      <c r="H9" s="121"/>
      <c r="I9" s="121"/>
      <c r="J9" s="121"/>
      <c r="K9" s="121"/>
    </row>
    <row r="10" spans="1:27" s="5" customFormat="1" ht="23.25" customHeight="1" x14ac:dyDescent="0.3">
      <c r="A10" s="6"/>
      <c r="B10" s="7"/>
      <c r="C10" s="7"/>
      <c r="D10" s="7"/>
      <c r="E10" s="7"/>
      <c r="F10" s="8"/>
      <c r="G10" s="9"/>
      <c r="H10" s="9"/>
      <c r="I10" s="9"/>
      <c r="J10" s="9"/>
      <c r="K10" s="9"/>
      <c r="P10" s="9"/>
      <c r="Q10" s="9"/>
      <c r="V10" s="9"/>
      <c r="W10" s="9"/>
    </row>
    <row r="11" spans="1:27" ht="17.25" customHeight="1" x14ac:dyDescent="0.3">
      <c r="A11" s="10">
        <v>1</v>
      </c>
      <c r="B11" s="11">
        <v>2</v>
      </c>
      <c r="C11" s="11" t="s">
        <v>15</v>
      </c>
      <c r="D11" s="11" t="s">
        <v>16</v>
      </c>
      <c r="E11" s="11" t="s">
        <v>17</v>
      </c>
      <c r="F11" s="93">
        <v>3</v>
      </c>
      <c r="G11" s="94"/>
      <c r="H11" s="93">
        <v>4</v>
      </c>
      <c r="I11" s="94"/>
      <c r="J11" s="93">
        <v>4</v>
      </c>
      <c r="K11" s="94"/>
      <c r="L11" s="93">
        <v>3</v>
      </c>
      <c r="M11" s="94"/>
      <c r="N11" s="93">
        <v>4</v>
      </c>
      <c r="O11" s="94"/>
      <c r="P11" s="93">
        <v>4</v>
      </c>
      <c r="Q11" s="94"/>
      <c r="R11" s="93">
        <v>3</v>
      </c>
      <c r="S11" s="94"/>
      <c r="T11" s="93">
        <v>4</v>
      </c>
      <c r="U11" s="94"/>
      <c r="V11" s="93">
        <v>4</v>
      </c>
      <c r="W11" s="94"/>
    </row>
    <row r="12" spans="1:27" ht="45.75" customHeight="1" x14ac:dyDescent="0.3">
      <c r="A12" s="12">
        <v>1</v>
      </c>
      <c r="B12" s="13" t="s">
        <v>18</v>
      </c>
      <c r="C12" s="14">
        <f>[1]ВЛ!I16*([1]ВЛ!I48+[1]ВЛ!J48+[1]ТП!I48+[1]ТП!J48)</f>
        <v>283366.07982762629</v>
      </c>
      <c r="D12" s="15">
        <f>D15+D22</f>
        <v>4172.42</v>
      </c>
      <c r="E12" s="14">
        <f>C12/D12</f>
        <v>67.914083392282251</v>
      </c>
      <c r="F12" s="91">
        <f>E12</f>
        <v>67.914083392282251</v>
      </c>
      <c r="G12" s="92"/>
      <c r="H12" s="91">
        <f>E12</f>
        <v>67.914083392282251</v>
      </c>
      <c r="I12" s="92"/>
      <c r="J12" s="91">
        <f>E12</f>
        <v>67.914083392282251</v>
      </c>
      <c r="K12" s="92"/>
      <c r="L12" s="91">
        <f>E12</f>
        <v>67.914083392282251</v>
      </c>
      <c r="M12" s="92"/>
      <c r="N12" s="91">
        <f>E12</f>
        <v>67.914083392282251</v>
      </c>
      <c r="O12" s="92"/>
      <c r="P12" s="91">
        <f>E12</f>
        <v>67.914083392282251</v>
      </c>
      <c r="Q12" s="92"/>
      <c r="R12" s="91">
        <f>E12</f>
        <v>67.914083392282251</v>
      </c>
      <c r="S12" s="92"/>
      <c r="T12" s="91">
        <f>E12</f>
        <v>67.914083392282251</v>
      </c>
      <c r="U12" s="92"/>
      <c r="V12" s="91">
        <f>E12</f>
        <v>67.914083392282251</v>
      </c>
      <c r="W12" s="92"/>
    </row>
    <row r="13" spans="1:27" ht="43.2" x14ac:dyDescent="0.3">
      <c r="A13" s="12">
        <v>2</v>
      </c>
      <c r="B13" s="13" t="s">
        <v>19</v>
      </c>
      <c r="C13" s="14"/>
      <c r="D13" s="15"/>
      <c r="E13" s="14"/>
      <c r="F13" s="93"/>
      <c r="G13" s="94"/>
      <c r="H13" s="93"/>
      <c r="I13" s="94"/>
      <c r="J13" s="93"/>
      <c r="K13" s="94"/>
      <c r="L13" s="93"/>
      <c r="M13" s="94"/>
      <c r="N13" s="93"/>
      <c r="O13" s="94"/>
      <c r="P13" s="93"/>
      <c r="Q13" s="94"/>
      <c r="R13" s="93"/>
      <c r="S13" s="94"/>
      <c r="T13" s="93"/>
      <c r="U13" s="94"/>
      <c r="V13" s="93"/>
      <c r="W13" s="94"/>
    </row>
    <row r="14" spans="1:27" ht="43.2" x14ac:dyDescent="0.3">
      <c r="A14" s="12">
        <v>3</v>
      </c>
      <c r="B14" s="13" t="s">
        <v>20</v>
      </c>
      <c r="C14" s="14"/>
      <c r="D14" s="15"/>
      <c r="E14" s="14"/>
      <c r="F14" s="93"/>
      <c r="G14" s="94"/>
      <c r="H14" s="93"/>
      <c r="I14" s="94"/>
      <c r="J14" s="93"/>
      <c r="K14" s="94"/>
      <c r="L14" s="93"/>
      <c r="M14" s="94"/>
      <c r="N14" s="93"/>
      <c r="O14" s="94"/>
      <c r="P14" s="93"/>
      <c r="Q14" s="94"/>
      <c r="R14" s="93"/>
      <c r="S14" s="94"/>
      <c r="T14" s="93"/>
      <c r="U14" s="94"/>
      <c r="V14" s="93"/>
      <c r="W14" s="94"/>
    </row>
    <row r="15" spans="1:27" x14ac:dyDescent="0.3">
      <c r="A15" s="12" t="s">
        <v>21</v>
      </c>
      <c r="B15" s="13" t="s">
        <v>22</v>
      </c>
      <c r="C15" s="14">
        <f>('[1]расч инвест составл'!T56+'[1]расч инвест составл'!T58+'[1]расч инвест составл'!T72+'[1]расч инвест составл'!T66+'[1]расч инвест составл'!T71+'[1]расч инвест составл'!T75+'[1]расч инвест составл'!T79+'[1]расч инвест составл'!T91+'[1]расч инвест составл'!T86+'[1]расч инвест составл'!T87)*1000</f>
        <v>2734041.1269999999</v>
      </c>
      <c r="D15" s="15">
        <f>1830+210+587</f>
        <v>2627</v>
      </c>
      <c r="E15" s="14">
        <f>C15/D15</f>
        <v>1040.7465272173581</v>
      </c>
      <c r="F15" s="113"/>
      <c r="G15" s="114"/>
      <c r="H15" s="109"/>
      <c r="I15" s="110"/>
      <c r="J15" s="109"/>
      <c r="K15" s="110"/>
      <c r="L15" s="113"/>
      <c r="M15" s="114"/>
      <c r="N15" s="109"/>
      <c r="O15" s="110"/>
      <c r="P15" s="109"/>
      <c r="Q15" s="110"/>
      <c r="R15" s="113"/>
      <c r="S15" s="114"/>
      <c r="T15" s="109"/>
      <c r="U15" s="110"/>
      <c r="V15" s="109"/>
      <c r="W15" s="110"/>
    </row>
    <row r="16" spans="1:27" x14ac:dyDescent="0.3">
      <c r="A16" s="16" t="s">
        <v>23</v>
      </c>
      <c r="B16" s="13" t="s">
        <v>24</v>
      </c>
      <c r="C16" s="14"/>
      <c r="D16" s="15"/>
      <c r="E16" s="14"/>
      <c r="F16" s="111">
        <f>('[1]расч инвест составл'!T56)*1000/530</f>
        <v>1208.4765943396226</v>
      </c>
      <c r="G16" s="112"/>
      <c r="H16" s="105">
        <f>('[1]расч инвест составл'!T72)*1000/80</f>
        <v>1036.2499166666669</v>
      </c>
      <c r="I16" s="106"/>
      <c r="J16" s="105">
        <f>('[1]расч инвест составл'!T91)*1000/210</f>
        <v>965.64904761904756</v>
      </c>
      <c r="K16" s="106"/>
      <c r="L16" s="111">
        <v>1208.48</v>
      </c>
      <c r="M16" s="112"/>
      <c r="N16" s="105">
        <v>1036.25</v>
      </c>
      <c r="O16" s="106"/>
      <c r="P16" s="105">
        <v>965.65</v>
      </c>
      <c r="Q16" s="106"/>
      <c r="R16" s="111">
        <f>L16/2</f>
        <v>604.24</v>
      </c>
      <c r="S16" s="112"/>
      <c r="T16" s="105">
        <f>N16/2</f>
        <v>518.125</v>
      </c>
      <c r="U16" s="106"/>
      <c r="V16" s="105">
        <v>965.65</v>
      </c>
      <c r="W16" s="106"/>
      <c r="Y16" s="17">
        <f>('[1]расч инвест составл'!T56+'[1]расч инвест составл'!T72+'[1]расч инвест составл'!T58+'[1]расч инвест составл'!T66+'[1]расч инвест составл'!T71+'[1]расч инвест составл'!T75+'[1]расч инвест составл'!T79+'[1]расч инвест составл'!T57+'[1]расч инвест составл'!T78+'[1]расч инвест составл'!T65)*1000</f>
        <v>4974728.1549999993</v>
      </c>
      <c r="Z16" t="s">
        <v>25</v>
      </c>
      <c r="AA16" s="17"/>
    </row>
    <row r="17" spans="1:27" x14ac:dyDescent="0.3">
      <c r="A17" s="16" t="s">
        <v>26</v>
      </c>
      <c r="B17" s="13" t="s">
        <v>27</v>
      </c>
      <c r="C17" s="14"/>
      <c r="D17" s="15"/>
      <c r="E17" s="14"/>
      <c r="F17" s="111">
        <f>'[1]расч инвест составл'!T58*1000/57</f>
        <v>1268.4783625730993</v>
      </c>
      <c r="G17" s="112"/>
      <c r="H17" s="105">
        <f>('[1]расч инвест составл'!T66+'[1]расч инвест составл'!T71+'[1]расч инвест составл'!T75+'[1]расч инвест составл'!T79)*1000/1300</f>
        <v>1002.3625384615385</v>
      </c>
      <c r="I17" s="106"/>
      <c r="J17" s="105">
        <f>('[1]расч инвест составл'!T86+'[1]расч инвест составл'!T87)*1000/450</f>
        <v>961.0837155555555</v>
      </c>
      <c r="K17" s="106"/>
      <c r="L17" s="111">
        <v>1268.48</v>
      </c>
      <c r="M17" s="112"/>
      <c r="N17" s="105">
        <v>1002.36</v>
      </c>
      <c r="O17" s="106"/>
      <c r="P17" s="105">
        <v>961.08</v>
      </c>
      <c r="Q17" s="106"/>
      <c r="R17" s="111">
        <f>L17/2</f>
        <v>634.24</v>
      </c>
      <c r="S17" s="112"/>
      <c r="T17" s="105">
        <f>N17/2</f>
        <v>501.18</v>
      </c>
      <c r="U17" s="106"/>
      <c r="V17" s="105">
        <v>961.08</v>
      </c>
      <c r="W17" s="106"/>
      <c r="Y17" s="17">
        <f>Y16/4/2</f>
        <v>621841.01937499992</v>
      </c>
      <c r="Z17" t="s">
        <v>28</v>
      </c>
    </row>
    <row r="18" spans="1:27" x14ac:dyDescent="0.3">
      <c r="A18" s="12" t="s">
        <v>29</v>
      </c>
      <c r="B18" s="13" t="s">
        <v>30</v>
      </c>
      <c r="C18" s="14"/>
      <c r="D18" s="15"/>
      <c r="E18" s="14"/>
      <c r="F18" s="107"/>
      <c r="G18" s="108"/>
      <c r="H18" s="109"/>
      <c r="I18" s="110"/>
      <c r="J18" s="109"/>
      <c r="K18" s="110"/>
      <c r="L18" s="107"/>
      <c r="M18" s="108"/>
      <c r="N18" s="109"/>
      <c r="O18" s="110"/>
      <c r="P18" s="109"/>
      <c r="Q18" s="110"/>
      <c r="R18" s="107"/>
      <c r="S18" s="108"/>
      <c r="T18" s="109"/>
      <c r="U18" s="110"/>
      <c r="V18" s="109"/>
      <c r="W18" s="110"/>
      <c r="AA18" s="17"/>
    </row>
    <row r="19" spans="1:27" x14ac:dyDescent="0.3">
      <c r="A19" s="16" t="s">
        <v>31</v>
      </c>
      <c r="B19" s="13" t="s">
        <v>32</v>
      </c>
      <c r="C19" s="14"/>
      <c r="D19" s="15"/>
      <c r="E19" s="14"/>
      <c r="F19" s="103"/>
      <c r="G19" s="104"/>
      <c r="H19" s="101"/>
      <c r="I19" s="102"/>
      <c r="J19" s="101"/>
      <c r="K19" s="102"/>
      <c r="L19" s="103"/>
      <c r="M19" s="104"/>
      <c r="N19" s="101"/>
      <c r="O19" s="102"/>
      <c r="P19" s="101"/>
      <c r="Q19" s="102"/>
      <c r="R19" s="103"/>
      <c r="S19" s="104"/>
      <c r="T19" s="101"/>
      <c r="U19" s="102"/>
      <c r="V19" s="101"/>
      <c r="W19" s="102"/>
    </row>
    <row r="20" spans="1:27" x14ac:dyDescent="0.3">
      <c r="A20" s="16" t="s">
        <v>33</v>
      </c>
      <c r="B20" s="13" t="s">
        <v>34</v>
      </c>
      <c r="C20" s="14"/>
      <c r="D20" s="15"/>
      <c r="E20" s="14"/>
      <c r="F20" s="103"/>
      <c r="G20" s="104"/>
      <c r="H20" s="101"/>
      <c r="I20" s="102"/>
      <c r="J20" s="101"/>
      <c r="K20" s="102"/>
      <c r="L20" s="103"/>
      <c r="M20" s="104"/>
      <c r="N20" s="101"/>
      <c r="O20" s="102"/>
      <c r="P20" s="101"/>
      <c r="Q20" s="102"/>
      <c r="R20" s="103"/>
      <c r="S20" s="104"/>
      <c r="T20" s="101"/>
      <c r="U20" s="102"/>
      <c r="V20" s="101"/>
      <c r="W20" s="102"/>
      <c r="AA20" s="17"/>
    </row>
    <row r="21" spans="1:27" x14ac:dyDescent="0.3">
      <c r="A21" s="12" t="s">
        <v>35</v>
      </c>
      <c r="B21" s="13" t="s">
        <v>36</v>
      </c>
      <c r="C21" s="14"/>
      <c r="D21" s="15"/>
      <c r="E21" s="14"/>
      <c r="F21" s="103"/>
      <c r="G21" s="104"/>
      <c r="H21" s="95"/>
      <c r="I21" s="96"/>
      <c r="J21" s="95"/>
      <c r="K21" s="96"/>
      <c r="L21" s="103"/>
      <c r="M21" s="104"/>
      <c r="N21" s="95"/>
      <c r="O21" s="96"/>
      <c r="P21" s="95"/>
      <c r="Q21" s="96"/>
      <c r="R21" s="103"/>
      <c r="S21" s="104"/>
      <c r="T21" s="95"/>
      <c r="U21" s="96"/>
      <c r="V21" s="95"/>
      <c r="W21" s="96"/>
    </row>
    <row r="22" spans="1:27" s="2" customFormat="1" ht="72" customHeight="1" x14ac:dyDescent="0.3">
      <c r="A22" s="18" t="s">
        <v>37</v>
      </c>
      <c r="B22" s="19" t="s">
        <v>38</v>
      </c>
      <c r="C22" s="20">
        <f>('[1]расч инвест составл'!T78+'[1]расч инвест составл'!T57+'[1]расч инвест составл'!T65+'[1]расч инвест составл'!T88)*1000</f>
        <v>4759828</v>
      </c>
      <c r="D22" s="21">
        <v>1545.42</v>
      </c>
      <c r="E22" s="20">
        <f>C22/D22</f>
        <v>3079.9575519923387</v>
      </c>
      <c r="F22" s="97">
        <f>'[1]расч инвест составл'!T57*1000/58</f>
        <v>3249.6379310344828</v>
      </c>
      <c r="G22" s="98"/>
      <c r="H22" s="99">
        <f>('[1]расч инвест составл'!T78+'[1]расч инвест составл'!T65)*1000/862</f>
        <v>3117.7285382830628</v>
      </c>
      <c r="I22" s="100"/>
      <c r="J22" s="99">
        <f>('[1]расч инвест составл'!T88)*1000/625.42</f>
        <v>3012.1630264462283</v>
      </c>
      <c r="K22" s="100"/>
      <c r="L22" s="97">
        <v>3249.64</v>
      </c>
      <c r="M22" s="98"/>
      <c r="N22" s="99">
        <v>3117.73</v>
      </c>
      <c r="O22" s="100"/>
      <c r="P22" s="99">
        <v>3012.16</v>
      </c>
      <c r="Q22" s="100"/>
      <c r="R22" s="97">
        <f>L22/2</f>
        <v>1624.82</v>
      </c>
      <c r="S22" s="98"/>
      <c r="T22" s="99">
        <f>N22/2</f>
        <v>1558.865</v>
      </c>
      <c r="U22" s="100"/>
      <c r="V22" s="99">
        <v>3012.16</v>
      </c>
      <c r="W22" s="100"/>
    </row>
    <row r="23" spans="1:27" ht="28.8" x14ac:dyDescent="0.3">
      <c r="A23" s="12" t="s">
        <v>39</v>
      </c>
      <c r="B23" s="13" t="s">
        <v>40</v>
      </c>
      <c r="C23" s="14"/>
      <c r="D23" s="14"/>
      <c r="E23" s="14"/>
      <c r="F23" s="93"/>
      <c r="G23" s="94"/>
      <c r="H23" s="93"/>
      <c r="I23" s="94"/>
      <c r="J23" s="93"/>
      <c r="K23" s="94"/>
      <c r="L23" s="93"/>
      <c r="M23" s="94"/>
      <c r="N23" s="93"/>
      <c r="O23" s="94"/>
      <c r="P23" s="93"/>
      <c r="Q23" s="94"/>
      <c r="R23" s="93"/>
      <c r="S23" s="94"/>
      <c r="T23" s="93"/>
      <c r="U23" s="94"/>
      <c r="V23" s="93"/>
      <c r="W23" s="94"/>
    </row>
    <row r="24" spans="1:27" s="2" customFormat="1" ht="44.25" customHeight="1" x14ac:dyDescent="0.3">
      <c r="A24" s="18">
        <v>4</v>
      </c>
      <c r="B24" s="13" t="s">
        <v>41</v>
      </c>
      <c r="C24" s="14">
        <f>[1]ВЛ!I34*([1]ВЛ!I48+[1]ВЛ!J48+[1]ТП!I48+[1]ТП!J48)</f>
        <v>252841.34102812567</v>
      </c>
      <c r="D24" s="14">
        <f>D12</f>
        <v>4172.42</v>
      </c>
      <c r="E24" s="14">
        <f>C24/D24</f>
        <v>60.598247786206962</v>
      </c>
      <c r="F24" s="91">
        <f>E24</f>
        <v>60.598247786206962</v>
      </c>
      <c r="G24" s="92"/>
      <c r="H24" s="91">
        <f>E24</f>
        <v>60.598247786206962</v>
      </c>
      <c r="I24" s="92"/>
      <c r="J24" s="91">
        <f>E24</f>
        <v>60.598247786206962</v>
      </c>
      <c r="K24" s="92"/>
      <c r="L24" s="91">
        <f>E24</f>
        <v>60.598247786206962</v>
      </c>
      <c r="M24" s="92"/>
      <c r="N24" s="91">
        <f>E24</f>
        <v>60.598247786206962</v>
      </c>
      <c r="O24" s="92"/>
      <c r="P24" s="91">
        <f>E24</f>
        <v>60.598247786206962</v>
      </c>
      <c r="Q24" s="92"/>
      <c r="R24" s="91">
        <f>N24</f>
        <v>60.598247786206962</v>
      </c>
      <c r="S24" s="92"/>
      <c r="T24" s="91">
        <f>N24</f>
        <v>60.598247786206962</v>
      </c>
      <c r="U24" s="92"/>
      <c r="V24" s="91">
        <f>E24</f>
        <v>60.598247786206962</v>
      </c>
      <c r="W24" s="92"/>
    </row>
    <row r="25" spans="1:27" ht="43.2" x14ac:dyDescent="0.3">
      <c r="A25" s="12">
        <v>5</v>
      </c>
      <c r="B25" s="13" t="s">
        <v>42</v>
      </c>
      <c r="C25" s="15">
        <f>(C24*10%)</f>
        <v>25284.134102812568</v>
      </c>
      <c r="D25" s="14">
        <f>D12</f>
        <v>4172.42</v>
      </c>
      <c r="E25" s="14">
        <f>C25/D25</f>
        <v>6.0598247786206967</v>
      </c>
      <c r="F25" s="91">
        <f>E25</f>
        <v>6.0598247786206967</v>
      </c>
      <c r="G25" s="92"/>
      <c r="H25" s="91">
        <f>F25</f>
        <v>6.0598247786206967</v>
      </c>
      <c r="I25" s="92"/>
      <c r="J25" s="91">
        <f>E25</f>
        <v>6.0598247786206967</v>
      </c>
      <c r="K25" s="92"/>
      <c r="L25" s="91">
        <f>E25</f>
        <v>6.0598247786206967</v>
      </c>
      <c r="M25" s="92"/>
      <c r="N25" s="91">
        <f>E25</f>
        <v>6.0598247786206967</v>
      </c>
      <c r="O25" s="92"/>
      <c r="P25" s="91">
        <f>E25</f>
        <v>6.0598247786206967</v>
      </c>
      <c r="Q25" s="92"/>
      <c r="R25" s="91">
        <f>N25</f>
        <v>6.0598247786206967</v>
      </c>
      <c r="S25" s="92"/>
      <c r="T25" s="91">
        <f>N25</f>
        <v>6.0598247786206967</v>
      </c>
      <c r="U25" s="92"/>
      <c r="V25" s="91">
        <f>E25</f>
        <v>6.0598247786206967</v>
      </c>
      <c r="W25" s="92"/>
    </row>
    <row r="26" spans="1:27" ht="58.5" customHeight="1" x14ac:dyDescent="0.3">
      <c r="A26" s="12">
        <v>6</v>
      </c>
      <c r="B26" s="13" t="s">
        <v>43</v>
      </c>
      <c r="C26" s="14">
        <f>[1]ВЛ!I45*([1]ВЛ!I48+[1]ВЛ!J48+[1]ТП!I48+[1]ТП!J48)</f>
        <v>595258.31925486389</v>
      </c>
      <c r="D26" s="14">
        <f>D12</f>
        <v>4172.42</v>
      </c>
      <c r="E26" s="14">
        <f>C26/D26</f>
        <v>142.66500478256356</v>
      </c>
      <c r="F26" s="91">
        <f>E26</f>
        <v>142.66500478256356</v>
      </c>
      <c r="G26" s="92"/>
      <c r="H26" s="91">
        <f>E26</f>
        <v>142.66500478256356</v>
      </c>
      <c r="I26" s="92"/>
      <c r="J26" s="91">
        <f>E26</f>
        <v>142.66500478256356</v>
      </c>
      <c r="K26" s="92"/>
      <c r="L26" s="91">
        <f>E26</f>
        <v>142.66500478256356</v>
      </c>
      <c r="M26" s="92"/>
      <c r="N26" s="91">
        <f>E26</f>
        <v>142.66500478256356</v>
      </c>
      <c r="O26" s="92"/>
      <c r="P26" s="91">
        <f>E26</f>
        <v>142.66500478256356</v>
      </c>
      <c r="Q26" s="92"/>
      <c r="R26" s="91">
        <f>N26</f>
        <v>142.66500478256356</v>
      </c>
      <c r="S26" s="92"/>
      <c r="T26" s="91">
        <f>N26</f>
        <v>142.66500478256356</v>
      </c>
      <c r="U26" s="92"/>
      <c r="V26" s="91">
        <f>E26</f>
        <v>142.66500478256356</v>
      </c>
      <c r="W26" s="92"/>
    </row>
    <row r="27" spans="1:27" s="2" customFormat="1" ht="25.5" customHeight="1" x14ac:dyDescent="0.3">
      <c r="A27" s="22"/>
      <c r="B27" s="23"/>
      <c r="C27" s="24"/>
      <c r="D27" s="24"/>
      <c r="E27" s="24"/>
      <c r="H27" s="25"/>
      <c r="J27" s="25"/>
      <c r="N27" s="25"/>
      <c r="P27" s="25"/>
      <c r="T27" s="25"/>
      <c r="V27" s="25"/>
    </row>
    <row r="28" spans="1:27" s="2" customFormat="1" ht="48.75" customHeight="1" x14ac:dyDescent="0.3">
      <c r="A28" s="22"/>
      <c r="B28" s="89" t="s">
        <v>44</v>
      </c>
      <c r="C28" s="89"/>
      <c r="D28" s="89"/>
      <c r="E28" s="89"/>
      <c r="F28" s="89"/>
      <c r="G28" s="89"/>
      <c r="H28" s="89"/>
      <c r="I28" s="89"/>
    </row>
    <row r="29" spans="1:27" s="2" customFormat="1" ht="25.5" customHeight="1" x14ac:dyDescent="0.3">
      <c r="B29" s="90"/>
      <c r="C29" s="90"/>
      <c r="D29" s="90"/>
      <c r="E29" s="90"/>
      <c r="F29" s="90"/>
      <c r="G29" s="90"/>
      <c r="H29" s="90"/>
      <c r="I29" s="90"/>
    </row>
    <row r="30" spans="1:27" s="2" customFormat="1" x14ac:dyDescent="0.3">
      <c r="B30" s="26"/>
      <c r="C30" s="27"/>
      <c r="D30" s="27"/>
      <c r="E30" s="27"/>
    </row>
    <row r="31" spans="1:27" s="2" customFormat="1" x14ac:dyDescent="0.3">
      <c r="A31" s="26"/>
      <c r="B31" s="26"/>
      <c r="C31" s="28"/>
      <c r="D31" s="28"/>
      <c r="E31" s="28"/>
    </row>
    <row r="32" spans="1:27" s="2" customFormat="1" x14ac:dyDescent="0.3">
      <c r="C32" s="28"/>
      <c r="D32" s="28"/>
      <c r="E32" s="28"/>
    </row>
    <row r="33" spans="1:5" s="2" customFormat="1" x14ac:dyDescent="0.3">
      <c r="C33" s="28"/>
      <c r="D33" s="28"/>
      <c r="E33" s="28"/>
    </row>
    <row r="34" spans="1:5" s="2" customFormat="1" x14ac:dyDescent="0.3">
      <c r="C34" s="28"/>
      <c r="D34" s="28"/>
      <c r="E34" s="28"/>
    </row>
    <row r="35" spans="1:5" s="2" customFormat="1" x14ac:dyDescent="0.3">
      <c r="A35" s="29"/>
      <c r="B35" s="29"/>
      <c r="C35" s="28"/>
      <c r="D35" s="28"/>
      <c r="E35" s="28"/>
    </row>
    <row r="36" spans="1:5" s="2" customFormat="1" x14ac:dyDescent="0.3">
      <c r="A36" s="29"/>
      <c r="B36" s="29"/>
      <c r="C36" s="28"/>
      <c r="D36" s="28"/>
      <c r="E36" s="28"/>
    </row>
    <row r="37" spans="1:5" s="2" customFormat="1" x14ac:dyDescent="0.3">
      <c r="C37" s="28"/>
      <c r="D37" s="28"/>
      <c r="E37" s="28"/>
    </row>
    <row r="38" spans="1:5" s="2" customFormat="1" x14ac:dyDescent="0.3">
      <c r="C38" s="28"/>
      <c r="D38" s="28"/>
      <c r="E38" s="28"/>
    </row>
    <row r="39" spans="1:5" s="2" customFormat="1" x14ac:dyDescent="0.3">
      <c r="C39" s="28"/>
      <c r="D39" s="28"/>
      <c r="E39" s="28"/>
    </row>
    <row r="40" spans="1:5" s="2" customFormat="1" x14ac:dyDescent="0.3">
      <c r="C40" s="28"/>
      <c r="D40" s="28"/>
      <c r="E40" s="28"/>
    </row>
    <row r="41" spans="1:5" s="2" customFormat="1" x14ac:dyDescent="0.3">
      <c r="C41" s="28"/>
      <c r="D41" s="28"/>
      <c r="E41" s="28"/>
    </row>
    <row r="42" spans="1:5" s="2" customFormat="1" x14ac:dyDescent="0.3">
      <c r="C42" s="28"/>
      <c r="D42" s="28"/>
      <c r="E42" s="28"/>
    </row>
    <row r="43" spans="1:5" s="2" customFormat="1" x14ac:dyDescent="0.3">
      <c r="C43" s="28"/>
      <c r="D43" s="28"/>
      <c r="E43" s="28"/>
    </row>
    <row r="44" spans="1:5" s="2" customFormat="1" x14ac:dyDescent="0.3">
      <c r="C44" s="28"/>
      <c r="D44" s="28"/>
      <c r="E44" s="28"/>
    </row>
    <row r="45" spans="1:5" s="2" customFormat="1" x14ac:dyDescent="0.3">
      <c r="C45" s="28"/>
      <c r="D45" s="28"/>
      <c r="E45" s="28"/>
    </row>
    <row r="46" spans="1:5" s="2" customFormat="1" x14ac:dyDescent="0.3">
      <c r="C46" s="28"/>
      <c r="D46" s="28"/>
      <c r="E46" s="28"/>
    </row>
    <row r="47" spans="1:5" s="2" customFormat="1" x14ac:dyDescent="0.3">
      <c r="C47" s="28"/>
      <c r="D47" s="28"/>
      <c r="E47" s="28"/>
    </row>
    <row r="48" spans="1:5" s="2" customFormat="1" x14ac:dyDescent="0.3">
      <c r="C48" s="28"/>
      <c r="D48" s="28"/>
      <c r="E48" s="28"/>
    </row>
    <row r="49" spans="3:5" s="2" customFormat="1" x14ac:dyDescent="0.3">
      <c r="C49" s="28"/>
      <c r="D49" s="28"/>
      <c r="E49" s="28"/>
    </row>
    <row r="50" spans="3:5" s="2" customFormat="1" x14ac:dyDescent="0.3">
      <c r="C50" s="28"/>
      <c r="D50" s="28"/>
      <c r="E50" s="28"/>
    </row>
    <row r="51" spans="3:5" s="2" customFormat="1" x14ac:dyDescent="0.3">
      <c r="C51" s="28"/>
      <c r="D51" s="28"/>
      <c r="E51" s="28"/>
    </row>
    <row r="52" spans="3:5" s="2" customFormat="1" x14ac:dyDescent="0.3">
      <c r="C52" s="28"/>
      <c r="D52" s="28"/>
      <c r="E52" s="28"/>
    </row>
    <row r="53" spans="3:5" s="2" customFormat="1" x14ac:dyDescent="0.3">
      <c r="C53" s="28"/>
      <c r="D53" s="28"/>
      <c r="E53" s="28"/>
    </row>
    <row r="54" spans="3:5" s="2" customFormat="1" x14ac:dyDescent="0.3">
      <c r="C54" s="28"/>
      <c r="D54" s="28"/>
      <c r="E54" s="28"/>
    </row>
    <row r="55" spans="3:5" s="2" customFormat="1" x14ac:dyDescent="0.3">
      <c r="C55" s="28"/>
      <c r="D55" s="28"/>
      <c r="E55" s="28"/>
    </row>
    <row r="56" spans="3:5" s="2" customFormat="1" x14ac:dyDescent="0.3">
      <c r="C56" s="28"/>
      <c r="D56" s="28"/>
      <c r="E56" s="28"/>
    </row>
    <row r="57" spans="3:5" s="2" customFormat="1" x14ac:dyDescent="0.3">
      <c r="C57" s="28"/>
      <c r="D57" s="28"/>
      <c r="E57" s="28"/>
    </row>
    <row r="58" spans="3:5" s="2" customFormat="1" x14ac:dyDescent="0.3">
      <c r="C58" s="28"/>
      <c r="D58" s="28"/>
      <c r="E58" s="28"/>
    </row>
    <row r="59" spans="3:5" s="2" customFormat="1" x14ac:dyDescent="0.3">
      <c r="C59" s="28"/>
      <c r="D59" s="28"/>
      <c r="E59" s="28"/>
    </row>
    <row r="60" spans="3:5" s="2" customFormat="1" x14ac:dyDescent="0.3">
      <c r="C60" s="28"/>
      <c r="D60" s="28"/>
      <c r="E60" s="28"/>
    </row>
    <row r="61" spans="3:5" s="2" customFormat="1" x14ac:dyDescent="0.3">
      <c r="C61" s="28"/>
      <c r="D61" s="28"/>
      <c r="E61" s="28"/>
    </row>
    <row r="62" spans="3:5" s="2" customFormat="1" x14ac:dyDescent="0.3">
      <c r="C62" s="28"/>
      <c r="D62" s="28"/>
      <c r="E62" s="28"/>
    </row>
    <row r="63" spans="3:5" s="2" customFormat="1" x14ac:dyDescent="0.3">
      <c r="C63" s="28"/>
      <c r="D63" s="28"/>
      <c r="E63" s="28"/>
    </row>
    <row r="64" spans="3:5" s="2" customFormat="1" x14ac:dyDescent="0.3">
      <c r="C64" s="28"/>
      <c r="D64" s="28"/>
      <c r="E64" s="28"/>
    </row>
    <row r="65" spans="3:5" s="2" customFormat="1" x14ac:dyDescent="0.3">
      <c r="C65" s="28"/>
      <c r="D65" s="28"/>
      <c r="E65" s="28"/>
    </row>
    <row r="66" spans="3:5" s="2" customFormat="1" x14ac:dyDescent="0.3">
      <c r="C66" s="28"/>
      <c r="D66" s="28"/>
      <c r="E66" s="28"/>
    </row>
    <row r="67" spans="3:5" s="2" customFormat="1" x14ac:dyDescent="0.3">
      <c r="C67" s="28"/>
      <c r="D67" s="28"/>
      <c r="E67" s="28"/>
    </row>
    <row r="68" spans="3:5" s="2" customFormat="1" x14ac:dyDescent="0.3">
      <c r="C68" s="28"/>
      <c r="D68" s="28"/>
      <c r="E68" s="28"/>
    </row>
    <row r="69" spans="3:5" s="2" customFormat="1" x14ac:dyDescent="0.3">
      <c r="C69" s="28"/>
      <c r="D69" s="28"/>
      <c r="E69" s="28"/>
    </row>
    <row r="70" spans="3:5" s="2" customFormat="1" x14ac:dyDescent="0.3">
      <c r="C70" s="28"/>
      <c r="D70" s="28"/>
      <c r="E70" s="28"/>
    </row>
    <row r="71" spans="3:5" s="2" customFormat="1" x14ac:dyDescent="0.3">
      <c r="C71" s="28"/>
      <c r="D71" s="28"/>
      <c r="E71" s="28"/>
    </row>
    <row r="72" spans="3:5" s="2" customFormat="1" x14ac:dyDescent="0.3">
      <c r="C72" s="28"/>
      <c r="D72" s="28"/>
      <c r="E72" s="28"/>
    </row>
    <row r="73" spans="3:5" s="2" customFormat="1" x14ac:dyDescent="0.3">
      <c r="C73" s="28"/>
      <c r="D73" s="28"/>
      <c r="E73" s="28"/>
    </row>
    <row r="74" spans="3:5" s="2" customFormat="1" x14ac:dyDescent="0.3">
      <c r="C74" s="28"/>
      <c r="D74" s="28"/>
      <c r="E74" s="28"/>
    </row>
    <row r="75" spans="3:5" s="2" customFormat="1" x14ac:dyDescent="0.3">
      <c r="C75" s="28"/>
      <c r="D75" s="28"/>
      <c r="E75" s="28"/>
    </row>
    <row r="76" spans="3:5" s="2" customFormat="1" x14ac:dyDescent="0.3">
      <c r="C76" s="28"/>
      <c r="D76" s="28"/>
      <c r="E76" s="28"/>
    </row>
    <row r="77" spans="3:5" s="2" customFormat="1" x14ac:dyDescent="0.3">
      <c r="C77" s="28"/>
      <c r="D77" s="28"/>
      <c r="E77" s="28"/>
    </row>
    <row r="78" spans="3:5" s="2" customFormat="1" x14ac:dyDescent="0.3">
      <c r="C78" s="28"/>
      <c r="D78" s="28"/>
      <c r="E78" s="28"/>
    </row>
    <row r="79" spans="3:5" s="2" customFormat="1" x14ac:dyDescent="0.3">
      <c r="C79" s="28"/>
      <c r="D79" s="28"/>
      <c r="E79" s="28"/>
    </row>
    <row r="80" spans="3:5" s="2" customFormat="1" x14ac:dyDescent="0.3">
      <c r="C80" s="28"/>
      <c r="D80" s="28"/>
      <c r="E80" s="28"/>
    </row>
    <row r="81" spans="3:5" s="2" customFormat="1" x14ac:dyDescent="0.3">
      <c r="C81" s="28"/>
      <c r="D81" s="28"/>
      <c r="E81" s="28"/>
    </row>
    <row r="82" spans="3:5" s="2" customFormat="1" x14ac:dyDescent="0.3">
      <c r="C82" s="28"/>
      <c r="D82" s="28"/>
      <c r="E82" s="28"/>
    </row>
    <row r="83" spans="3:5" s="2" customFormat="1" x14ac:dyDescent="0.3">
      <c r="C83" s="28"/>
      <c r="D83" s="28"/>
      <c r="E83" s="28"/>
    </row>
    <row r="84" spans="3:5" s="2" customFormat="1" x14ac:dyDescent="0.3">
      <c r="C84" s="28"/>
      <c r="D84" s="28"/>
      <c r="E84" s="28"/>
    </row>
    <row r="85" spans="3:5" s="2" customFormat="1" x14ac:dyDescent="0.3">
      <c r="C85" s="28"/>
      <c r="D85" s="28"/>
      <c r="E85" s="28"/>
    </row>
    <row r="86" spans="3:5" s="2" customFormat="1" x14ac:dyDescent="0.3">
      <c r="C86" s="28"/>
      <c r="D86" s="28"/>
      <c r="E86" s="28"/>
    </row>
    <row r="87" spans="3:5" s="2" customFormat="1" x14ac:dyDescent="0.3">
      <c r="C87" s="28"/>
      <c r="D87" s="28"/>
      <c r="E87" s="28"/>
    </row>
    <row r="88" spans="3:5" s="2" customFormat="1" x14ac:dyDescent="0.3">
      <c r="C88" s="28"/>
      <c r="D88" s="28"/>
      <c r="E88" s="28"/>
    </row>
    <row r="89" spans="3:5" s="2" customFormat="1" x14ac:dyDescent="0.3">
      <c r="C89" s="28"/>
      <c r="D89" s="28"/>
      <c r="E89" s="28"/>
    </row>
    <row r="90" spans="3:5" s="2" customFormat="1" x14ac:dyDescent="0.3">
      <c r="C90" s="28"/>
      <c r="D90" s="28"/>
      <c r="E90" s="28"/>
    </row>
    <row r="91" spans="3:5" s="2" customFormat="1" x14ac:dyDescent="0.3">
      <c r="C91" s="28"/>
      <c r="D91" s="28"/>
      <c r="E91" s="28"/>
    </row>
    <row r="92" spans="3:5" s="2" customFormat="1" x14ac:dyDescent="0.3">
      <c r="C92" s="28"/>
      <c r="D92" s="28"/>
      <c r="E92" s="28"/>
    </row>
    <row r="93" spans="3:5" s="2" customFormat="1" x14ac:dyDescent="0.3">
      <c r="C93" s="28"/>
      <c r="D93" s="28"/>
      <c r="E93" s="28"/>
    </row>
    <row r="94" spans="3:5" s="2" customFormat="1" x14ac:dyDescent="0.3">
      <c r="C94" s="28"/>
      <c r="D94" s="28"/>
      <c r="E94" s="28"/>
    </row>
    <row r="95" spans="3:5" s="2" customFormat="1" x14ac:dyDescent="0.3">
      <c r="C95" s="28"/>
      <c r="D95" s="28"/>
      <c r="E95" s="28"/>
    </row>
    <row r="96" spans="3:5" s="2" customFormat="1" x14ac:dyDescent="0.3">
      <c r="C96" s="28"/>
      <c r="D96" s="28"/>
      <c r="E96" s="28"/>
    </row>
    <row r="97" spans="3:5" s="2" customFormat="1" x14ac:dyDescent="0.3">
      <c r="C97" s="28"/>
      <c r="D97" s="28"/>
      <c r="E97" s="28"/>
    </row>
    <row r="98" spans="3:5" s="2" customFormat="1" x14ac:dyDescent="0.3">
      <c r="C98" s="28"/>
      <c r="D98" s="28"/>
      <c r="E98" s="28"/>
    </row>
    <row r="99" spans="3:5" s="2" customFormat="1" x14ac:dyDescent="0.3">
      <c r="C99" s="28"/>
      <c r="D99" s="28"/>
      <c r="E99" s="28"/>
    </row>
    <row r="100" spans="3:5" s="2" customFormat="1" x14ac:dyDescent="0.3">
      <c r="C100" s="28"/>
      <c r="D100" s="28"/>
      <c r="E100" s="28"/>
    </row>
    <row r="101" spans="3:5" s="2" customFormat="1" x14ac:dyDescent="0.3">
      <c r="C101" s="28"/>
      <c r="D101" s="28"/>
      <c r="E101" s="28"/>
    </row>
    <row r="102" spans="3:5" s="2" customFormat="1" x14ac:dyDescent="0.3">
      <c r="C102" s="28"/>
      <c r="D102" s="28"/>
      <c r="E102" s="28"/>
    </row>
    <row r="103" spans="3:5" s="2" customFormat="1" x14ac:dyDescent="0.3">
      <c r="C103" s="28"/>
      <c r="D103" s="28"/>
      <c r="E103" s="28"/>
    </row>
    <row r="104" spans="3:5" s="2" customFormat="1" x14ac:dyDescent="0.3">
      <c r="C104" s="28"/>
      <c r="D104" s="28"/>
      <c r="E104" s="28"/>
    </row>
    <row r="105" spans="3:5" s="2" customFormat="1" x14ac:dyDescent="0.3">
      <c r="C105" s="28"/>
      <c r="D105" s="28"/>
      <c r="E105" s="28"/>
    </row>
    <row r="106" spans="3:5" s="2" customFormat="1" x14ac:dyDescent="0.3">
      <c r="C106" s="28"/>
      <c r="D106" s="28"/>
      <c r="E106" s="28"/>
    </row>
    <row r="107" spans="3:5" s="2" customFormat="1" x14ac:dyDescent="0.3">
      <c r="C107" s="28"/>
      <c r="D107" s="28"/>
      <c r="E107" s="28"/>
    </row>
    <row r="108" spans="3:5" s="2" customFormat="1" x14ac:dyDescent="0.3">
      <c r="C108" s="28"/>
      <c r="D108" s="28"/>
      <c r="E108" s="28"/>
    </row>
    <row r="109" spans="3:5" s="2" customFormat="1" x14ac:dyDescent="0.3">
      <c r="C109" s="28"/>
      <c r="D109" s="28"/>
      <c r="E109" s="28"/>
    </row>
    <row r="110" spans="3:5" s="2" customFormat="1" x14ac:dyDescent="0.3">
      <c r="C110" s="28"/>
      <c r="D110" s="28"/>
      <c r="E110" s="28"/>
    </row>
    <row r="111" spans="3:5" s="2" customFormat="1" x14ac:dyDescent="0.3">
      <c r="C111" s="28"/>
      <c r="D111" s="28"/>
      <c r="E111" s="28"/>
    </row>
    <row r="112" spans="3:5" s="2" customFormat="1" x14ac:dyDescent="0.3">
      <c r="C112" s="28"/>
      <c r="D112" s="28"/>
      <c r="E112" s="28"/>
    </row>
    <row r="113" spans="3:23" s="2" customFormat="1" x14ac:dyDescent="0.3">
      <c r="C113" s="28"/>
      <c r="D113" s="28"/>
      <c r="E113" s="28"/>
    </row>
    <row r="114" spans="3:23" s="2" customFormat="1" x14ac:dyDescent="0.3">
      <c r="C114" s="28"/>
      <c r="D114" s="28"/>
      <c r="E114" s="28"/>
    </row>
    <row r="115" spans="3:23" s="2" customFormat="1" x14ac:dyDescent="0.3">
      <c r="C115" s="28"/>
      <c r="D115" s="28"/>
      <c r="E115" s="28"/>
    </row>
    <row r="116" spans="3:23" s="2" customFormat="1" x14ac:dyDescent="0.3">
      <c r="C116" s="28"/>
      <c r="D116" s="28"/>
      <c r="E116" s="28"/>
    </row>
    <row r="117" spans="3:23" s="2" customFormat="1" x14ac:dyDescent="0.3">
      <c r="C117" s="28"/>
      <c r="D117" s="28"/>
      <c r="E117" s="28"/>
    </row>
    <row r="118" spans="3:23" s="2" customFormat="1" x14ac:dyDescent="0.3">
      <c r="C118" s="28"/>
      <c r="D118" s="28"/>
      <c r="E118" s="28"/>
    </row>
    <row r="119" spans="3:23" s="2" customFormat="1" x14ac:dyDescent="0.3">
      <c r="C119" s="28"/>
      <c r="D119" s="28"/>
      <c r="E119" s="28"/>
    </row>
    <row r="120" spans="3:23" s="2" customFormat="1" x14ac:dyDescent="0.3">
      <c r="C120" s="28"/>
      <c r="D120" s="28"/>
      <c r="E120" s="28"/>
    </row>
    <row r="121" spans="3:23" s="2" customFormat="1" x14ac:dyDescent="0.3">
      <c r="C121" s="28"/>
      <c r="D121" s="28"/>
      <c r="E121" s="28"/>
    </row>
    <row r="122" spans="3:23" s="2" customFormat="1" x14ac:dyDescent="0.3">
      <c r="C122" s="28"/>
      <c r="D122" s="28"/>
      <c r="E122" s="28"/>
    </row>
    <row r="123" spans="3:23" s="2" customFormat="1" x14ac:dyDescent="0.3">
      <c r="C123" s="28"/>
      <c r="D123" s="28"/>
      <c r="E123" s="28"/>
      <c r="F123" s="30"/>
      <c r="G123" s="31"/>
      <c r="H123" s="30"/>
      <c r="I123" s="31"/>
      <c r="J123" s="30"/>
      <c r="K123" s="31"/>
      <c r="L123" s="30"/>
      <c r="M123" s="31"/>
      <c r="N123" s="30"/>
      <c r="O123" s="31"/>
      <c r="P123" s="30"/>
      <c r="Q123" s="31"/>
      <c r="R123" s="30"/>
      <c r="S123" s="31"/>
      <c r="T123" s="30"/>
      <c r="U123" s="31"/>
      <c r="V123" s="30"/>
      <c r="W123" s="31"/>
    </row>
  </sheetData>
  <mergeCells count="169">
    <mergeCell ref="A2:E3"/>
    <mergeCell ref="A5:A9"/>
    <mergeCell ref="B5:B9"/>
    <mergeCell ref="C5:E5"/>
    <mergeCell ref="F5:K5"/>
    <mergeCell ref="L5:Q5"/>
    <mergeCell ref="L7:M8"/>
    <mergeCell ref="N7:O8"/>
    <mergeCell ref="P7:Q8"/>
    <mergeCell ref="R5:W5"/>
    <mergeCell ref="C6:C9"/>
    <mergeCell ref="D6:D9"/>
    <mergeCell ref="E6:E9"/>
    <mergeCell ref="F6:K6"/>
    <mergeCell ref="L6:Q6"/>
    <mergeCell ref="R6:W6"/>
    <mergeCell ref="F7:G8"/>
    <mergeCell ref="H7:I8"/>
    <mergeCell ref="J7:K8"/>
    <mergeCell ref="R7:S8"/>
    <mergeCell ref="T7:U8"/>
    <mergeCell ref="V7:W8"/>
    <mergeCell ref="F9:K9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R15:S15"/>
    <mergeCell ref="T15:U15"/>
    <mergeCell ref="V15:W15"/>
    <mergeCell ref="F16:G16"/>
    <mergeCell ref="H16:I16"/>
    <mergeCell ref="J16:K16"/>
    <mergeCell ref="L16:M16"/>
    <mergeCell ref="N16:O16"/>
    <mergeCell ref="P16:Q16"/>
    <mergeCell ref="R16:S16"/>
    <mergeCell ref="F15:G15"/>
    <mergeCell ref="H15:I15"/>
    <mergeCell ref="J15:K15"/>
    <mergeCell ref="L15:M15"/>
    <mergeCell ref="N15:O15"/>
    <mergeCell ref="P15:Q15"/>
    <mergeCell ref="T16:U16"/>
    <mergeCell ref="V16:W16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F18:G18"/>
    <mergeCell ref="H18:I18"/>
    <mergeCell ref="J18:K18"/>
    <mergeCell ref="L18:M18"/>
    <mergeCell ref="N18:O18"/>
    <mergeCell ref="P18:Q18"/>
    <mergeCell ref="R18:S18"/>
    <mergeCell ref="T18:U18"/>
    <mergeCell ref="V18:W18"/>
    <mergeCell ref="R19:S19"/>
    <mergeCell ref="T19:U19"/>
    <mergeCell ref="V19:W19"/>
    <mergeCell ref="F20:G20"/>
    <mergeCell ref="H20:I20"/>
    <mergeCell ref="J20:K20"/>
    <mergeCell ref="L20:M20"/>
    <mergeCell ref="N20:O20"/>
    <mergeCell ref="P20:Q20"/>
    <mergeCell ref="R20:S20"/>
    <mergeCell ref="F19:G19"/>
    <mergeCell ref="H19:I19"/>
    <mergeCell ref="J19:K19"/>
    <mergeCell ref="L19:M19"/>
    <mergeCell ref="N19:O19"/>
    <mergeCell ref="P19:Q19"/>
    <mergeCell ref="T20:U20"/>
    <mergeCell ref="V20:W20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R23:S23"/>
    <mergeCell ref="T23:U23"/>
    <mergeCell ref="V23:W23"/>
    <mergeCell ref="F24:G24"/>
    <mergeCell ref="H24:I24"/>
    <mergeCell ref="J24:K24"/>
    <mergeCell ref="L24:M24"/>
    <mergeCell ref="N24:O24"/>
    <mergeCell ref="P24:Q24"/>
    <mergeCell ref="R24:S24"/>
    <mergeCell ref="F23:G23"/>
    <mergeCell ref="H23:I23"/>
    <mergeCell ref="J23:K23"/>
    <mergeCell ref="L23:M23"/>
    <mergeCell ref="N23:O23"/>
    <mergeCell ref="P23:Q23"/>
    <mergeCell ref="T24:U24"/>
    <mergeCell ref="V24:W24"/>
    <mergeCell ref="F25:G25"/>
    <mergeCell ref="H25:I25"/>
    <mergeCell ref="J25:K25"/>
    <mergeCell ref="L25:M25"/>
    <mergeCell ref="N25:O25"/>
    <mergeCell ref="P25:Q25"/>
    <mergeCell ref="R25:S25"/>
    <mergeCell ref="T25:U25"/>
    <mergeCell ref="B28:I28"/>
    <mergeCell ref="B29:I29"/>
    <mergeCell ref="V25:W25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4"/>
  <sheetViews>
    <sheetView topLeftCell="A31" workbookViewId="0">
      <selection activeCell="A52" sqref="A52:XFD59"/>
    </sheetView>
  </sheetViews>
  <sheetFormatPr defaultRowHeight="14.4" x14ac:dyDescent="0.3"/>
  <cols>
    <col min="2" max="2" width="78.5546875" customWidth="1"/>
    <col min="3" max="4" width="10.5546875" customWidth="1"/>
    <col min="5" max="9" width="16.44140625" customWidth="1"/>
    <col min="10" max="10" width="11" customWidth="1"/>
    <col min="11" max="11" width="14.5546875" customWidth="1"/>
    <col min="12" max="12" width="21.5546875" hidden="1" customWidth="1"/>
    <col min="13" max="13" width="22.6640625" hidden="1" customWidth="1"/>
    <col min="14" max="14" width="12.33203125" hidden="1" customWidth="1"/>
    <col min="15" max="15" width="17.44140625" hidden="1" customWidth="1"/>
    <col min="16" max="20" width="16.44140625" hidden="1" customWidth="1"/>
    <col min="258" max="258" width="78.5546875" customWidth="1"/>
    <col min="259" max="260" width="10.5546875" customWidth="1"/>
    <col min="261" max="265" width="16.44140625" customWidth="1"/>
    <col min="266" max="266" width="11" customWidth="1"/>
    <col min="267" max="267" width="14.5546875" customWidth="1"/>
    <col min="268" max="276" width="0" hidden="1" customWidth="1"/>
    <col min="514" max="514" width="78.5546875" customWidth="1"/>
    <col min="515" max="516" width="10.5546875" customWidth="1"/>
    <col min="517" max="521" width="16.44140625" customWidth="1"/>
    <col min="522" max="522" width="11" customWidth="1"/>
    <col min="523" max="523" width="14.5546875" customWidth="1"/>
    <col min="524" max="532" width="0" hidden="1" customWidth="1"/>
    <col min="770" max="770" width="78.5546875" customWidth="1"/>
    <col min="771" max="772" width="10.5546875" customWidth="1"/>
    <col min="773" max="777" width="16.44140625" customWidth="1"/>
    <col min="778" max="778" width="11" customWidth="1"/>
    <col min="779" max="779" width="14.5546875" customWidth="1"/>
    <col min="780" max="788" width="0" hidden="1" customWidth="1"/>
    <col min="1026" max="1026" width="78.5546875" customWidth="1"/>
    <col min="1027" max="1028" width="10.5546875" customWidth="1"/>
    <col min="1029" max="1033" width="16.44140625" customWidth="1"/>
    <col min="1034" max="1034" width="11" customWidth="1"/>
    <col min="1035" max="1035" width="14.5546875" customWidth="1"/>
    <col min="1036" max="1044" width="0" hidden="1" customWidth="1"/>
    <col min="1282" max="1282" width="78.5546875" customWidth="1"/>
    <col min="1283" max="1284" width="10.5546875" customWidth="1"/>
    <col min="1285" max="1289" width="16.44140625" customWidth="1"/>
    <col min="1290" max="1290" width="11" customWidth="1"/>
    <col min="1291" max="1291" width="14.5546875" customWidth="1"/>
    <col min="1292" max="1300" width="0" hidden="1" customWidth="1"/>
    <col min="1538" max="1538" width="78.5546875" customWidth="1"/>
    <col min="1539" max="1540" width="10.5546875" customWidth="1"/>
    <col min="1541" max="1545" width="16.44140625" customWidth="1"/>
    <col min="1546" max="1546" width="11" customWidth="1"/>
    <col min="1547" max="1547" width="14.5546875" customWidth="1"/>
    <col min="1548" max="1556" width="0" hidden="1" customWidth="1"/>
    <col min="1794" max="1794" width="78.5546875" customWidth="1"/>
    <col min="1795" max="1796" width="10.5546875" customWidth="1"/>
    <col min="1797" max="1801" width="16.44140625" customWidth="1"/>
    <col min="1802" max="1802" width="11" customWidth="1"/>
    <col min="1803" max="1803" width="14.5546875" customWidth="1"/>
    <col min="1804" max="1812" width="0" hidden="1" customWidth="1"/>
    <col min="2050" max="2050" width="78.5546875" customWidth="1"/>
    <col min="2051" max="2052" width="10.5546875" customWidth="1"/>
    <col min="2053" max="2057" width="16.44140625" customWidth="1"/>
    <col min="2058" max="2058" width="11" customWidth="1"/>
    <col min="2059" max="2059" width="14.5546875" customWidth="1"/>
    <col min="2060" max="2068" width="0" hidden="1" customWidth="1"/>
    <col min="2306" max="2306" width="78.5546875" customWidth="1"/>
    <col min="2307" max="2308" width="10.5546875" customWidth="1"/>
    <col min="2309" max="2313" width="16.44140625" customWidth="1"/>
    <col min="2314" max="2314" width="11" customWidth="1"/>
    <col min="2315" max="2315" width="14.5546875" customWidth="1"/>
    <col min="2316" max="2324" width="0" hidden="1" customWidth="1"/>
    <col min="2562" max="2562" width="78.5546875" customWidth="1"/>
    <col min="2563" max="2564" width="10.5546875" customWidth="1"/>
    <col min="2565" max="2569" width="16.44140625" customWidth="1"/>
    <col min="2570" max="2570" width="11" customWidth="1"/>
    <col min="2571" max="2571" width="14.5546875" customWidth="1"/>
    <col min="2572" max="2580" width="0" hidden="1" customWidth="1"/>
    <col min="2818" max="2818" width="78.5546875" customWidth="1"/>
    <col min="2819" max="2820" width="10.5546875" customWidth="1"/>
    <col min="2821" max="2825" width="16.44140625" customWidth="1"/>
    <col min="2826" max="2826" width="11" customWidth="1"/>
    <col min="2827" max="2827" width="14.5546875" customWidth="1"/>
    <col min="2828" max="2836" width="0" hidden="1" customWidth="1"/>
    <col min="3074" max="3074" width="78.5546875" customWidth="1"/>
    <col min="3075" max="3076" width="10.5546875" customWidth="1"/>
    <col min="3077" max="3081" width="16.44140625" customWidth="1"/>
    <col min="3082" max="3082" width="11" customWidth="1"/>
    <col min="3083" max="3083" width="14.5546875" customWidth="1"/>
    <col min="3084" max="3092" width="0" hidden="1" customWidth="1"/>
    <col min="3330" max="3330" width="78.5546875" customWidth="1"/>
    <col min="3331" max="3332" width="10.5546875" customWidth="1"/>
    <col min="3333" max="3337" width="16.44140625" customWidth="1"/>
    <col min="3338" max="3338" width="11" customWidth="1"/>
    <col min="3339" max="3339" width="14.5546875" customWidth="1"/>
    <col min="3340" max="3348" width="0" hidden="1" customWidth="1"/>
    <col min="3586" max="3586" width="78.5546875" customWidth="1"/>
    <col min="3587" max="3588" width="10.5546875" customWidth="1"/>
    <col min="3589" max="3593" width="16.44140625" customWidth="1"/>
    <col min="3594" max="3594" width="11" customWidth="1"/>
    <col min="3595" max="3595" width="14.5546875" customWidth="1"/>
    <col min="3596" max="3604" width="0" hidden="1" customWidth="1"/>
    <col min="3842" max="3842" width="78.5546875" customWidth="1"/>
    <col min="3843" max="3844" width="10.5546875" customWidth="1"/>
    <col min="3845" max="3849" width="16.44140625" customWidth="1"/>
    <col min="3850" max="3850" width="11" customWidth="1"/>
    <col min="3851" max="3851" width="14.5546875" customWidth="1"/>
    <col min="3852" max="3860" width="0" hidden="1" customWidth="1"/>
    <col min="4098" max="4098" width="78.5546875" customWidth="1"/>
    <col min="4099" max="4100" width="10.5546875" customWidth="1"/>
    <col min="4101" max="4105" width="16.44140625" customWidth="1"/>
    <col min="4106" max="4106" width="11" customWidth="1"/>
    <col min="4107" max="4107" width="14.5546875" customWidth="1"/>
    <col min="4108" max="4116" width="0" hidden="1" customWidth="1"/>
    <col min="4354" max="4354" width="78.5546875" customWidth="1"/>
    <col min="4355" max="4356" width="10.5546875" customWidth="1"/>
    <col min="4357" max="4361" width="16.44140625" customWidth="1"/>
    <col min="4362" max="4362" width="11" customWidth="1"/>
    <col min="4363" max="4363" width="14.5546875" customWidth="1"/>
    <col min="4364" max="4372" width="0" hidden="1" customWidth="1"/>
    <col min="4610" max="4610" width="78.5546875" customWidth="1"/>
    <col min="4611" max="4612" width="10.5546875" customWidth="1"/>
    <col min="4613" max="4617" width="16.44140625" customWidth="1"/>
    <col min="4618" max="4618" width="11" customWidth="1"/>
    <col min="4619" max="4619" width="14.5546875" customWidth="1"/>
    <col min="4620" max="4628" width="0" hidden="1" customWidth="1"/>
    <col min="4866" max="4866" width="78.5546875" customWidth="1"/>
    <col min="4867" max="4868" width="10.5546875" customWidth="1"/>
    <col min="4869" max="4873" width="16.44140625" customWidth="1"/>
    <col min="4874" max="4874" width="11" customWidth="1"/>
    <col min="4875" max="4875" width="14.5546875" customWidth="1"/>
    <col min="4876" max="4884" width="0" hidden="1" customWidth="1"/>
    <col min="5122" max="5122" width="78.5546875" customWidth="1"/>
    <col min="5123" max="5124" width="10.5546875" customWidth="1"/>
    <col min="5125" max="5129" width="16.44140625" customWidth="1"/>
    <col min="5130" max="5130" width="11" customWidth="1"/>
    <col min="5131" max="5131" width="14.5546875" customWidth="1"/>
    <col min="5132" max="5140" width="0" hidden="1" customWidth="1"/>
    <col min="5378" max="5378" width="78.5546875" customWidth="1"/>
    <col min="5379" max="5380" width="10.5546875" customWidth="1"/>
    <col min="5381" max="5385" width="16.44140625" customWidth="1"/>
    <col min="5386" max="5386" width="11" customWidth="1"/>
    <col min="5387" max="5387" width="14.5546875" customWidth="1"/>
    <col min="5388" max="5396" width="0" hidden="1" customWidth="1"/>
    <col min="5634" max="5634" width="78.5546875" customWidth="1"/>
    <col min="5635" max="5636" width="10.5546875" customWidth="1"/>
    <col min="5637" max="5641" width="16.44140625" customWidth="1"/>
    <col min="5642" max="5642" width="11" customWidth="1"/>
    <col min="5643" max="5643" width="14.5546875" customWidth="1"/>
    <col min="5644" max="5652" width="0" hidden="1" customWidth="1"/>
    <col min="5890" max="5890" width="78.5546875" customWidth="1"/>
    <col min="5891" max="5892" width="10.5546875" customWidth="1"/>
    <col min="5893" max="5897" width="16.44140625" customWidth="1"/>
    <col min="5898" max="5898" width="11" customWidth="1"/>
    <col min="5899" max="5899" width="14.5546875" customWidth="1"/>
    <col min="5900" max="5908" width="0" hidden="1" customWidth="1"/>
    <col min="6146" max="6146" width="78.5546875" customWidth="1"/>
    <col min="6147" max="6148" width="10.5546875" customWidth="1"/>
    <col min="6149" max="6153" width="16.44140625" customWidth="1"/>
    <col min="6154" max="6154" width="11" customWidth="1"/>
    <col min="6155" max="6155" width="14.5546875" customWidth="1"/>
    <col min="6156" max="6164" width="0" hidden="1" customWidth="1"/>
    <col min="6402" max="6402" width="78.5546875" customWidth="1"/>
    <col min="6403" max="6404" width="10.5546875" customWidth="1"/>
    <col min="6405" max="6409" width="16.44140625" customWidth="1"/>
    <col min="6410" max="6410" width="11" customWidth="1"/>
    <col min="6411" max="6411" width="14.5546875" customWidth="1"/>
    <col min="6412" max="6420" width="0" hidden="1" customWidth="1"/>
    <col min="6658" max="6658" width="78.5546875" customWidth="1"/>
    <col min="6659" max="6660" width="10.5546875" customWidth="1"/>
    <col min="6661" max="6665" width="16.44140625" customWidth="1"/>
    <col min="6666" max="6666" width="11" customWidth="1"/>
    <col min="6667" max="6667" width="14.5546875" customWidth="1"/>
    <col min="6668" max="6676" width="0" hidden="1" customWidth="1"/>
    <col min="6914" max="6914" width="78.5546875" customWidth="1"/>
    <col min="6915" max="6916" width="10.5546875" customWidth="1"/>
    <col min="6917" max="6921" width="16.44140625" customWidth="1"/>
    <col min="6922" max="6922" width="11" customWidth="1"/>
    <col min="6923" max="6923" width="14.5546875" customWidth="1"/>
    <col min="6924" max="6932" width="0" hidden="1" customWidth="1"/>
    <col min="7170" max="7170" width="78.5546875" customWidth="1"/>
    <col min="7171" max="7172" width="10.5546875" customWidth="1"/>
    <col min="7173" max="7177" width="16.44140625" customWidth="1"/>
    <col min="7178" max="7178" width="11" customWidth="1"/>
    <col min="7179" max="7179" width="14.5546875" customWidth="1"/>
    <col min="7180" max="7188" width="0" hidden="1" customWidth="1"/>
    <col min="7426" max="7426" width="78.5546875" customWidth="1"/>
    <col min="7427" max="7428" width="10.5546875" customWidth="1"/>
    <col min="7429" max="7433" width="16.44140625" customWidth="1"/>
    <col min="7434" max="7434" width="11" customWidth="1"/>
    <col min="7435" max="7435" width="14.5546875" customWidth="1"/>
    <col min="7436" max="7444" width="0" hidden="1" customWidth="1"/>
    <col min="7682" max="7682" width="78.5546875" customWidth="1"/>
    <col min="7683" max="7684" width="10.5546875" customWidth="1"/>
    <col min="7685" max="7689" width="16.44140625" customWidth="1"/>
    <col min="7690" max="7690" width="11" customWidth="1"/>
    <col min="7691" max="7691" width="14.5546875" customWidth="1"/>
    <col min="7692" max="7700" width="0" hidden="1" customWidth="1"/>
    <col min="7938" max="7938" width="78.5546875" customWidth="1"/>
    <col min="7939" max="7940" width="10.5546875" customWidth="1"/>
    <col min="7941" max="7945" width="16.44140625" customWidth="1"/>
    <col min="7946" max="7946" width="11" customWidth="1"/>
    <col min="7947" max="7947" width="14.5546875" customWidth="1"/>
    <col min="7948" max="7956" width="0" hidden="1" customWidth="1"/>
    <col min="8194" max="8194" width="78.5546875" customWidth="1"/>
    <col min="8195" max="8196" width="10.5546875" customWidth="1"/>
    <col min="8197" max="8201" width="16.44140625" customWidth="1"/>
    <col min="8202" max="8202" width="11" customWidth="1"/>
    <col min="8203" max="8203" width="14.5546875" customWidth="1"/>
    <col min="8204" max="8212" width="0" hidden="1" customWidth="1"/>
    <col min="8450" max="8450" width="78.5546875" customWidth="1"/>
    <col min="8451" max="8452" width="10.5546875" customWidth="1"/>
    <col min="8453" max="8457" width="16.44140625" customWidth="1"/>
    <col min="8458" max="8458" width="11" customWidth="1"/>
    <col min="8459" max="8459" width="14.5546875" customWidth="1"/>
    <col min="8460" max="8468" width="0" hidden="1" customWidth="1"/>
    <col min="8706" max="8706" width="78.5546875" customWidth="1"/>
    <col min="8707" max="8708" width="10.5546875" customWidth="1"/>
    <col min="8709" max="8713" width="16.44140625" customWidth="1"/>
    <col min="8714" max="8714" width="11" customWidth="1"/>
    <col min="8715" max="8715" width="14.5546875" customWidth="1"/>
    <col min="8716" max="8724" width="0" hidden="1" customWidth="1"/>
    <col min="8962" max="8962" width="78.5546875" customWidth="1"/>
    <col min="8963" max="8964" width="10.5546875" customWidth="1"/>
    <col min="8965" max="8969" width="16.44140625" customWidth="1"/>
    <col min="8970" max="8970" width="11" customWidth="1"/>
    <col min="8971" max="8971" width="14.5546875" customWidth="1"/>
    <col min="8972" max="8980" width="0" hidden="1" customWidth="1"/>
    <col min="9218" max="9218" width="78.5546875" customWidth="1"/>
    <col min="9219" max="9220" width="10.5546875" customWidth="1"/>
    <col min="9221" max="9225" width="16.44140625" customWidth="1"/>
    <col min="9226" max="9226" width="11" customWidth="1"/>
    <col min="9227" max="9227" width="14.5546875" customWidth="1"/>
    <col min="9228" max="9236" width="0" hidden="1" customWidth="1"/>
    <col min="9474" max="9474" width="78.5546875" customWidth="1"/>
    <col min="9475" max="9476" width="10.5546875" customWidth="1"/>
    <col min="9477" max="9481" width="16.44140625" customWidth="1"/>
    <col min="9482" max="9482" width="11" customWidth="1"/>
    <col min="9483" max="9483" width="14.5546875" customWidth="1"/>
    <col min="9484" max="9492" width="0" hidden="1" customWidth="1"/>
    <col min="9730" max="9730" width="78.5546875" customWidth="1"/>
    <col min="9731" max="9732" width="10.5546875" customWidth="1"/>
    <col min="9733" max="9737" width="16.44140625" customWidth="1"/>
    <col min="9738" max="9738" width="11" customWidth="1"/>
    <col min="9739" max="9739" width="14.5546875" customWidth="1"/>
    <col min="9740" max="9748" width="0" hidden="1" customWidth="1"/>
    <col min="9986" max="9986" width="78.5546875" customWidth="1"/>
    <col min="9987" max="9988" width="10.5546875" customWidth="1"/>
    <col min="9989" max="9993" width="16.44140625" customWidth="1"/>
    <col min="9994" max="9994" width="11" customWidth="1"/>
    <col min="9995" max="9995" width="14.5546875" customWidth="1"/>
    <col min="9996" max="10004" width="0" hidden="1" customWidth="1"/>
    <col min="10242" max="10242" width="78.5546875" customWidth="1"/>
    <col min="10243" max="10244" width="10.5546875" customWidth="1"/>
    <col min="10245" max="10249" width="16.44140625" customWidth="1"/>
    <col min="10250" max="10250" width="11" customWidth="1"/>
    <col min="10251" max="10251" width="14.5546875" customWidth="1"/>
    <col min="10252" max="10260" width="0" hidden="1" customWidth="1"/>
    <col min="10498" max="10498" width="78.5546875" customWidth="1"/>
    <col min="10499" max="10500" width="10.5546875" customWidth="1"/>
    <col min="10501" max="10505" width="16.44140625" customWidth="1"/>
    <col min="10506" max="10506" width="11" customWidth="1"/>
    <col min="10507" max="10507" width="14.5546875" customWidth="1"/>
    <col min="10508" max="10516" width="0" hidden="1" customWidth="1"/>
    <col min="10754" max="10754" width="78.5546875" customWidth="1"/>
    <col min="10755" max="10756" width="10.5546875" customWidth="1"/>
    <col min="10757" max="10761" width="16.44140625" customWidth="1"/>
    <col min="10762" max="10762" width="11" customWidth="1"/>
    <col min="10763" max="10763" width="14.5546875" customWidth="1"/>
    <col min="10764" max="10772" width="0" hidden="1" customWidth="1"/>
    <col min="11010" max="11010" width="78.5546875" customWidth="1"/>
    <col min="11011" max="11012" width="10.5546875" customWidth="1"/>
    <col min="11013" max="11017" width="16.44140625" customWidth="1"/>
    <col min="11018" max="11018" width="11" customWidth="1"/>
    <col min="11019" max="11019" width="14.5546875" customWidth="1"/>
    <col min="11020" max="11028" width="0" hidden="1" customWidth="1"/>
    <col min="11266" max="11266" width="78.5546875" customWidth="1"/>
    <col min="11267" max="11268" width="10.5546875" customWidth="1"/>
    <col min="11269" max="11273" width="16.44140625" customWidth="1"/>
    <col min="11274" max="11274" width="11" customWidth="1"/>
    <col min="11275" max="11275" width="14.5546875" customWidth="1"/>
    <col min="11276" max="11284" width="0" hidden="1" customWidth="1"/>
    <col min="11522" max="11522" width="78.5546875" customWidth="1"/>
    <col min="11523" max="11524" width="10.5546875" customWidth="1"/>
    <col min="11525" max="11529" width="16.44140625" customWidth="1"/>
    <col min="11530" max="11530" width="11" customWidth="1"/>
    <col min="11531" max="11531" width="14.5546875" customWidth="1"/>
    <col min="11532" max="11540" width="0" hidden="1" customWidth="1"/>
    <col min="11778" max="11778" width="78.5546875" customWidth="1"/>
    <col min="11779" max="11780" width="10.5546875" customWidth="1"/>
    <col min="11781" max="11785" width="16.44140625" customWidth="1"/>
    <col min="11786" max="11786" width="11" customWidth="1"/>
    <col min="11787" max="11787" width="14.5546875" customWidth="1"/>
    <col min="11788" max="11796" width="0" hidden="1" customWidth="1"/>
    <col min="12034" max="12034" width="78.5546875" customWidth="1"/>
    <col min="12035" max="12036" width="10.5546875" customWidth="1"/>
    <col min="12037" max="12041" width="16.44140625" customWidth="1"/>
    <col min="12042" max="12042" width="11" customWidth="1"/>
    <col min="12043" max="12043" width="14.5546875" customWidth="1"/>
    <col min="12044" max="12052" width="0" hidden="1" customWidth="1"/>
    <col min="12290" max="12290" width="78.5546875" customWidth="1"/>
    <col min="12291" max="12292" width="10.5546875" customWidth="1"/>
    <col min="12293" max="12297" width="16.44140625" customWidth="1"/>
    <col min="12298" max="12298" width="11" customWidth="1"/>
    <col min="12299" max="12299" width="14.5546875" customWidth="1"/>
    <col min="12300" max="12308" width="0" hidden="1" customWidth="1"/>
    <col min="12546" max="12546" width="78.5546875" customWidth="1"/>
    <col min="12547" max="12548" width="10.5546875" customWidth="1"/>
    <col min="12549" max="12553" width="16.44140625" customWidth="1"/>
    <col min="12554" max="12554" width="11" customWidth="1"/>
    <col min="12555" max="12555" width="14.5546875" customWidth="1"/>
    <col min="12556" max="12564" width="0" hidden="1" customWidth="1"/>
    <col min="12802" max="12802" width="78.5546875" customWidth="1"/>
    <col min="12803" max="12804" width="10.5546875" customWidth="1"/>
    <col min="12805" max="12809" width="16.44140625" customWidth="1"/>
    <col min="12810" max="12810" width="11" customWidth="1"/>
    <col min="12811" max="12811" width="14.5546875" customWidth="1"/>
    <col min="12812" max="12820" width="0" hidden="1" customWidth="1"/>
    <col min="13058" max="13058" width="78.5546875" customWidth="1"/>
    <col min="13059" max="13060" width="10.5546875" customWidth="1"/>
    <col min="13061" max="13065" width="16.44140625" customWidth="1"/>
    <col min="13066" max="13066" width="11" customWidth="1"/>
    <col min="13067" max="13067" width="14.5546875" customWidth="1"/>
    <col min="13068" max="13076" width="0" hidden="1" customWidth="1"/>
    <col min="13314" max="13314" width="78.5546875" customWidth="1"/>
    <col min="13315" max="13316" width="10.5546875" customWidth="1"/>
    <col min="13317" max="13321" width="16.44140625" customWidth="1"/>
    <col min="13322" max="13322" width="11" customWidth="1"/>
    <col min="13323" max="13323" width="14.5546875" customWidth="1"/>
    <col min="13324" max="13332" width="0" hidden="1" customWidth="1"/>
    <col min="13570" max="13570" width="78.5546875" customWidth="1"/>
    <col min="13571" max="13572" width="10.5546875" customWidth="1"/>
    <col min="13573" max="13577" width="16.44140625" customWidth="1"/>
    <col min="13578" max="13578" width="11" customWidth="1"/>
    <col min="13579" max="13579" width="14.5546875" customWidth="1"/>
    <col min="13580" max="13588" width="0" hidden="1" customWidth="1"/>
    <col min="13826" max="13826" width="78.5546875" customWidth="1"/>
    <col min="13827" max="13828" width="10.5546875" customWidth="1"/>
    <col min="13829" max="13833" width="16.44140625" customWidth="1"/>
    <col min="13834" max="13834" width="11" customWidth="1"/>
    <col min="13835" max="13835" width="14.5546875" customWidth="1"/>
    <col min="13836" max="13844" width="0" hidden="1" customWidth="1"/>
    <col min="14082" max="14082" width="78.5546875" customWidth="1"/>
    <col min="14083" max="14084" width="10.5546875" customWidth="1"/>
    <col min="14085" max="14089" width="16.44140625" customWidth="1"/>
    <col min="14090" max="14090" width="11" customWidth="1"/>
    <col min="14091" max="14091" width="14.5546875" customWidth="1"/>
    <col min="14092" max="14100" width="0" hidden="1" customWidth="1"/>
    <col min="14338" max="14338" width="78.5546875" customWidth="1"/>
    <col min="14339" max="14340" width="10.5546875" customWidth="1"/>
    <col min="14341" max="14345" width="16.44140625" customWidth="1"/>
    <col min="14346" max="14346" width="11" customWidth="1"/>
    <col min="14347" max="14347" width="14.5546875" customWidth="1"/>
    <col min="14348" max="14356" width="0" hidden="1" customWidth="1"/>
    <col min="14594" max="14594" width="78.5546875" customWidth="1"/>
    <col min="14595" max="14596" width="10.5546875" customWidth="1"/>
    <col min="14597" max="14601" width="16.44140625" customWidth="1"/>
    <col min="14602" max="14602" width="11" customWidth="1"/>
    <col min="14603" max="14603" width="14.5546875" customWidth="1"/>
    <col min="14604" max="14612" width="0" hidden="1" customWidth="1"/>
    <col min="14850" max="14850" width="78.5546875" customWidth="1"/>
    <col min="14851" max="14852" width="10.5546875" customWidth="1"/>
    <col min="14853" max="14857" width="16.44140625" customWidth="1"/>
    <col min="14858" max="14858" width="11" customWidth="1"/>
    <col min="14859" max="14859" width="14.5546875" customWidth="1"/>
    <col min="14860" max="14868" width="0" hidden="1" customWidth="1"/>
    <col min="15106" max="15106" width="78.5546875" customWidth="1"/>
    <col min="15107" max="15108" width="10.5546875" customWidth="1"/>
    <col min="15109" max="15113" width="16.44140625" customWidth="1"/>
    <col min="15114" max="15114" width="11" customWidth="1"/>
    <col min="15115" max="15115" width="14.5546875" customWidth="1"/>
    <col min="15116" max="15124" width="0" hidden="1" customWidth="1"/>
    <col min="15362" max="15362" width="78.5546875" customWidth="1"/>
    <col min="15363" max="15364" width="10.5546875" customWidth="1"/>
    <col min="15365" max="15369" width="16.44140625" customWidth="1"/>
    <col min="15370" max="15370" width="11" customWidth="1"/>
    <col min="15371" max="15371" width="14.5546875" customWidth="1"/>
    <col min="15372" max="15380" width="0" hidden="1" customWidth="1"/>
    <col min="15618" max="15618" width="78.5546875" customWidth="1"/>
    <col min="15619" max="15620" width="10.5546875" customWidth="1"/>
    <col min="15621" max="15625" width="16.44140625" customWidth="1"/>
    <col min="15626" max="15626" width="11" customWidth="1"/>
    <col min="15627" max="15627" width="14.5546875" customWidth="1"/>
    <col min="15628" max="15636" width="0" hidden="1" customWidth="1"/>
    <col min="15874" max="15874" width="78.5546875" customWidth="1"/>
    <col min="15875" max="15876" width="10.5546875" customWidth="1"/>
    <col min="15877" max="15881" width="16.44140625" customWidth="1"/>
    <col min="15882" max="15882" width="11" customWidth="1"/>
    <col min="15883" max="15883" width="14.5546875" customWidth="1"/>
    <col min="15884" max="15892" width="0" hidden="1" customWidth="1"/>
    <col min="16130" max="16130" width="78.5546875" customWidth="1"/>
    <col min="16131" max="16132" width="10.5546875" customWidth="1"/>
    <col min="16133" max="16137" width="16.44140625" customWidth="1"/>
    <col min="16138" max="16138" width="11" customWidth="1"/>
    <col min="16139" max="16139" width="14.5546875" customWidth="1"/>
    <col min="16140" max="16148" width="0" hidden="1" customWidth="1"/>
  </cols>
  <sheetData>
    <row r="1" spans="1:20" x14ac:dyDescent="0.3">
      <c r="K1" s="151" t="s">
        <v>45</v>
      </c>
      <c r="L1" s="151"/>
      <c r="M1" s="151"/>
      <c r="N1" s="151"/>
    </row>
    <row r="2" spans="1:20" ht="42.75" customHeight="1" x14ac:dyDescent="0.3">
      <c r="A2" s="152" t="s">
        <v>46</v>
      </c>
      <c r="B2" s="152"/>
      <c r="C2" s="152"/>
      <c r="D2" s="152"/>
      <c r="E2" s="152"/>
      <c r="F2" s="32"/>
      <c r="G2" s="32"/>
      <c r="H2" s="32"/>
      <c r="I2" s="32"/>
      <c r="J2" s="32"/>
      <c r="Q2" s="32"/>
      <c r="R2" s="32"/>
      <c r="S2" s="32"/>
      <c r="T2" s="32"/>
    </row>
    <row r="3" spans="1:20" x14ac:dyDescent="0.3">
      <c r="A3" s="33"/>
    </row>
    <row r="4" spans="1:20" x14ac:dyDescent="0.3">
      <c r="B4" s="34"/>
      <c r="C4" s="34"/>
      <c r="D4" s="34"/>
      <c r="E4" s="34"/>
      <c r="F4" s="34"/>
      <c r="G4" s="34"/>
      <c r="H4" s="34"/>
      <c r="I4" s="34"/>
      <c r="J4" s="34"/>
      <c r="K4" s="35" t="s">
        <v>47</v>
      </c>
      <c r="P4" s="34"/>
      <c r="Q4" s="34"/>
      <c r="R4" s="34"/>
      <c r="S4" s="34"/>
      <c r="T4" s="34"/>
    </row>
    <row r="5" spans="1:20" x14ac:dyDescent="0.3">
      <c r="A5" s="153" t="s">
        <v>2</v>
      </c>
      <c r="B5" s="153" t="s">
        <v>48</v>
      </c>
      <c r="C5" s="153" t="s">
        <v>49</v>
      </c>
      <c r="D5" s="153" t="s">
        <v>50</v>
      </c>
      <c r="E5" s="146" t="s">
        <v>51</v>
      </c>
      <c r="F5" s="147" t="s">
        <v>52</v>
      </c>
      <c r="G5" s="147"/>
      <c r="H5" s="147"/>
      <c r="I5" s="147"/>
      <c r="J5" s="36"/>
      <c r="K5" s="146" t="s">
        <v>53</v>
      </c>
      <c r="N5" s="146" t="s">
        <v>54</v>
      </c>
      <c r="O5" s="146" t="s">
        <v>55</v>
      </c>
      <c r="P5" s="146" t="s">
        <v>56</v>
      </c>
      <c r="Q5" s="147" t="s">
        <v>52</v>
      </c>
      <c r="R5" s="147"/>
      <c r="S5" s="147"/>
      <c r="T5" s="147"/>
    </row>
    <row r="6" spans="1:20" ht="78.75" customHeight="1" x14ac:dyDescent="0.3">
      <c r="A6" s="153"/>
      <c r="B6" s="153"/>
      <c r="C6" s="153"/>
      <c r="D6" s="153"/>
      <c r="E6" s="146"/>
      <c r="F6" s="37" t="s">
        <v>57</v>
      </c>
      <c r="G6" s="37" t="s">
        <v>58</v>
      </c>
      <c r="H6" s="37" t="s">
        <v>59</v>
      </c>
      <c r="I6" s="37" t="s">
        <v>60</v>
      </c>
      <c r="J6" s="37" t="s">
        <v>61</v>
      </c>
      <c r="K6" s="146"/>
      <c r="L6" s="38" t="s">
        <v>62</v>
      </c>
      <c r="M6" s="39" t="s">
        <v>63</v>
      </c>
      <c r="N6" s="146"/>
      <c r="O6" s="146"/>
      <c r="P6" s="146"/>
      <c r="Q6" s="37" t="s">
        <v>57</v>
      </c>
      <c r="R6" s="37" t="s">
        <v>58</v>
      </c>
      <c r="S6" s="37" t="s">
        <v>59</v>
      </c>
      <c r="T6" s="37" t="s">
        <v>60</v>
      </c>
    </row>
    <row r="7" spans="1:20" ht="27" x14ac:dyDescent="0.3">
      <c r="A7" s="40">
        <v>1</v>
      </c>
      <c r="B7" s="41" t="s">
        <v>64</v>
      </c>
      <c r="C7" s="10"/>
      <c r="D7" s="10" t="s">
        <v>65</v>
      </c>
      <c r="E7" s="42">
        <f t="shared" ref="E7:E22" si="0">F7+G7+H7+I7</f>
        <v>349.09199999999998</v>
      </c>
      <c r="F7" s="42">
        <v>293.339</v>
      </c>
      <c r="G7" s="42">
        <v>10.125999999999999</v>
      </c>
      <c r="H7" s="42">
        <v>10.595000000000001</v>
      </c>
      <c r="I7" s="42">
        <v>35.031999999999996</v>
      </c>
      <c r="J7" s="42"/>
      <c r="K7" s="42">
        <v>2087.5</v>
      </c>
      <c r="L7" s="43"/>
      <c r="M7" s="44"/>
      <c r="N7" s="45"/>
      <c r="O7" s="43"/>
      <c r="P7" s="42"/>
      <c r="Q7" s="42"/>
      <c r="R7" s="42"/>
      <c r="S7" s="42"/>
      <c r="T7" s="42"/>
    </row>
    <row r="8" spans="1:20" ht="27" x14ac:dyDescent="0.3">
      <c r="A8" s="46">
        <f t="shared" ref="A8:A50" si="1">A7+1</f>
        <v>2</v>
      </c>
      <c r="B8" s="41" t="s">
        <v>66</v>
      </c>
      <c r="C8" s="47"/>
      <c r="D8" s="10" t="s">
        <v>65</v>
      </c>
      <c r="E8" s="42">
        <f t="shared" si="0"/>
        <v>519.30600000000004</v>
      </c>
      <c r="F8" s="42">
        <v>430.18099999999998</v>
      </c>
      <c r="G8" s="42">
        <v>16.483000000000001</v>
      </c>
      <c r="H8" s="42">
        <v>17.245000000000001</v>
      </c>
      <c r="I8" s="42">
        <v>55.396999999999998</v>
      </c>
      <c r="J8" s="42"/>
      <c r="K8" s="42">
        <v>3106.1289999999999</v>
      </c>
      <c r="L8" s="43"/>
      <c r="M8" s="44"/>
      <c r="N8" s="43"/>
      <c r="O8" s="43"/>
      <c r="P8" s="42"/>
      <c r="Q8" s="42"/>
      <c r="R8" s="42"/>
      <c r="S8" s="42"/>
      <c r="T8" s="42"/>
    </row>
    <row r="9" spans="1:20" ht="27" x14ac:dyDescent="0.3">
      <c r="A9" s="46">
        <f t="shared" si="1"/>
        <v>3</v>
      </c>
      <c r="B9" s="41" t="s">
        <v>67</v>
      </c>
      <c r="C9" s="47"/>
      <c r="D9" s="10" t="s">
        <v>65</v>
      </c>
      <c r="E9" s="42">
        <f t="shared" si="0"/>
        <v>296.39100000000002</v>
      </c>
      <c r="F9" s="42">
        <v>283.34399999999999</v>
      </c>
      <c r="G9" s="42"/>
      <c r="H9" s="42">
        <v>6.4610000000000003</v>
      </c>
      <c r="I9" s="42">
        <v>6.5860000000000003</v>
      </c>
      <c r="J9" s="42"/>
      <c r="K9" s="42">
        <v>1746.7860000000001</v>
      </c>
      <c r="L9" s="43"/>
      <c r="M9" s="44"/>
      <c r="N9" s="43"/>
      <c r="O9" s="43"/>
      <c r="P9" s="42"/>
      <c r="Q9" s="42"/>
      <c r="R9" s="42"/>
      <c r="S9" s="42"/>
      <c r="T9" s="42"/>
    </row>
    <row r="10" spans="1:20" ht="27" x14ac:dyDescent="0.3">
      <c r="A10" s="46">
        <f t="shared" si="1"/>
        <v>4</v>
      </c>
      <c r="B10" s="41" t="s">
        <v>68</v>
      </c>
      <c r="C10" s="47"/>
      <c r="D10" s="10" t="s">
        <v>65</v>
      </c>
      <c r="E10" s="42">
        <f t="shared" si="0"/>
        <v>392.52600000000001</v>
      </c>
      <c r="F10" s="42">
        <v>377.86399999999998</v>
      </c>
      <c r="G10" s="42"/>
      <c r="H10" s="42">
        <v>8.0760000000000005</v>
      </c>
      <c r="I10" s="42">
        <v>6.5860000000000003</v>
      </c>
      <c r="J10" s="42"/>
      <c r="K10" s="42">
        <v>2310.0700000000002</v>
      </c>
      <c r="L10" s="43"/>
      <c r="M10" s="44"/>
      <c r="N10" s="43"/>
      <c r="O10" s="43"/>
      <c r="P10" s="42"/>
      <c r="Q10" s="42"/>
      <c r="R10" s="42"/>
      <c r="S10" s="42"/>
      <c r="T10" s="42"/>
    </row>
    <row r="11" spans="1:20" ht="27" x14ac:dyDescent="0.3">
      <c r="A11" s="46">
        <f t="shared" si="1"/>
        <v>5</v>
      </c>
      <c r="B11" s="41" t="s">
        <v>69</v>
      </c>
      <c r="C11" s="47"/>
      <c r="D11" s="10" t="s">
        <v>65</v>
      </c>
      <c r="E11" s="42">
        <f t="shared" si="0"/>
        <v>455.54999999999995</v>
      </c>
      <c r="F11" s="42">
        <v>378.92599999999999</v>
      </c>
      <c r="G11" s="42">
        <v>14.102</v>
      </c>
      <c r="H11" s="42">
        <v>14.754</v>
      </c>
      <c r="I11" s="42">
        <v>47.768000000000001</v>
      </c>
      <c r="J11" s="42"/>
      <c r="K11" s="42">
        <v>2724.5859999999998</v>
      </c>
      <c r="L11" s="43"/>
      <c r="M11" s="44"/>
      <c r="N11" s="142">
        <v>619.38649999999996</v>
      </c>
      <c r="O11" s="145" t="s">
        <v>70</v>
      </c>
      <c r="P11" s="48"/>
      <c r="Q11" s="42"/>
      <c r="R11" s="42"/>
      <c r="S11" s="42"/>
      <c r="T11" s="42"/>
    </row>
    <row r="12" spans="1:20" ht="27" x14ac:dyDescent="0.3">
      <c r="A12" s="46">
        <f t="shared" si="1"/>
        <v>6</v>
      </c>
      <c r="B12" s="41" t="s">
        <v>71</v>
      </c>
      <c r="C12" s="47"/>
      <c r="D12" s="10" t="s">
        <v>65</v>
      </c>
      <c r="E12" s="42">
        <f t="shared" si="0"/>
        <v>533.50099999999998</v>
      </c>
      <c r="F12" s="42">
        <v>441.59199999999998</v>
      </c>
      <c r="G12" s="42">
        <v>17.013999999999999</v>
      </c>
      <c r="H12" s="42">
        <v>17.800999999999998</v>
      </c>
      <c r="I12" s="42">
        <v>57.094000000000001</v>
      </c>
      <c r="J12" s="42"/>
      <c r="K12" s="42">
        <v>3191.07</v>
      </c>
      <c r="L12" s="43"/>
      <c r="M12" s="44"/>
      <c r="N12" s="143"/>
      <c r="O12" s="145"/>
      <c r="P12" s="48"/>
      <c r="Q12" s="42"/>
      <c r="R12" s="42"/>
      <c r="S12" s="42"/>
      <c r="T12" s="42"/>
    </row>
    <row r="13" spans="1:20" ht="27" x14ac:dyDescent="0.3">
      <c r="A13" s="46">
        <f t="shared" si="1"/>
        <v>7</v>
      </c>
      <c r="B13" s="41" t="s">
        <v>72</v>
      </c>
      <c r="C13" s="47"/>
      <c r="D13" s="10" t="s">
        <v>65</v>
      </c>
      <c r="E13" s="42">
        <f t="shared" si="0"/>
        <v>357.77700000000004</v>
      </c>
      <c r="F13" s="42">
        <v>301.73</v>
      </c>
      <c r="G13" s="42">
        <v>39.911000000000001</v>
      </c>
      <c r="H13" s="42">
        <v>9.5500000000000007</v>
      </c>
      <c r="I13" s="42">
        <v>6.5860000000000003</v>
      </c>
      <c r="J13" s="42"/>
      <c r="K13" s="42">
        <v>2027.8630000000001</v>
      </c>
      <c r="L13" s="43"/>
      <c r="M13" s="44"/>
      <c r="N13" s="143"/>
      <c r="O13" s="145"/>
      <c r="P13" s="48"/>
      <c r="Q13" s="42"/>
      <c r="R13" s="42"/>
      <c r="S13" s="42"/>
      <c r="T13" s="42"/>
    </row>
    <row r="14" spans="1:20" ht="27" x14ac:dyDescent="0.3">
      <c r="A14" s="46">
        <f t="shared" si="1"/>
        <v>8</v>
      </c>
      <c r="B14" s="41" t="s">
        <v>73</v>
      </c>
      <c r="C14" s="47"/>
      <c r="D14" s="10" t="s">
        <v>65</v>
      </c>
      <c r="E14" s="42">
        <f t="shared" si="0"/>
        <v>559.70600000000002</v>
      </c>
      <c r="F14" s="42">
        <v>435.98099999999999</v>
      </c>
      <c r="G14" s="42">
        <v>105.20099999999999</v>
      </c>
      <c r="H14" s="42">
        <v>11.938000000000001</v>
      </c>
      <c r="I14" s="42">
        <v>6.5860000000000003</v>
      </c>
      <c r="J14" s="42"/>
      <c r="K14" s="42">
        <v>3092.0410000000002</v>
      </c>
      <c r="L14" s="43"/>
      <c r="M14" s="44"/>
      <c r="N14" s="144"/>
      <c r="O14" s="145"/>
      <c r="P14" s="48"/>
      <c r="Q14" s="42"/>
      <c r="R14" s="42"/>
      <c r="S14" s="42"/>
      <c r="T14" s="42"/>
    </row>
    <row r="15" spans="1:20" ht="27" x14ac:dyDescent="0.3">
      <c r="A15" s="46">
        <f t="shared" si="1"/>
        <v>9</v>
      </c>
      <c r="B15" s="41" t="s">
        <v>74</v>
      </c>
      <c r="C15" s="47"/>
      <c r="D15" s="10" t="s">
        <v>65</v>
      </c>
      <c r="E15" s="42">
        <f t="shared" si="0"/>
        <v>276.185</v>
      </c>
      <c r="F15" s="42">
        <v>220.792</v>
      </c>
      <c r="G15" s="42">
        <v>10.257999999999999</v>
      </c>
      <c r="H15" s="42">
        <v>10.731999999999999</v>
      </c>
      <c r="I15" s="42">
        <v>34.402999999999999</v>
      </c>
      <c r="J15" s="42"/>
      <c r="K15" s="42">
        <v>1655.8</v>
      </c>
      <c r="L15" s="43"/>
      <c r="M15" s="44"/>
      <c r="N15" s="148">
        <v>606.14419999999996</v>
      </c>
      <c r="O15" s="145" t="s">
        <v>75</v>
      </c>
      <c r="P15" s="49"/>
      <c r="Q15" s="42"/>
      <c r="R15" s="42"/>
      <c r="S15" s="42"/>
      <c r="T15" s="42"/>
    </row>
    <row r="16" spans="1:20" ht="27" x14ac:dyDescent="0.3">
      <c r="A16" s="46">
        <f t="shared" si="1"/>
        <v>10</v>
      </c>
      <c r="B16" s="41" t="s">
        <v>76</v>
      </c>
      <c r="C16" s="47"/>
      <c r="D16" s="10" t="s">
        <v>65</v>
      </c>
      <c r="E16" s="42">
        <f t="shared" si="0"/>
        <v>448.61199999999997</v>
      </c>
      <c r="F16" s="42">
        <v>359.41199999999998</v>
      </c>
      <c r="G16" s="42">
        <v>16.696999999999999</v>
      </c>
      <c r="H16" s="42">
        <v>17.47</v>
      </c>
      <c r="I16" s="42">
        <v>55.033000000000001</v>
      </c>
      <c r="J16" s="42"/>
      <c r="K16" s="42">
        <v>2687.672</v>
      </c>
      <c r="L16" s="43">
        <f>K16*0.18</f>
        <v>483.78095999999999</v>
      </c>
      <c r="M16" s="44">
        <f>K16+L16</f>
        <v>3171.4529600000001</v>
      </c>
      <c r="N16" s="149"/>
      <c r="O16" s="145"/>
      <c r="P16" s="49"/>
      <c r="Q16" s="42"/>
      <c r="R16" s="42"/>
      <c r="S16" s="42"/>
      <c r="T16" s="42"/>
    </row>
    <row r="17" spans="1:20" ht="27" x14ac:dyDescent="0.3">
      <c r="A17" s="46">
        <f t="shared" si="1"/>
        <v>11</v>
      </c>
      <c r="B17" s="41" t="s">
        <v>77</v>
      </c>
      <c r="C17" s="47"/>
      <c r="D17" s="10" t="s">
        <v>65</v>
      </c>
      <c r="E17" s="42">
        <f t="shared" si="0"/>
        <v>226.12100000000004</v>
      </c>
      <c r="F17" s="42">
        <v>213.07400000000001</v>
      </c>
      <c r="G17" s="42"/>
      <c r="H17" s="42">
        <v>6.4610000000000003</v>
      </c>
      <c r="I17" s="42">
        <v>6.5860000000000003</v>
      </c>
      <c r="J17" s="42"/>
      <c r="K17" s="42">
        <v>1332.46</v>
      </c>
      <c r="L17" s="43"/>
      <c r="M17" s="44"/>
      <c r="N17" s="149"/>
      <c r="O17" s="145"/>
      <c r="P17" s="49"/>
      <c r="Q17" s="42"/>
      <c r="R17" s="42"/>
      <c r="S17" s="42"/>
      <c r="T17" s="42"/>
    </row>
    <row r="18" spans="1:20" ht="27" x14ac:dyDescent="0.3">
      <c r="A18" s="46">
        <f t="shared" si="1"/>
        <v>12</v>
      </c>
      <c r="B18" s="41" t="s">
        <v>78</v>
      </c>
      <c r="C18" s="47"/>
      <c r="D18" s="10" t="s">
        <v>65</v>
      </c>
      <c r="E18" s="42">
        <f t="shared" si="0"/>
        <v>323.90000000000003</v>
      </c>
      <c r="F18" s="42">
        <v>309.238</v>
      </c>
      <c r="G18" s="42"/>
      <c r="H18" s="42">
        <v>8.0760000000000005</v>
      </c>
      <c r="I18" s="42">
        <v>6.5860000000000003</v>
      </c>
      <c r="J18" s="42"/>
      <c r="K18" s="42">
        <v>1905.4369999999999</v>
      </c>
      <c r="L18" s="43"/>
      <c r="M18" s="44"/>
      <c r="N18" s="150"/>
      <c r="O18" s="145"/>
      <c r="P18" s="49"/>
      <c r="Q18" s="42"/>
      <c r="R18" s="42"/>
      <c r="S18" s="42"/>
      <c r="T18" s="42"/>
    </row>
    <row r="19" spans="1:20" ht="27" x14ac:dyDescent="0.3">
      <c r="A19" s="46">
        <f t="shared" si="1"/>
        <v>13</v>
      </c>
      <c r="B19" s="41" t="s">
        <v>79</v>
      </c>
      <c r="C19" s="47"/>
      <c r="D19" s="10" t="s">
        <v>65</v>
      </c>
      <c r="E19" s="42">
        <f t="shared" si="0"/>
        <v>384.02700000000004</v>
      </c>
      <c r="F19" s="42">
        <v>307.49</v>
      </c>
      <c r="G19" s="42">
        <v>14.285</v>
      </c>
      <c r="H19" s="42">
        <v>14.946</v>
      </c>
      <c r="I19" s="42">
        <v>47.305999999999997</v>
      </c>
      <c r="J19" s="42"/>
      <c r="K19" s="42">
        <v>2301.1709999999998</v>
      </c>
      <c r="L19" s="43"/>
      <c r="M19" s="44"/>
      <c r="N19" s="142">
        <v>657.46839999999997</v>
      </c>
      <c r="O19" s="145" t="s">
        <v>80</v>
      </c>
      <c r="P19" s="48"/>
      <c r="Q19" s="42"/>
      <c r="R19" s="42"/>
      <c r="S19" s="42"/>
      <c r="T19" s="42"/>
    </row>
    <row r="20" spans="1:20" ht="27" x14ac:dyDescent="0.3">
      <c r="A20" s="46">
        <f t="shared" si="1"/>
        <v>14</v>
      </c>
      <c r="B20" s="41" t="s">
        <v>81</v>
      </c>
      <c r="C20" s="47"/>
      <c r="D20" s="10" t="s">
        <v>65</v>
      </c>
      <c r="E20" s="42">
        <f t="shared" si="0"/>
        <v>462.99099999999999</v>
      </c>
      <c r="F20" s="42">
        <v>370.97199999999998</v>
      </c>
      <c r="G20" s="42">
        <v>17.234999999999999</v>
      </c>
      <c r="H20" s="42">
        <v>18.030999999999999</v>
      </c>
      <c r="I20" s="42">
        <v>56.753</v>
      </c>
      <c r="J20" s="42"/>
      <c r="K20" s="42">
        <v>2773.72</v>
      </c>
      <c r="L20" s="43"/>
      <c r="M20" s="44"/>
      <c r="N20" s="143"/>
      <c r="O20" s="145"/>
      <c r="P20" s="48"/>
      <c r="Q20" s="42"/>
      <c r="R20" s="42"/>
      <c r="S20" s="42"/>
      <c r="T20" s="42"/>
    </row>
    <row r="21" spans="1:20" ht="27" x14ac:dyDescent="0.3">
      <c r="A21" s="46">
        <f t="shared" si="1"/>
        <v>15</v>
      </c>
      <c r="B21" s="41" t="s">
        <v>82</v>
      </c>
      <c r="C21" s="47"/>
      <c r="D21" s="10" t="s">
        <v>65</v>
      </c>
      <c r="E21" s="42">
        <f t="shared" si="0"/>
        <v>285.97700000000003</v>
      </c>
      <c r="F21" s="42">
        <v>229.93</v>
      </c>
      <c r="G21" s="42">
        <v>39.911000000000001</v>
      </c>
      <c r="H21" s="42">
        <v>9.5500000000000007</v>
      </c>
      <c r="I21" s="42">
        <v>6.5860000000000003</v>
      </c>
      <c r="J21" s="42"/>
      <c r="K21" s="42">
        <v>1604.5160000000001</v>
      </c>
      <c r="L21" s="43"/>
      <c r="M21" s="44"/>
      <c r="N21" s="143"/>
      <c r="O21" s="145"/>
      <c r="P21" s="48"/>
      <c r="Q21" s="42"/>
      <c r="R21" s="42"/>
      <c r="S21" s="42"/>
      <c r="T21" s="42"/>
    </row>
    <row r="22" spans="1:20" ht="27" x14ac:dyDescent="0.3">
      <c r="A22" s="46">
        <f t="shared" si="1"/>
        <v>16</v>
      </c>
      <c r="B22" s="41" t="s">
        <v>83</v>
      </c>
      <c r="C22" s="47"/>
      <c r="D22" s="10" t="s">
        <v>65</v>
      </c>
      <c r="E22" s="42">
        <f t="shared" si="0"/>
        <v>488.67600000000004</v>
      </c>
      <c r="F22" s="42">
        <v>364.95100000000002</v>
      </c>
      <c r="G22" s="42">
        <v>105.20099999999999</v>
      </c>
      <c r="H22" s="42">
        <v>11.938000000000001</v>
      </c>
      <c r="I22" s="42">
        <v>6.5860000000000003</v>
      </c>
      <c r="J22" s="42"/>
      <c r="K22" s="42">
        <v>2673.2339999999999</v>
      </c>
      <c r="L22" s="43"/>
      <c r="M22" s="44"/>
      <c r="N22" s="144"/>
      <c r="O22" s="145"/>
      <c r="P22" s="50"/>
      <c r="Q22" s="51"/>
      <c r="R22" s="51"/>
      <c r="S22" s="51"/>
      <c r="T22" s="51"/>
    </row>
    <row r="23" spans="1:20" x14ac:dyDescent="0.3">
      <c r="A23" s="46">
        <f t="shared" si="1"/>
        <v>17</v>
      </c>
      <c r="B23" s="41" t="s">
        <v>84</v>
      </c>
      <c r="C23" s="43"/>
      <c r="D23" s="52" t="s">
        <v>85</v>
      </c>
      <c r="E23" s="42">
        <f>F23+G23+H23+I23+J23</f>
        <v>32.018999999999998</v>
      </c>
      <c r="F23" s="43">
        <v>8.9760000000000009</v>
      </c>
      <c r="G23" s="43">
        <v>15.14</v>
      </c>
      <c r="H23" s="43">
        <v>6.9340000000000002</v>
      </c>
      <c r="I23" s="43">
        <v>0.59099999999999997</v>
      </c>
      <c r="J23" s="43">
        <v>0.378</v>
      </c>
      <c r="K23" s="43">
        <v>188.47900000000001</v>
      </c>
    </row>
    <row r="24" spans="1:20" x14ac:dyDescent="0.3">
      <c r="A24" s="46">
        <f t="shared" si="1"/>
        <v>18</v>
      </c>
      <c r="B24" s="41" t="s">
        <v>86</v>
      </c>
      <c r="C24" s="43"/>
      <c r="D24" s="52" t="s">
        <v>85</v>
      </c>
      <c r="E24" s="42">
        <f t="shared" ref="E24:E37" si="2">F24+G24+H24+I24+J24</f>
        <v>41.160999999999994</v>
      </c>
      <c r="F24" s="43">
        <v>8.9760000000000009</v>
      </c>
      <c r="G24" s="43">
        <v>23.846</v>
      </c>
      <c r="H24" s="43">
        <v>6.9340000000000002</v>
      </c>
      <c r="I24" s="43">
        <v>0.80900000000000005</v>
      </c>
      <c r="J24" s="43">
        <v>0.59599999999999997</v>
      </c>
      <c r="K24" s="43">
        <v>229.93199999999999</v>
      </c>
    </row>
    <row r="25" spans="1:20" x14ac:dyDescent="0.3">
      <c r="A25" s="46">
        <f t="shared" si="1"/>
        <v>19</v>
      </c>
      <c r="B25" s="41" t="s">
        <v>87</v>
      </c>
      <c r="C25" s="43"/>
      <c r="D25" s="52" t="s">
        <v>85</v>
      </c>
      <c r="E25" s="42">
        <f t="shared" si="2"/>
        <v>55.865000000000002</v>
      </c>
      <c r="F25" s="43">
        <v>8.9760000000000009</v>
      </c>
      <c r="G25" s="43">
        <v>37.85</v>
      </c>
      <c r="H25" s="43">
        <v>6.9340000000000002</v>
      </c>
      <c r="I25" s="43">
        <v>1.1579999999999999</v>
      </c>
      <c r="J25" s="43">
        <v>0.94699999999999995</v>
      </c>
      <c r="K25" s="43">
        <v>296.60399999999998</v>
      </c>
    </row>
    <row r="26" spans="1:20" x14ac:dyDescent="0.3">
      <c r="A26" s="46">
        <f t="shared" si="1"/>
        <v>20</v>
      </c>
      <c r="B26" s="41" t="s">
        <v>88</v>
      </c>
      <c r="D26" s="52" t="s">
        <v>85</v>
      </c>
      <c r="E26" s="42">
        <f t="shared" si="2"/>
        <v>63.916000000000004</v>
      </c>
      <c r="F26" s="53">
        <v>27.995999999999999</v>
      </c>
      <c r="G26" s="53">
        <v>26.3</v>
      </c>
      <c r="H26" s="53">
        <v>2.508</v>
      </c>
      <c r="I26" s="53">
        <v>5.726</v>
      </c>
      <c r="J26" s="53">
        <v>1.3859999999999999</v>
      </c>
      <c r="K26" s="53">
        <v>467.71199999999999</v>
      </c>
    </row>
    <row r="27" spans="1:20" x14ac:dyDescent="0.3">
      <c r="A27" s="46">
        <f t="shared" si="1"/>
        <v>21</v>
      </c>
      <c r="B27" s="41" t="s">
        <v>89</v>
      </c>
      <c r="D27" s="52" t="s">
        <v>85</v>
      </c>
      <c r="E27" s="42">
        <f t="shared" si="2"/>
        <v>78.509999999999991</v>
      </c>
      <c r="F27" s="53">
        <v>34.390999999999998</v>
      </c>
      <c r="G27" s="53">
        <v>32.305</v>
      </c>
      <c r="H27" s="53">
        <v>3.0819999999999999</v>
      </c>
      <c r="I27" s="53">
        <v>7.0289999999999999</v>
      </c>
      <c r="J27" s="53">
        <v>1.7030000000000001</v>
      </c>
      <c r="K27" s="53">
        <v>574.51199999999994</v>
      </c>
    </row>
    <row r="28" spans="1:20" x14ac:dyDescent="0.3">
      <c r="A28" s="46">
        <f t="shared" si="1"/>
        <v>22</v>
      </c>
      <c r="B28" s="41" t="s">
        <v>90</v>
      </c>
      <c r="D28" s="52" t="s">
        <v>85</v>
      </c>
      <c r="E28" s="42">
        <f t="shared" si="2"/>
        <v>109.833</v>
      </c>
      <c r="F28" s="53">
        <v>48.113</v>
      </c>
      <c r="G28" s="53">
        <v>45.195999999999998</v>
      </c>
      <c r="H28" s="53">
        <v>4.2149999999999999</v>
      </c>
      <c r="I28" s="53">
        <v>9.9659999999999993</v>
      </c>
      <c r="J28" s="53">
        <v>2.343</v>
      </c>
      <c r="K28" s="53">
        <v>803.61500000000001</v>
      </c>
    </row>
    <row r="29" spans="1:20" x14ac:dyDescent="0.3">
      <c r="A29" s="46">
        <f t="shared" si="1"/>
        <v>23</v>
      </c>
      <c r="B29" s="41" t="s">
        <v>91</v>
      </c>
      <c r="D29" s="52" t="s">
        <v>85</v>
      </c>
      <c r="E29" s="42">
        <f t="shared" si="2"/>
        <v>124.05199999999999</v>
      </c>
      <c r="F29" s="53">
        <v>54.341999999999999</v>
      </c>
      <c r="G29" s="53">
        <v>51.046999999999997</v>
      </c>
      <c r="H29" s="53">
        <v>4.7569999999999997</v>
      </c>
      <c r="I29" s="53">
        <v>11.263999999999999</v>
      </c>
      <c r="J29" s="53">
        <v>2.6419999999999999</v>
      </c>
      <c r="K29" s="53">
        <v>907.61099999999999</v>
      </c>
    </row>
    <row r="30" spans="1:20" x14ac:dyDescent="0.3">
      <c r="A30" s="46">
        <f t="shared" si="1"/>
        <v>24</v>
      </c>
      <c r="B30" s="41" t="s">
        <v>92</v>
      </c>
      <c r="D30" s="52" t="s">
        <v>85</v>
      </c>
      <c r="E30" s="42">
        <f t="shared" si="2"/>
        <v>193.745</v>
      </c>
      <c r="F30" s="53">
        <v>84.873999999999995</v>
      </c>
      <c r="G30" s="53">
        <v>79.727999999999994</v>
      </c>
      <c r="H30" s="53">
        <v>7.4130000000000003</v>
      </c>
      <c r="I30" s="53">
        <v>17.620999999999999</v>
      </c>
      <c r="J30" s="53">
        <v>4.109</v>
      </c>
      <c r="K30" s="53">
        <v>1417.3530000000001</v>
      </c>
    </row>
    <row r="31" spans="1:20" x14ac:dyDescent="0.3">
      <c r="A31" s="46">
        <f t="shared" si="1"/>
        <v>25</v>
      </c>
      <c r="B31" s="41" t="s">
        <v>93</v>
      </c>
      <c r="D31" s="52" t="s">
        <v>85</v>
      </c>
      <c r="E31" s="42">
        <f t="shared" si="2"/>
        <v>257.52699999999999</v>
      </c>
      <c r="F31" s="53">
        <v>112.81699999999999</v>
      </c>
      <c r="G31" s="53">
        <v>105.976</v>
      </c>
      <c r="H31" s="53">
        <v>9.8439999999999994</v>
      </c>
      <c r="I31" s="53">
        <v>23.437999999999999</v>
      </c>
      <c r="J31" s="53">
        <v>5.452</v>
      </c>
      <c r="K31" s="53">
        <v>1883.867</v>
      </c>
    </row>
    <row r="32" spans="1:20" x14ac:dyDescent="0.3">
      <c r="A32" s="46">
        <f t="shared" si="1"/>
        <v>26</v>
      </c>
      <c r="B32" s="41" t="s">
        <v>94</v>
      </c>
      <c r="D32" s="52" t="s">
        <v>85</v>
      </c>
      <c r="E32" s="42">
        <f t="shared" si="2"/>
        <v>376.03500000000003</v>
      </c>
      <c r="F32" s="53">
        <v>164.73400000000001</v>
      </c>
      <c r="G32" s="53">
        <v>154.745</v>
      </c>
      <c r="H32" s="53">
        <v>14.36</v>
      </c>
      <c r="I32" s="53">
        <v>34.247999999999998</v>
      </c>
      <c r="J32" s="53">
        <v>7.9480000000000004</v>
      </c>
      <c r="K32" s="53">
        <v>2750.6689999999999</v>
      </c>
    </row>
    <row r="33" spans="1:20" x14ac:dyDescent="0.3">
      <c r="A33" s="46">
        <f t="shared" si="1"/>
        <v>27</v>
      </c>
      <c r="B33" s="41" t="s">
        <v>95</v>
      </c>
      <c r="D33" s="52" t="s">
        <v>85</v>
      </c>
      <c r="E33" s="42">
        <f t="shared" si="2"/>
        <v>603.61200000000008</v>
      </c>
      <c r="F33" s="53">
        <v>264.43400000000003</v>
      </c>
      <c r="G33" s="53">
        <v>248.399</v>
      </c>
      <c r="H33" s="53">
        <v>23.032</v>
      </c>
      <c r="I33" s="53">
        <v>55.006999999999998</v>
      </c>
      <c r="J33" s="53">
        <v>12.74</v>
      </c>
      <c r="K33" s="53">
        <v>4415.2209999999995</v>
      </c>
    </row>
    <row r="34" spans="1:20" x14ac:dyDescent="0.3">
      <c r="A34" s="46">
        <f t="shared" si="1"/>
        <v>28</v>
      </c>
      <c r="B34" s="41" t="s">
        <v>96</v>
      </c>
      <c r="D34" s="52" t="s">
        <v>85</v>
      </c>
      <c r="E34" s="42">
        <f t="shared" si="2"/>
        <v>324.58699999999999</v>
      </c>
      <c r="F34" s="53">
        <v>142.19300000000001</v>
      </c>
      <c r="G34" s="53">
        <v>133.57</v>
      </c>
      <c r="H34" s="53">
        <v>12.398999999999999</v>
      </c>
      <c r="I34" s="53">
        <v>29.561</v>
      </c>
      <c r="J34" s="53">
        <v>6.8639999999999999</v>
      </c>
      <c r="K34" s="53">
        <v>2374.3670000000002</v>
      </c>
    </row>
    <row r="35" spans="1:20" x14ac:dyDescent="0.3">
      <c r="A35" s="46">
        <f t="shared" si="1"/>
        <v>29</v>
      </c>
      <c r="B35" s="41" t="s">
        <v>97</v>
      </c>
      <c r="D35" s="52" t="s">
        <v>85</v>
      </c>
      <c r="E35" s="42">
        <f t="shared" si="2"/>
        <v>510.02000000000004</v>
      </c>
      <c r="F35" s="53">
        <v>223.43</v>
      </c>
      <c r="G35" s="53">
        <v>209.881</v>
      </c>
      <c r="H35" s="53">
        <v>19.465</v>
      </c>
      <c r="I35" s="53">
        <v>46.475000000000001</v>
      </c>
      <c r="J35" s="53">
        <v>10.769</v>
      </c>
      <c r="K35" s="53">
        <v>3730.6709999999998</v>
      </c>
    </row>
    <row r="36" spans="1:20" x14ac:dyDescent="0.3">
      <c r="A36" s="46">
        <f t="shared" si="1"/>
        <v>30</v>
      </c>
      <c r="B36" s="41" t="s">
        <v>98</v>
      </c>
      <c r="D36" s="52" t="s">
        <v>85</v>
      </c>
      <c r="E36" s="42">
        <f t="shared" si="2"/>
        <v>753.91599999999994</v>
      </c>
      <c r="F36" s="53">
        <v>329.46699999999998</v>
      </c>
      <c r="G36" s="53">
        <v>311.19299999999998</v>
      </c>
      <c r="H36" s="53">
        <v>28.763999999999999</v>
      </c>
      <c r="I36" s="53">
        <v>68.626000000000005</v>
      </c>
      <c r="J36" s="53">
        <v>15.866</v>
      </c>
      <c r="K36" s="53">
        <v>5508.7759999999998</v>
      </c>
    </row>
    <row r="37" spans="1:20" x14ac:dyDescent="0.3">
      <c r="A37" s="46">
        <f t="shared" si="1"/>
        <v>31</v>
      </c>
      <c r="B37" s="41" t="s">
        <v>99</v>
      </c>
      <c r="D37" s="52" t="s">
        <v>85</v>
      </c>
      <c r="E37" s="42">
        <f t="shared" si="2"/>
        <v>1239.0350000000003</v>
      </c>
      <c r="F37" s="53">
        <v>528.52300000000002</v>
      </c>
      <c r="G37" s="53">
        <v>496.47500000000002</v>
      </c>
      <c r="H37" s="53">
        <v>46.005000000000003</v>
      </c>
      <c r="I37" s="53">
        <v>110.94799999999999</v>
      </c>
      <c r="J37" s="53">
        <v>57.084000000000003</v>
      </c>
      <c r="K37" s="53">
        <v>9492.7919999999995</v>
      </c>
    </row>
    <row r="38" spans="1:20" x14ac:dyDescent="0.3">
      <c r="A38" s="46">
        <f t="shared" si="1"/>
        <v>32</v>
      </c>
      <c r="B38" s="41" t="s">
        <v>100</v>
      </c>
      <c r="C38" s="41"/>
      <c r="D38" s="10" t="s">
        <v>101</v>
      </c>
      <c r="E38" s="42">
        <f>F38+G38+H38+I38+J38</f>
        <v>0.68300000000000005</v>
      </c>
      <c r="F38" s="41">
        <v>0.3</v>
      </c>
      <c r="G38" s="41">
        <v>0.28100000000000003</v>
      </c>
      <c r="H38" s="41">
        <v>2.5999999999999999E-2</v>
      </c>
      <c r="I38" s="43">
        <v>6.2E-2</v>
      </c>
      <c r="J38" s="43">
        <v>1.4E-2</v>
      </c>
      <c r="K38" s="43">
        <v>5.0019999999999998</v>
      </c>
    </row>
    <row r="39" spans="1:20" x14ac:dyDescent="0.3">
      <c r="A39" s="46">
        <f t="shared" si="1"/>
        <v>33</v>
      </c>
      <c r="B39" s="41" t="s">
        <v>102</v>
      </c>
      <c r="C39" s="41"/>
      <c r="D39" s="10" t="s">
        <v>101</v>
      </c>
      <c r="E39" s="42">
        <f>F39+G39+H39+I39+J39</f>
        <v>0.61900000000000011</v>
      </c>
      <c r="F39" s="41">
        <v>0.26800000000000002</v>
      </c>
      <c r="G39" s="41">
        <v>0.252</v>
      </c>
      <c r="H39" s="41">
        <v>2.3E-2</v>
      </c>
      <c r="I39" s="43">
        <v>5.6000000000000001E-2</v>
      </c>
      <c r="J39" s="43">
        <v>0.02</v>
      </c>
      <c r="K39" s="43">
        <v>4.6289999999999996</v>
      </c>
    </row>
    <row r="40" spans="1:20" x14ac:dyDescent="0.3">
      <c r="A40" s="46">
        <f t="shared" si="1"/>
        <v>34</v>
      </c>
      <c r="B40" s="41" t="s">
        <v>103</v>
      </c>
      <c r="C40" s="41"/>
      <c r="D40" s="10" t="s">
        <v>101</v>
      </c>
      <c r="E40" s="42">
        <f>F40+G40+H40+I40+J40</f>
        <v>0.63600000000000001</v>
      </c>
      <c r="F40" s="41">
        <v>0.13300000000000001</v>
      </c>
      <c r="G40" s="41">
        <v>0.379</v>
      </c>
      <c r="H40" s="41">
        <v>0.10199999999999999</v>
      </c>
      <c r="I40" s="43">
        <v>1.2999999999999999E-2</v>
      </c>
      <c r="J40" s="43">
        <v>8.9999999999999993E-3</v>
      </c>
      <c r="K40" s="43">
        <v>3.5219999999999998</v>
      </c>
    </row>
    <row r="41" spans="1:20" x14ac:dyDescent="0.3">
      <c r="A41" s="46">
        <f t="shared" si="1"/>
        <v>35</v>
      </c>
      <c r="B41" s="41" t="s">
        <v>104</v>
      </c>
      <c r="C41" s="47"/>
      <c r="D41" s="10" t="s">
        <v>65</v>
      </c>
      <c r="E41" s="42">
        <f>F41+G41+H41+I41+J41</f>
        <v>265.93299999999999</v>
      </c>
      <c r="F41" s="42">
        <v>220.31299999999999</v>
      </c>
      <c r="G41" s="42"/>
      <c r="H41" s="42">
        <v>10.542999999999999</v>
      </c>
      <c r="I41" s="42">
        <v>33.924999999999997</v>
      </c>
      <c r="J41" s="42">
        <v>1.1519999999999999</v>
      </c>
      <c r="K41" s="42">
        <v>1874.1289999999999</v>
      </c>
      <c r="L41" s="54"/>
      <c r="M41" s="44"/>
      <c r="N41" s="43"/>
      <c r="O41" s="43"/>
      <c r="P41" s="55"/>
      <c r="Q41" s="55"/>
      <c r="R41" s="55"/>
      <c r="S41" s="55"/>
      <c r="T41" s="55"/>
    </row>
    <row r="42" spans="1:20" x14ac:dyDescent="0.3">
      <c r="A42" s="46">
        <f t="shared" si="1"/>
        <v>36</v>
      </c>
      <c r="B42" s="41" t="s">
        <v>105</v>
      </c>
      <c r="C42" s="47"/>
      <c r="D42" s="10" t="s">
        <v>65</v>
      </c>
      <c r="E42" s="42">
        <f t="shared" ref="E42:E50" si="3">F42+G42+H42+I42+J42</f>
        <v>410.13200000000006</v>
      </c>
      <c r="F42" s="42">
        <v>340.12400000000002</v>
      </c>
      <c r="G42" s="42"/>
      <c r="H42" s="42">
        <v>16.276</v>
      </c>
      <c r="I42" s="42">
        <v>51.953000000000003</v>
      </c>
      <c r="J42" s="42">
        <v>1.7789999999999999</v>
      </c>
      <c r="K42" s="42">
        <v>2889.991</v>
      </c>
      <c r="L42" s="54"/>
      <c r="M42" s="44"/>
      <c r="N42" s="43"/>
      <c r="O42" s="43"/>
      <c r="P42" s="42"/>
      <c r="Q42" s="42"/>
      <c r="R42" s="42"/>
      <c r="S42" s="42"/>
      <c r="T42" s="42"/>
    </row>
    <row r="43" spans="1:20" x14ac:dyDescent="0.3">
      <c r="A43" s="46">
        <f t="shared" si="1"/>
        <v>37</v>
      </c>
      <c r="B43" s="41" t="s">
        <v>106</v>
      </c>
      <c r="C43" s="47"/>
      <c r="D43" s="10" t="s">
        <v>65</v>
      </c>
      <c r="E43" s="42">
        <f t="shared" si="3"/>
        <v>476.77700000000004</v>
      </c>
      <c r="F43" s="42">
        <v>395.59500000000003</v>
      </c>
      <c r="G43" s="42"/>
      <c r="H43" s="42">
        <v>18.93</v>
      </c>
      <c r="I43" s="42">
        <v>60.3</v>
      </c>
      <c r="J43" s="42">
        <v>1.952</v>
      </c>
      <c r="K43" s="42">
        <v>3357.8739999999998</v>
      </c>
      <c r="L43" s="54"/>
      <c r="M43" s="44"/>
      <c r="N43" s="43"/>
      <c r="O43" s="43"/>
      <c r="P43" s="42"/>
      <c r="Q43" s="42"/>
      <c r="R43" s="42"/>
      <c r="S43" s="42"/>
      <c r="T43" s="42"/>
    </row>
    <row r="44" spans="1:20" x14ac:dyDescent="0.3">
      <c r="A44" s="46">
        <f t="shared" si="1"/>
        <v>38</v>
      </c>
      <c r="B44" s="41" t="s">
        <v>107</v>
      </c>
      <c r="C44" s="47"/>
      <c r="D44" s="10" t="s">
        <v>65</v>
      </c>
      <c r="E44" s="42">
        <f t="shared" si="3"/>
        <v>638.77300000000002</v>
      </c>
      <c r="F44" s="42">
        <v>530.096</v>
      </c>
      <c r="G44" s="42"/>
      <c r="H44" s="42">
        <v>25.367000000000001</v>
      </c>
      <c r="I44" s="42">
        <v>80.537999999999997</v>
      </c>
      <c r="J44" s="42">
        <v>2.7719999999999998</v>
      </c>
      <c r="K44" s="42">
        <v>4500.7150000000001</v>
      </c>
      <c r="L44" s="43"/>
      <c r="M44" s="44"/>
      <c r="N44" s="43"/>
      <c r="O44" s="43"/>
      <c r="P44" s="42"/>
      <c r="Q44" s="42"/>
      <c r="R44" s="42"/>
      <c r="S44" s="42"/>
      <c r="T44" s="42"/>
    </row>
    <row r="45" spans="1:20" x14ac:dyDescent="0.3">
      <c r="A45" s="46">
        <f t="shared" si="1"/>
        <v>39</v>
      </c>
      <c r="B45" s="41" t="s">
        <v>108</v>
      </c>
      <c r="C45" s="47"/>
      <c r="D45" s="10" t="s">
        <v>65</v>
      </c>
      <c r="E45" s="42">
        <f t="shared" si="3"/>
        <v>240.18199999999999</v>
      </c>
      <c r="F45" s="42">
        <v>192.51599999999999</v>
      </c>
      <c r="G45" s="42"/>
      <c r="H45" s="42">
        <v>9.4879999999999995</v>
      </c>
      <c r="I45" s="42">
        <v>37.140999999999998</v>
      </c>
      <c r="J45" s="42">
        <v>1.0369999999999999</v>
      </c>
      <c r="K45" s="42">
        <v>1698.7670000000001</v>
      </c>
      <c r="L45" s="43"/>
      <c r="M45" s="44"/>
      <c r="N45" s="43"/>
      <c r="O45" s="43"/>
      <c r="P45" s="42"/>
      <c r="Q45" s="42"/>
      <c r="R45" s="42"/>
      <c r="S45" s="42"/>
      <c r="T45" s="42"/>
    </row>
    <row r="46" spans="1:20" x14ac:dyDescent="0.3">
      <c r="A46" s="46">
        <f t="shared" si="1"/>
        <v>40</v>
      </c>
      <c r="B46" s="41" t="s">
        <v>109</v>
      </c>
      <c r="C46" s="47"/>
      <c r="D46" s="10" t="s">
        <v>65</v>
      </c>
      <c r="E46" s="42">
        <f t="shared" si="3"/>
        <v>335.97100000000006</v>
      </c>
      <c r="F46" s="42">
        <v>269.52300000000002</v>
      </c>
      <c r="G46" s="42"/>
      <c r="H46" s="42">
        <v>13.319000000000001</v>
      </c>
      <c r="I46" s="42">
        <v>51.677999999999997</v>
      </c>
      <c r="J46" s="42">
        <v>1.4510000000000001</v>
      </c>
      <c r="K46" s="42">
        <v>2375.8609999999999</v>
      </c>
      <c r="L46" s="43"/>
      <c r="M46" s="44"/>
      <c r="N46" s="43"/>
      <c r="O46" s="43"/>
      <c r="P46" s="42"/>
      <c r="Q46" s="42"/>
      <c r="R46" s="42"/>
      <c r="S46" s="42"/>
      <c r="T46" s="42"/>
    </row>
    <row r="47" spans="1:20" x14ac:dyDescent="0.3">
      <c r="A47" s="46">
        <f t="shared" si="1"/>
        <v>41</v>
      </c>
      <c r="B47" s="41" t="s">
        <v>110</v>
      </c>
      <c r="C47" s="47"/>
      <c r="D47" s="10" t="s">
        <v>65</v>
      </c>
      <c r="E47" s="42">
        <f t="shared" si="3"/>
        <v>468.53799999999995</v>
      </c>
      <c r="F47" s="42">
        <v>388.65199999999999</v>
      </c>
      <c r="G47" s="42"/>
      <c r="H47" s="42">
        <v>18.597999999999999</v>
      </c>
      <c r="I47" s="42">
        <v>59.256</v>
      </c>
      <c r="J47" s="42">
        <v>2.032</v>
      </c>
      <c r="K47" s="42">
        <v>3301.4409999999998</v>
      </c>
      <c r="L47" s="43"/>
      <c r="M47" s="44"/>
      <c r="N47" s="43"/>
      <c r="O47" s="43"/>
      <c r="P47" s="42"/>
      <c r="Q47" s="42"/>
      <c r="R47" s="42"/>
      <c r="S47" s="42"/>
      <c r="T47" s="42"/>
    </row>
    <row r="48" spans="1:20" x14ac:dyDescent="0.3">
      <c r="A48" s="46">
        <f t="shared" si="1"/>
        <v>42</v>
      </c>
      <c r="B48" s="41" t="s">
        <v>111</v>
      </c>
      <c r="C48" s="47"/>
      <c r="D48" s="10" t="s">
        <v>65</v>
      </c>
      <c r="E48" s="42">
        <f t="shared" si="3"/>
        <v>639.19600000000003</v>
      </c>
      <c r="F48" s="42">
        <v>528.91499999999996</v>
      </c>
      <c r="G48" s="42"/>
      <c r="H48" s="42">
        <v>25.382999999999999</v>
      </c>
      <c r="I48" s="42">
        <v>82.052999999999997</v>
      </c>
      <c r="J48" s="42">
        <v>2.8450000000000002</v>
      </c>
      <c r="K48" s="42">
        <v>4506.0460000000003</v>
      </c>
      <c r="L48" s="43"/>
      <c r="M48" s="44"/>
      <c r="N48" s="43"/>
      <c r="O48" s="43"/>
      <c r="P48" s="42"/>
      <c r="Q48" s="42"/>
      <c r="R48" s="42"/>
      <c r="S48" s="42"/>
      <c r="T48" s="42"/>
    </row>
    <row r="49" spans="1:20" x14ac:dyDescent="0.3">
      <c r="A49" s="46">
        <f t="shared" si="1"/>
        <v>43</v>
      </c>
      <c r="B49" s="41" t="s">
        <v>112</v>
      </c>
      <c r="C49" s="47"/>
      <c r="D49" s="52" t="s">
        <v>113</v>
      </c>
      <c r="E49" s="42">
        <f t="shared" si="3"/>
        <v>16.581</v>
      </c>
      <c r="F49" s="56">
        <v>15.831</v>
      </c>
      <c r="G49" s="56"/>
      <c r="H49" s="56"/>
      <c r="I49" s="56">
        <f>0.75-J49</f>
        <v>0.63700000000000001</v>
      </c>
      <c r="J49" s="56">
        <v>0.113</v>
      </c>
      <c r="K49" s="42">
        <v>164.51832723999999</v>
      </c>
      <c r="N49" s="43"/>
      <c r="O49" s="43"/>
      <c r="P49" s="42"/>
      <c r="Q49" s="42"/>
      <c r="R49" s="42"/>
      <c r="S49" s="42"/>
      <c r="T49" s="42"/>
    </row>
    <row r="50" spans="1:20" x14ac:dyDescent="0.3">
      <c r="A50" s="46">
        <f t="shared" si="1"/>
        <v>44</v>
      </c>
      <c r="B50" s="41" t="s">
        <v>114</v>
      </c>
      <c r="C50" s="47"/>
      <c r="D50" s="52" t="s">
        <v>113</v>
      </c>
      <c r="E50" s="42">
        <f t="shared" si="3"/>
        <v>24.145</v>
      </c>
      <c r="F50" s="56">
        <v>23.152000000000001</v>
      </c>
      <c r="G50" s="56"/>
      <c r="H50" s="56"/>
      <c r="I50" s="56">
        <f>0.993-J50</f>
        <v>0.76600000000000001</v>
      </c>
      <c r="J50" s="56">
        <v>0.22700000000000001</v>
      </c>
      <c r="K50" s="42">
        <v>240.57551407999998</v>
      </c>
      <c r="N50" s="43"/>
      <c r="O50" s="43"/>
      <c r="P50" s="42"/>
      <c r="Q50" s="42"/>
      <c r="R50" s="42"/>
      <c r="S50" s="42"/>
      <c r="T50" s="42"/>
    </row>
    <row r="51" spans="1:20" ht="16.8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P51" s="57"/>
      <c r="Q51" s="57"/>
      <c r="R51" s="57"/>
      <c r="S51" s="57"/>
      <c r="T51" s="57"/>
    </row>
    <row r="52" spans="1:20" x14ac:dyDescent="0.3">
      <c r="B52" s="58"/>
      <c r="C52" s="59"/>
      <c r="D52" s="59"/>
      <c r="E52" s="59"/>
      <c r="F52" s="59"/>
      <c r="G52" s="59"/>
      <c r="H52" s="59"/>
      <c r="I52" s="59"/>
      <c r="J52" s="59"/>
      <c r="P52" s="59"/>
      <c r="Q52" s="59"/>
      <c r="R52" s="59"/>
      <c r="S52" s="59"/>
      <c r="T52" s="59"/>
    </row>
    <row r="53" spans="1:20" x14ac:dyDescent="0.3">
      <c r="A53" s="58"/>
      <c r="B53" s="58"/>
      <c r="C53" s="1"/>
      <c r="D53" s="1"/>
      <c r="E53" s="1"/>
      <c r="F53" s="1"/>
      <c r="G53" s="1"/>
      <c r="H53" s="1"/>
      <c r="I53" s="1"/>
      <c r="J53" s="1"/>
      <c r="P53" s="1"/>
      <c r="Q53" s="1"/>
      <c r="R53" s="1"/>
      <c r="S53" s="1"/>
      <c r="T53" s="1"/>
    </row>
    <row r="54" spans="1:20" x14ac:dyDescent="0.3">
      <c r="C54" s="1"/>
      <c r="D54" s="1"/>
      <c r="E54" s="1"/>
      <c r="F54" s="1"/>
      <c r="G54" s="1"/>
      <c r="H54" s="1"/>
      <c r="I54" s="1"/>
      <c r="J54" s="1"/>
      <c r="P54" s="1"/>
      <c r="Q54" s="1"/>
      <c r="R54" s="1"/>
      <c r="S54" s="1"/>
      <c r="T54" s="1"/>
    </row>
    <row r="55" spans="1:20" x14ac:dyDescent="0.3">
      <c r="C55" s="1"/>
      <c r="D55" s="1"/>
      <c r="E55" s="1"/>
      <c r="F55" s="1"/>
      <c r="G55" s="1"/>
      <c r="H55" s="1"/>
      <c r="I55" s="1"/>
      <c r="J55" s="1"/>
      <c r="P55" s="1"/>
      <c r="Q55" s="1"/>
      <c r="R55" s="1"/>
      <c r="S55" s="1"/>
      <c r="T55" s="1"/>
    </row>
    <row r="56" spans="1:20" x14ac:dyDescent="0.3">
      <c r="C56" s="1"/>
      <c r="D56" s="1"/>
      <c r="E56" s="1"/>
      <c r="F56" s="1"/>
      <c r="G56" s="1"/>
      <c r="H56" s="1"/>
      <c r="I56" s="1"/>
      <c r="J56" s="1"/>
      <c r="P56" s="1"/>
      <c r="Q56" s="1"/>
      <c r="R56" s="1"/>
      <c r="S56" s="1"/>
      <c r="T56" s="1"/>
    </row>
    <row r="57" spans="1:20" x14ac:dyDescent="0.3">
      <c r="A57" s="60"/>
      <c r="B57" s="60"/>
      <c r="C57" s="1"/>
      <c r="D57" s="1"/>
      <c r="E57" s="1"/>
      <c r="F57" s="1"/>
      <c r="G57" s="1"/>
      <c r="H57" s="1"/>
      <c r="I57" s="1"/>
      <c r="J57" s="1"/>
      <c r="P57" s="1"/>
      <c r="Q57" s="1"/>
      <c r="R57" s="1"/>
      <c r="S57" s="1"/>
      <c r="T57" s="1"/>
    </row>
    <row r="58" spans="1:20" x14ac:dyDescent="0.3">
      <c r="A58" s="60"/>
      <c r="B58" s="60"/>
      <c r="C58" s="1"/>
      <c r="D58" s="1"/>
      <c r="E58" s="1"/>
      <c r="F58" s="1"/>
      <c r="G58" s="1"/>
      <c r="H58" s="1"/>
      <c r="I58" s="1"/>
      <c r="J58" s="1"/>
      <c r="P58" s="1"/>
      <c r="Q58" s="1"/>
      <c r="R58" s="1"/>
      <c r="S58" s="1"/>
      <c r="T58" s="1"/>
    </row>
    <row r="59" spans="1:20" ht="16.8" x14ac:dyDescent="0.3">
      <c r="A59" s="57"/>
      <c r="B59" s="57"/>
      <c r="C59" s="57"/>
      <c r="D59" s="57"/>
      <c r="E59" s="57"/>
      <c r="F59" s="57"/>
      <c r="G59" s="57"/>
      <c r="H59" s="57"/>
      <c r="I59" s="57"/>
      <c r="J59" s="57"/>
      <c r="P59" s="57"/>
      <c r="Q59" s="57"/>
      <c r="R59" s="57"/>
      <c r="S59" s="57"/>
      <c r="T59" s="57"/>
    </row>
    <row r="60" spans="1:20" ht="16.8" x14ac:dyDescent="0.3">
      <c r="A60" s="57"/>
      <c r="B60" s="57"/>
      <c r="C60" s="57"/>
      <c r="D60" s="57"/>
      <c r="E60" s="57"/>
      <c r="F60" s="57"/>
      <c r="G60" s="57"/>
      <c r="H60" s="57"/>
      <c r="I60" s="57"/>
      <c r="J60" s="57"/>
      <c r="P60" s="57"/>
      <c r="Q60" s="57"/>
      <c r="R60" s="57"/>
      <c r="S60" s="57"/>
      <c r="T60" s="57"/>
    </row>
    <row r="61" spans="1:20" ht="16.8" x14ac:dyDescent="0.3">
      <c r="A61" s="57"/>
      <c r="B61" s="57"/>
      <c r="C61" s="57"/>
      <c r="D61" s="57"/>
      <c r="E61" s="57"/>
      <c r="F61" s="57"/>
      <c r="G61" s="57"/>
      <c r="H61" s="57"/>
      <c r="I61" s="57"/>
      <c r="J61" s="57"/>
      <c r="P61" s="57"/>
      <c r="Q61" s="57"/>
      <c r="R61" s="57"/>
      <c r="S61" s="57"/>
      <c r="T61" s="57"/>
    </row>
    <row r="62" spans="1:20" ht="16.8" x14ac:dyDescent="0.3">
      <c r="A62" s="57"/>
      <c r="B62" s="57"/>
      <c r="C62" s="57"/>
      <c r="D62" s="57"/>
      <c r="E62" s="57"/>
      <c r="F62" s="57"/>
      <c r="G62" s="57"/>
      <c r="H62" s="57"/>
      <c r="I62" s="57"/>
      <c r="J62" s="57"/>
      <c r="P62" s="57"/>
      <c r="Q62" s="57"/>
      <c r="R62" s="57"/>
      <c r="S62" s="57"/>
      <c r="T62" s="57"/>
    </row>
    <row r="63" spans="1:20" ht="16.8" x14ac:dyDescent="0.3">
      <c r="A63" s="57"/>
      <c r="B63" s="57"/>
      <c r="C63" s="57"/>
      <c r="D63" s="57"/>
      <c r="E63" s="57"/>
      <c r="F63" s="57"/>
      <c r="G63" s="57"/>
      <c r="H63" s="57"/>
      <c r="I63" s="57"/>
      <c r="J63" s="57"/>
      <c r="P63" s="57"/>
      <c r="Q63" s="57"/>
      <c r="R63" s="57"/>
      <c r="S63" s="57"/>
      <c r="T63" s="57"/>
    </row>
    <row r="64" spans="1:20" ht="16.8" x14ac:dyDescent="0.3">
      <c r="A64" s="57"/>
      <c r="B64" s="57"/>
      <c r="C64" s="57"/>
      <c r="D64" s="57"/>
      <c r="E64" s="57"/>
      <c r="F64" s="57"/>
      <c r="G64" s="57"/>
      <c r="H64" s="57"/>
      <c r="I64" s="57"/>
      <c r="J64" s="57"/>
      <c r="P64" s="57"/>
      <c r="Q64" s="57"/>
      <c r="R64" s="57"/>
      <c r="S64" s="57"/>
      <c r="T64" s="57"/>
    </row>
    <row r="65" spans="1:20" ht="16.8" x14ac:dyDescent="0.3">
      <c r="A65" s="57"/>
      <c r="B65" s="57"/>
      <c r="C65" s="57"/>
      <c r="D65" s="57"/>
      <c r="E65" s="57"/>
      <c r="F65" s="57"/>
      <c r="G65" s="57"/>
      <c r="H65" s="57"/>
      <c r="I65" s="57"/>
      <c r="J65" s="57"/>
      <c r="P65" s="57"/>
      <c r="Q65" s="57"/>
      <c r="R65" s="57"/>
      <c r="S65" s="57"/>
      <c r="T65" s="57"/>
    </row>
    <row r="66" spans="1:20" ht="16.8" x14ac:dyDescent="0.3">
      <c r="A66" s="57"/>
      <c r="B66" s="57"/>
      <c r="C66" s="57"/>
      <c r="D66" s="57"/>
      <c r="E66" s="57"/>
      <c r="F66" s="57"/>
      <c r="G66" s="57"/>
      <c r="H66" s="57"/>
      <c r="I66" s="57"/>
      <c r="J66" s="57"/>
      <c r="P66" s="57"/>
      <c r="Q66" s="57"/>
      <c r="R66" s="57"/>
      <c r="S66" s="57"/>
      <c r="T66" s="57"/>
    </row>
    <row r="67" spans="1:20" ht="16.8" x14ac:dyDescent="0.3">
      <c r="A67" s="57"/>
      <c r="B67" s="57"/>
      <c r="C67" s="57"/>
      <c r="D67" s="57"/>
      <c r="E67" s="57"/>
      <c r="F67" s="57"/>
      <c r="G67" s="57"/>
      <c r="H67" s="57"/>
      <c r="I67" s="57"/>
      <c r="J67" s="57"/>
      <c r="P67" s="57"/>
      <c r="Q67" s="57"/>
      <c r="R67" s="57"/>
      <c r="S67" s="57"/>
      <c r="T67" s="57"/>
    </row>
    <row r="68" spans="1:20" ht="16.8" x14ac:dyDescent="0.3">
      <c r="A68" s="57"/>
      <c r="B68" s="57"/>
      <c r="C68" s="57"/>
      <c r="D68" s="57"/>
      <c r="E68" s="57"/>
      <c r="F68" s="57"/>
      <c r="G68" s="57"/>
      <c r="H68" s="57"/>
      <c r="I68" s="57"/>
      <c r="J68" s="57"/>
      <c r="P68" s="57"/>
      <c r="Q68" s="57"/>
      <c r="R68" s="57"/>
      <c r="S68" s="57"/>
      <c r="T68" s="57"/>
    </row>
    <row r="69" spans="1:20" ht="16.8" x14ac:dyDescent="0.3">
      <c r="A69" s="57"/>
      <c r="B69" s="57"/>
      <c r="C69" s="57"/>
      <c r="D69" s="57"/>
      <c r="E69" s="57"/>
      <c r="F69" s="57"/>
      <c r="G69" s="57"/>
      <c r="H69" s="57"/>
      <c r="I69" s="57"/>
      <c r="J69" s="57"/>
      <c r="P69" s="57"/>
      <c r="Q69" s="57"/>
      <c r="R69" s="57"/>
      <c r="S69" s="57"/>
      <c r="T69" s="57"/>
    </row>
    <row r="70" spans="1:20" ht="16.8" x14ac:dyDescent="0.3">
      <c r="A70" s="57"/>
      <c r="B70" s="57"/>
      <c r="C70" s="57"/>
      <c r="D70" s="57"/>
      <c r="E70" s="57"/>
      <c r="F70" s="57"/>
      <c r="G70" s="57"/>
      <c r="H70" s="57"/>
      <c r="I70" s="57"/>
      <c r="J70" s="57"/>
      <c r="P70" s="57"/>
      <c r="Q70" s="57"/>
      <c r="R70" s="57"/>
      <c r="S70" s="57"/>
      <c r="T70" s="57"/>
    </row>
    <row r="71" spans="1:20" ht="16.8" x14ac:dyDescent="0.3">
      <c r="A71" s="57"/>
      <c r="B71" s="57"/>
      <c r="C71" s="57"/>
      <c r="D71" s="57"/>
      <c r="E71" s="57"/>
      <c r="F71" s="57"/>
      <c r="G71" s="57"/>
      <c r="H71" s="57"/>
      <c r="I71" s="57"/>
      <c r="J71" s="57"/>
      <c r="P71" s="57"/>
      <c r="Q71" s="57"/>
      <c r="R71" s="57"/>
      <c r="S71" s="57"/>
      <c r="T71" s="57"/>
    </row>
    <row r="72" spans="1:20" ht="16.8" x14ac:dyDescent="0.3">
      <c r="A72" s="57"/>
      <c r="B72" s="57"/>
      <c r="C72" s="57"/>
      <c r="D72" s="57"/>
      <c r="E72" s="57"/>
      <c r="F72" s="57"/>
      <c r="G72" s="57"/>
      <c r="H72" s="57"/>
      <c r="I72" s="57"/>
      <c r="J72" s="57"/>
      <c r="P72" s="57"/>
      <c r="Q72" s="57"/>
      <c r="R72" s="57"/>
      <c r="S72" s="57"/>
      <c r="T72" s="57"/>
    </row>
    <row r="73" spans="1:20" ht="16.8" x14ac:dyDescent="0.3">
      <c r="A73" s="57"/>
      <c r="B73" s="57"/>
      <c r="C73" s="57"/>
      <c r="D73" s="57"/>
      <c r="E73" s="57"/>
      <c r="F73" s="57"/>
      <c r="G73" s="57"/>
      <c r="H73" s="57"/>
      <c r="I73" s="57"/>
      <c r="J73" s="57"/>
      <c r="P73" s="57"/>
      <c r="Q73" s="57"/>
      <c r="R73" s="57"/>
      <c r="S73" s="57"/>
      <c r="T73" s="57"/>
    </row>
    <row r="74" spans="1:20" ht="16.8" x14ac:dyDescent="0.3">
      <c r="A74" s="57"/>
      <c r="B74" s="57"/>
      <c r="C74" s="57"/>
      <c r="D74" s="57"/>
      <c r="E74" s="57"/>
      <c r="F74" s="57"/>
      <c r="G74" s="57"/>
      <c r="H74" s="57"/>
      <c r="I74" s="57"/>
      <c r="J74" s="57"/>
      <c r="P74" s="57"/>
      <c r="Q74" s="57"/>
      <c r="R74" s="57"/>
      <c r="S74" s="57"/>
      <c r="T74" s="57"/>
    </row>
    <row r="75" spans="1:20" ht="16.8" x14ac:dyDescent="0.3">
      <c r="A75" s="57"/>
      <c r="B75" s="57"/>
      <c r="C75" s="57"/>
      <c r="D75" s="57"/>
      <c r="E75" s="57"/>
      <c r="F75" s="57"/>
      <c r="G75" s="57"/>
      <c r="H75" s="57"/>
      <c r="I75" s="57"/>
      <c r="J75" s="57"/>
      <c r="P75" s="57"/>
      <c r="Q75" s="57"/>
      <c r="R75" s="57"/>
      <c r="S75" s="57"/>
      <c r="T75" s="57"/>
    </row>
    <row r="76" spans="1:20" ht="16.8" x14ac:dyDescent="0.3">
      <c r="A76" s="57"/>
      <c r="B76" s="57"/>
      <c r="C76" s="57"/>
      <c r="D76" s="57"/>
      <c r="E76" s="57"/>
      <c r="F76" s="57"/>
      <c r="G76" s="57"/>
      <c r="H76" s="57"/>
      <c r="I76" s="57"/>
      <c r="J76" s="57"/>
      <c r="P76" s="57"/>
      <c r="Q76" s="57"/>
      <c r="R76" s="57"/>
      <c r="S76" s="57"/>
      <c r="T76" s="57"/>
    </row>
    <row r="77" spans="1:20" ht="16.8" x14ac:dyDescent="0.3">
      <c r="A77" s="57"/>
      <c r="B77" s="57"/>
      <c r="C77" s="57"/>
      <c r="D77" s="57"/>
      <c r="E77" s="57"/>
      <c r="F77" s="57"/>
      <c r="G77" s="57"/>
      <c r="H77" s="57"/>
      <c r="I77" s="57"/>
      <c r="J77" s="57"/>
      <c r="P77" s="57"/>
      <c r="Q77" s="57"/>
      <c r="R77" s="57"/>
      <c r="S77" s="57"/>
      <c r="T77" s="57"/>
    </row>
    <row r="78" spans="1:20" ht="16.8" x14ac:dyDescent="0.3">
      <c r="A78" s="57"/>
      <c r="B78" s="57"/>
      <c r="C78" s="57"/>
      <c r="D78" s="57"/>
      <c r="E78" s="57"/>
      <c r="F78" s="57"/>
      <c r="G78" s="57"/>
      <c r="H78" s="57"/>
      <c r="I78" s="57"/>
      <c r="J78" s="57"/>
      <c r="P78" s="57"/>
      <c r="Q78" s="57"/>
      <c r="R78" s="57"/>
      <c r="S78" s="57"/>
      <c r="T78" s="57"/>
    </row>
    <row r="79" spans="1:20" ht="16.8" x14ac:dyDescent="0.3">
      <c r="A79" s="57"/>
      <c r="B79" s="57"/>
      <c r="C79" s="57"/>
      <c r="D79" s="57"/>
      <c r="E79" s="57"/>
      <c r="F79" s="57"/>
      <c r="G79" s="57"/>
      <c r="H79" s="57"/>
      <c r="I79" s="57"/>
      <c r="J79" s="57"/>
      <c r="P79" s="57"/>
      <c r="Q79" s="57"/>
      <c r="R79" s="57"/>
      <c r="S79" s="57"/>
      <c r="T79" s="57"/>
    </row>
    <row r="80" spans="1:20" ht="16.8" x14ac:dyDescent="0.3">
      <c r="A80" s="57"/>
      <c r="B80" s="57"/>
      <c r="C80" s="57"/>
      <c r="D80" s="57"/>
      <c r="E80" s="57"/>
      <c r="F80" s="57"/>
      <c r="G80" s="57"/>
      <c r="H80" s="57"/>
      <c r="I80" s="57"/>
      <c r="J80" s="57"/>
      <c r="P80" s="57"/>
      <c r="Q80" s="57"/>
      <c r="R80" s="57"/>
      <c r="S80" s="57"/>
      <c r="T80" s="57"/>
    </row>
    <row r="81" spans="1:20" ht="16.8" x14ac:dyDescent="0.3">
      <c r="A81" s="57"/>
      <c r="B81" s="57"/>
      <c r="C81" s="57"/>
      <c r="D81" s="57"/>
      <c r="E81" s="57"/>
      <c r="F81" s="57"/>
      <c r="G81" s="57"/>
      <c r="H81" s="57"/>
      <c r="I81" s="57"/>
      <c r="J81" s="57"/>
      <c r="P81" s="57"/>
      <c r="Q81" s="57"/>
      <c r="R81" s="57"/>
      <c r="S81" s="57"/>
      <c r="T81" s="57"/>
    </row>
    <row r="82" spans="1:20" ht="16.8" x14ac:dyDescent="0.3">
      <c r="A82" s="57"/>
      <c r="B82" s="57"/>
      <c r="C82" s="57"/>
      <c r="D82" s="57"/>
      <c r="E82" s="57"/>
      <c r="F82" s="57"/>
      <c r="G82" s="57"/>
      <c r="H82" s="57"/>
      <c r="I82" s="57"/>
      <c r="J82" s="57"/>
      <c r="P82" s="57"/>
      <c r="Q82" s="57"/>
      <c r="R82" s="57"/>
      <c r="S82" s="57"/>
      <c r="T82" s="57"/>
    </row>
    <row r="83" spans="1:20" ht="16.8" x14ac:dyDescent="0.3">
      <c r="A83" s="57"/>
      <c r="B83" s="57"/>
      <c r="C83" s="57"/>
      <c r="D83" s="57"/>
      <c r="E83" s="57"/>
      <c r="F83" s="57"/>
      <c r="G83" s="57"/>
      <c r="H83" s="57"/>
      <c r="I83" s="57"/>
      <c r="J83" s="57"/>
      <c r="P83" s="57"/>
      <c r="Q83" s="57"/>
      <c r="R83" s="57"/>
      <c r="S83" s="57"/>
      <c r="T83" s="57"/>
    </row>
    <row r="84" spans="1:20" ht="16.8" x14ac:dyDescent="0.3">
      <c r="A84" s="57"/>
      <c r="B84" s="57"/>
      <c r="C84" s="57"/>
      <c r="D84" s="57"/>
      <c r="E84" s="57"/>
      <c r="F84" s="57"/>
      <c r="G84" s="57"/>
      <c r="H84" s="57"/>
      <c r="I84" s="57"/>
      <c r="J84" s="57"/>
      <c r="P84" s="57"/>
      <c r="Q84" s="57"/>
      <c r="R84" s="57"/>
      <c r="S84" s="57"/>
      <c r="T84" s="57"/>
    </row>
    <row r="85" spans="1:20" ht="16.8" x14ac:dyDescent="0.3">
      <c r="A85" s="57"/>
      <c r="B85" s="57"/>
      <c r="C85" s="57"/>
      <c r="D85" s="57"/>
      <c r="E85" s="57"/>
      <c r="F85" s="57"/>
      <c r="G85" s="57"/>
      <c r="H85" s="57"/>
      <c r="I85" s="57"/>
      <c r="J85" s="57"/>
      <c r="P85" s="57"/>
      <c r="Q85" s="57"/>
      <c r="R85" s="57"/>
      <c r="S85" s="57"/>
      <c r="T85" s="57"/>
    </row>
    <row r="86" spans="1:20" ht="16.8" x14ac:dyDescent="0.3">
      <c r="A86" s="57"/>
      <c r="B86" s="57"/>
      <c r="C86" s="57"/>
      <c r="D86" s="57"/>
      <c r="E86" s="57"/>
      <c r="F86" s="57"/>
      <c r="G86" s="57"/>
      <c r="H86" s="57"/>
      <c r="I86" s="57"/>
      <c r="J86" s="57"/>
      <c r="P86" s="57"/>
      <c r="Q86" s="57"/>
      <c r="R86" s="57"/>
      <c r="S86" s="57"/>
      <c r="T86" s="57"/>
    </row>
    <row r="87" spans="1:20" ht="16.8" x14ac:dyDescent="0.3">
      <c r="A87" s="57"/>
      <c r="B87" s="57"/>
      <c r="C87" s="57"/>
      <c r="D87" s="57"/>
      <c r="E87" s="57"/>
      <c r="F87" s="57"/>
      <c r="G87" s="57"/>
      <c r="H87" s="57"/>
      <c r="I87" s="57"/>
      <c r="J87" s="57"/>
      <c r="P87" s="57"/>
      <c r="Q87" s="57"/>
      <c r="R87" s="57"/>
      <c r="S87" s="57"/>
      <c r="T87" s="57"/>
    </row>
    <row r="88" spans="1:20" ht="16.8" x14ac:dyDescent="0.3">
      <c r="A88" s="57"/>
      <c r="B88" s="57"/>
      <c r="C88" s="57"/>
      <c r="D88" s="57"/>
      <c r="E88" s="57"/>
      <c r="F88" s="57"/>
      <c r="G88" s="57"/>
      <c r="H88" s="57"/>
      <c r="I88" s="57"/>
      <c r="J88" s="57"/>
      <c r="P88" s="57"/>
      <c r="Q88" s="57"/>
      <c r="R88" s="57"/>
      <c r="S88" s="57"/>
      <c r="T88" s="57"/>
    </row>
    <row r="89" spans="1:20" ht="16.8" x14ac:dyDescent="0.3">
      <c r="A89" s="57"/>
      <c r="B89" s="57"/>
      <c r="C89" s="57"/>
      <c r="D89" s="57"/>
      <c r="E89" s="57"/>
      <c r="F89" s="57"/>
      <c r="G89" s="57"/>
      <c r="H89" s="57"/>
      <c r="I89" s="57"/>
      <c r="J89" s="57"/>
      <c r="P89" s="57"/>
      <c r="Q89" s="57"/>
      <c r="R89" s="57"/>
      <c r="S89" s="57"/>
      <c r="T89" s="57"/>
    </row>
    <row r="90" spans="1:20" ht="16.8" x14ac:dyDescent="0.3">
      <c r="A90" s="57"/>
      <c r="B90" s="57"/>
      <c r="C90" s="57"/>
      <c r="D90" s="57"/>
      <c r="E90" s="57"/>
      <c r="F90" s="57"/>
      <c r="G90" s="57"/>
      <c r="H90" s="57"/>
      <c r="I90" s="57"/>
      <c r="J90" s="57"/>
      <c r="P90" s="57"/>
      <c r="Q90" s="57"/>
      <c r="R90" s="57"/>
      <c r="S90" s="57"/>
      <c r="T90" s="57"/>
    </row>
    <row r="91" spans="1:20" ht="16.8" x14ac:dyDescent="0.3">
      <c r="A91" s="57"/>
      <c r="B91" s="57"/>
      <c r="C91" s="57"/>
      <c r="D91" s="57"/>
      <c r="E91" s="57"/>
      <c r="F91" s="57"/>
      <c r="G91" s="57"/>
      <c r="H91" s="57"/>
      <c r="I91" s="57"/>
      <c r="J91" s="57"/>
      <c r="P91" s="57"/>
      <c r="Q91" s="57"/>
      <c r="R91" s="57"/>
      <c r="S91" s="57"/>
      <c r="T91" s="57"/>
    </row>
    <row r="92" spans="1:20" ht="16.8" x14ac:dyDescent="0.3">
      <c r="A92" s="57"/>
      <c r="B92" s="57"/>
      <c r="C92" s="57"/>
      <c r="D92" s="57"/>
      <c r="E92" s="57"/>
      <c r="F92" s="57"/>
      <c r="G92" s="57"/>
      <c r="H92" s="57"/>
      <c r="I92" s="57"/>
      <c r="J92" s="57"/>
      <c r="P92" s="57"/>
      <c r="Q92" s="57"/>
      <c r="R92" s="57"/>
      <c r="S92" s="57"/>
      <c r="T92" s="57"/>
    </row>
    <row r="93" spans="1:20" ht="16.8" x14ac:dyDescent="0.3">
      <c r="A93" s="57"/>
      <c r="B93" s="57"/>
      <c r="C93" s="57"/>
      <c r="D93" s="57"/>
      <c r="E93" s="57"/>
      <c r="F93" s="57"/>
      <c r="G93" s="57"/>
      <c r="H93" s="57"/>
      <c r="I93" s="57"/>
      <c r="J93" s="57"/>
      <c r="P93" s="57"/>
      <c r="Q93" s="57"/>
      <c r="R93" s="57"/>
      <c r="S93" s="57"/>
      <c r="T93" s="57"/>
    </row>
    <row r="94" spans="1:20" ht="16.8" x14ac:dyDescent="0.3">
      <c r="A94" s="57"/>
      <c r="B94" s="57"/>
      <c r="C94" s="57"/>
      <c r="D94" s="57"/>
      <c r="E94" s="57"/>
      <c r="F94" s="57"/>
      <c r="G94" s="57"/>
      <c r="H94" s="57"/>
      <c r="I94" s="57"/>
      <c r="J94" s="57"/>
      <c r="P94" s="57"/>
      <c r="Q94" s="57"/>
      <c r="R94" s="57"/>
      <c r="S94" s="57"/>
      <c r="T94" s="57"/>
    </row>
    <row r="95" spans="1:20" ht="16.8" x14ac:dyDescent="0.3">
      <c r="A95" s="57"/>
      <c r="B95" s="57"/>
      <c r="C95" s="57"/>
      <c r="D95" s="57"/>
      <c r="E95" s="57"/>
      <c r="F95" s="57"/>
      <c r="G95" s="57"/>
      <c r="H95" s="57"/>
      <c r="I95" s="57"/>
      <c r="J95" s="57"/>
      <c r="P95" s="57"/>
      <c r="Q95" s="57"/>
      <c r="R95" s="57"/>
      <c r="S95" s="57"/>
      <c r="T95" s="57"/>
    </row>
    <row r="96" spans="1:20" ht="16.8" x14ac:dyDescent="0.3">
      <c r="A96" s="57"/>
      <c r="B96" s="57"/>
      <c r="C96" s="57"/>
      <c r="D96" s="57"/>
      <c r="E96" s="57"/>
      <c r="F96" s="57"/>
      <c r="G96" s="57"/>
      <c r="H96" s="57"/>
      <c r="I96" s="57"/>
      <c r="J96" s="57"/>
      <c r="P96" s="57"/>
      <c r="Q96" s="57"/>
      <c r="R96" s="57"/>
      <c r="S96" s="57"/>
      <c r="T96" s="57"/>
    </row>
    <row r="97" spans="1:20" ht="16.8" x14ac:dyDescent="0.3">
      <c r="A97" s="57"/>
      <c r="B97" s="57"/>
      <c r="C97" s="57"/>
      <c r="D97" s="57"/>
      <c r="E97" s="57"/>
      <c r="F97" s="57"/>
      <c r="G97" s="57"/>
      <c r="H97" s="57"/>
      <c r="I97" s="57"/>
      <c r="J97" s="57"/>
      <c r="P97" s="57"/>
      <c r="Q97" s="57"/>
      <c r="R97" s="57"/>
      <c r="S97" s="57"/>
      <c r="T97" s="57"/>
    </row>
    <row r="98" spans="1:20" ht="16.8" x14ac:dyDescent="0.3">
      <c r="A98" s="57"/>
      <c r="B98" s="57"/>
      <c r="C98" s="57"/>
      <c r="D98" s="57"/>
      <c r="E98" s="57"/>
      <c r="F98" s="57"/>
      <c r="G98" s="57"/>
      <c r="H98" s="57"/>
      <c r="I98" s="57"/>
      <c r="J98" s="57"/>
      <c r="P98" s="57"/>
      <c r="Q98" s="57"/>
      <c r="R98" s="57"/>
      <c r="S98" s="57"/>
      <c r="T98" s="57"/>
    </row>
    <row r="99" spans="1:20" ht="16.8" x14ac:dyDescent="0.3">
      <c r="A99" s="57"/>
      <c r="B99" s="57"/>
      <c r="C99" s="57"/>
      <c r="D99" s="57"/>
      <c r="E99" s="57"/>
      <c r="F99" s="57"/>
      <c r="G99" s="57"/>
      <c r="H99" s="57"/>
      <c r="I99" s="57"/>
      <c r="J99" s="57"/>
      <c r="P99" s="57"/>
      <c r="Q99" s="57"/>
      <c r="R99" s="57"/>
      <c r="S99" s="57"/>
      <c r="T99" s="57"/>
    </row>
    <row r="100" spans="1:20" ht="16.8" x14ac:dyDescent="0.3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P100" s="57"/>
      <c r="Q100" s="57"/>
      <c r="R100" s="57"/>
      <c r="S100" s="57"/>
      <c r="T100" s="57"/>
    </row>
    <row r="101" spans="1:20" ht="16.8" x14ac:dyDescent="0.3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P101" s="57"/>
      <c r="Q101" s="57"/>
      <c r="R101" s="57"/>
      <c r="S101" s="57"/>
      <c r="T101" s="57"/>
    </row>
    <row r="102" spans="1:20" ht="16.8" x14ac:dyDescent="0.3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P102" s="57"/>
      <c r="Q102" s="57"/>
      <c r="R102" s="57"/>
      <c r="S102" s="57"/>
      <c r="T102" s="57"/>
    </row>
    <row r="103" spans="1:20" ht="16.8" x14ac:dyDescent="0.3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P103" s="57"/>
      <c r="Q103" s="57"/>
      <c r="R103" s="57"/>
      <c r="S103" s="57"/>
      <c r="T103" s="57"/>
    </row>
    <row r="104" spans="1:20" ht="16.8" x14ac:dyDescent="0.3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P104" s="57"/>
      <c r="Q104" s="57"/>
      <c r="R104" s="57"/>
      <c r="S104" s="57"/>
      <c r="T104" s="57"/>
    </row>
    <row r="105" spans="1:20" ht="16.8" x14ac:dyDescent="0.3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P105" s="57"/>
      <c r="Q105" s="57"/>
      <c r="R105" s="57"/>
      <c r="S105" s="57"/>
      <c r="T105" s="57"/>
    </row>
    <row r="106" spans="1:20" ht="16.8" x14ac:dyDescent="0.3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P106" s="57"/>
      <c r="Q106" s="57"/>
      <c r="R106" s="57"/>
      <c r="S106" s="57"/>
      <c r="T106" s="57"/>
    </row>
    <row r="107" spans="1:20" ht="16.8" x14ac:dyDescent="0.3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P107" s="57"/>
      <c r="Q107" s="57"/>
      <c r="R107" s="57"/>
      <c r="S107" s="57"/>
      <c r="T107" s="57"/>
    </row>
    <row r="108" spans="1:20" ht="16.8" x14ac:dyDescent="0.3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P108" s="57"/>
      <c r="Q108" s="57"/>
      <c r="R108" s="57"/>
      <c r="S108" s="57"/>
      <c r="T108" s="57"/>
    </row>
    <row r="109" spans="1:20" ht="16.8" x14ac:dyDescent="0.3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P109" s="57"/>
      <c r="Q109" s="57"/>
      <c r="R109" s="57"/>
      <c r="S109" s="57"/>
      <c r="T109" s="57"/>
    </row>
    <row r="110" spans="1:20" ht="16.8" x14ac:dyDescent="0.3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P110" s="57"/>
      <c r="Q110" s="57"/>
      <c r="R110" s="57"/>
      <c r="S110" s="57"/>
      <c r="T110" s="57"/>
    </row>
    <row r="111" spans="1:20" ht="16.8" x14ac:dyDescent="0.3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P111" s="57"/>
      <c r="Q111" s="57"/>
      <c r="R111" s="57"/>
      <c r="S111" s="57"/>
      <c r="T111" s="57"/>
    </row>
    <row r="112" spans="1:20" ht="16.8" x14ac:dyDescent="0.3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P112" s="57"/>
      <c r="Q112" s="57"/>
      <c r="R112" s="57"/>
      <c r="S112" s="57"/>
      <c r="T112" s="57"/>
    </row>
    <row r="113" spans="1:20" ht="16.8" x14ac:dyDescent="0.3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P113" s="57"/>
      <c r="Q113" s="57"/>
      <c r="R113" s="57"/>
      <c r="S113" s="57"/>
      <c r="T113" s="57"/>
    </row>
    <row r="114" spans="1:20" ht="16.8" x14ac:dyDescent="0.3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P114" s="57"/>
      <c r="Q114" s="57"/>
      <c r="R114" s="57"/>
      <c r="S114" s="57"/>
      <c r="T114" s="57"/>
    </row>
    <row r="115" spans="1:20" ht="16.8" x14ac:dyDescent="0.3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P115" s="57"/>
      <c r="Q115" s="57"/>
      <c r="R115" s="57"/>
      <c r="S115" s="57"/>
      <c r="T115" s="57"/>
    </row>
    <row r="116" spans="1:20" ht="16.8" x14ac:dyDescent="0.3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P116" s="57"/>
      <c r="Q116" s="57"/>
      <c r="R116" s="57"/>
      <c r="S116" s="57"/>
      <c r="T116" s="57"/>
    </row>
    <row r="117" spans="1:20" ht="16.8" x14ac:dyDescent="0.3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P117" s="57"/>
      <c r="Q117" s="57"/>
      <c r="R117" s="57"/>
      <c r="S117" s="57"/>
      <c r="T117" s="57"/>
    </row>
    <row r="118" spans="1:20" ht="16.8" x14ac:dyDescent="0.3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P118" s="57"/>
      <c r="Q118" s="57"/>
      <c r="R118" s="57"/>
      <c r="S118" s="57"/>
      <c r="T118" s="57"/>
    </row>
    <row r="119" spans="1:20" ht="16.8" x14ac:dyDescent="0.3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P119" s="57"/>
      <c r="Q119" s="57"/>
      <c r="R119" s="57"/>
      <c r="S119" s="57"/>
      <c r="T119" s="57"/>
    </row>
    <row r="120" spans="1:20" ht="16.8" x14ac:dyDescent="0.3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P120" s="57"/>
      <c r="Q120" s="57"/>
      <c r="R120" s="57"/>
      <c r="S120" s="57"/>
      <c r="T120" s="57"/>
    </row>
    <row r="121" spans="1:20" ht="16.8" x14ac:dyDescent="0.3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P121" s="57"/>
      <c r="Q121" s="57"/>
      <c r="R121" s="57"/>
      <c r="S121" s="57"/>
      <c r="T121" s="57"/>
    </row>
    <row r="122" spans="1:20" ht="16.8" x14ac:dyDescent="0.3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P122" s="57"/>
      <c r="Q122" s="57"/>
      <c r="R122" s="57"/>
      <c r="S122" s="57"/>
      <c r="T122" s="57"/>
    </row>
    <row r="123" spans="1:20" ht="16.8" x14ac:dyDescent="0.3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P123" s="57"/>
      <c r="Q123" s="57"/>
      <c r="R123" s="57"/>
      <c r="S123" s="57"/>
      <c r="T123" s="57"/>
    </row>
    <row r="124" spans="1:20" ht="16.8" x14ac:dyDescent="0.3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P124" s="57"/>
      <c r="Q124" s="57"/>
      <c r="R124" s="57"/>
      <c r="S124" s="57"/>
      <c r="T124" s="57"/>
    </row>
    <row r="125" spans="1:20" ht="16.8" x14ac:dyDescent="0.3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P125" s="57"/>
      <c r="Q125" s="57"/>
      <c r="R125" s="57"/>
      <c r="S125" s="57"/>
      <c r="T125" s="57"/>
    </row>
    <row r="126" spans="1:20" ht="16.8" x14ac:dyDescent="0.3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P126" s="57"/>
      <c r="Q126" s="57"/>
      <c r="R126" s="57"/>
      <c r="S126" s="57"/>
      <c r="T126" s="57"/>
    </row>
    <row r="127" spans="1:20" ht="16.8" x14ac:dyDescent="0.3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P127" s="57"/>
      <c r="Q127" s="57"/>
      <c r="R127" s="57"/>
      <c r="S127" s="57"/>
      <c r="T127" s="57"/>
    </row>
    <row r="128" spans="1:20" ht="16.8" x14ac:dyDescent="0.3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P128" s="57"/>
      <c r="Q128" s="57"/>
      <c r="R128" s="57"/>
      <c r="S128" s="57"/>
      <c r="T128" s="57"/>
    </row>
    <row r="129" spans="1:20" ht="16.8" x14ac:dyDescent="0.3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P129" s="57"/>
      <c r="Q129" s="57"/>
      <c r="R129" s="57"/>
      <c r="S129" s="57"/>
      <c r="T129" s="57"/>
    </row>
    <row r="130" spans="1:20" ht="16.8" x14ac:dyDescent="0.3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P130" s="57"/>
      <c r="Q130" s="57"/>
      <c r="R130" s="57"/>
      <c r="S130" s="57"/>
      <c r="T130" s="57"/>
    </row>
    <row r="131" spans="1:20" ht="16.8" x14ac:dyDescent="0.3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P131" s="57"/>
      <c r="Q131" s="57"/>
      <c r="R131" s="57"/>
      <c r="S131" s="57"/>
      <c r="T131" s="57"/>
    </row>
    <row r="132" spans="1:20" ht="16.8" x14ac:dyDescent="0.3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P132" s="57"/>
      <c r="Q132" s="57"/>
      <c r="R132" s="57"/>
      <c r="S132" s="57"/>
      <c r="T132" s="57"/>
    </row>
    <row r="133" spans="1:20" ht="16.8" x14ac:dyDescent="0.3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P133" s="57"/>
      <c r="Q133" s="57"/>
      <c r="R133" s="57"/>
      <c r="S133" s="57"/>
      <c r="T133" s="57"/>
    </row>
    <row r="134" spans="1:20" ht="16.8" x14ac:dyDescent="0.3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P134" s="57"/>
      <c r="Q134" s="57"/>
      <c r="R134" s="57"/>
      <c r="S134" s="57"/>
      <c r="T134" s="57"/>
    </row>
    <row r="135" spans="1:20" ht="16.8" x14ac:dyDescent="0.3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P135" s="57"/>
      <c r="Q135" s="57"/>
      <c r="R135" s="57"/>
      <c r="S135" s="57"/>
      <c r="T135" s="57"/>
    </row>
    <row r="136" spans="1:20" ht="16.8" x14ac:dyDescent="0.3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P136" s="57"/>
      <c r="Q136" s="57"/>
      <c r="R136" s="57"/>
      <c r="S136" s="57"/>
      <c r="T136" s="57"/>
    </row>
    <row r="137" spans="1:20" ht="16.8" x14ac:dyDescent="0.3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P137" s="57"/>
      <c r="Q137" s="57"/>
      <c r="R137" s="57"/>
      <c r="S137" s="57"/>
      <c r="T137" s="57"/>
    </row>
    <row r="138" spans="1:20" ht="16.8" x14ac:dyDescent="0.3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P138" s="57"/>
      <c r="Q138" s="57"/>
      <c r="R138" s="57"/>
      <c r="S138" s="57"/>
      <c r="T138" s="57"/>
    </row>
    <row r="139" spans="1:20" ht="16.8" x14ac:dyDescent="0.3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P139" s="57"/>
      <c r="Q139" s="57"/>
      <c r="R139" s="57"/>
      <c r="S139" s="57"/>
      <c r="T139" s="57"/>
    </row>
    <row r="140" spans="1:20" ht="16.8" x14ac:dyDescent="0.3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P140" s="57"/>
      <c r="Q140" s="57"/>
      <c r="R140" s="57"/>
      <c r="S140" s="57"/>
      <c r="T140" s="57"/>
    </row>
    <row r="141" spans="1:20" ht="16.8" x14ac:dyDescent="0.3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P141" s="57"/>
      <c r="Q141" s="57"/>
      <c r="R141" s="57"/>
      <c r="S141" s="57"/>
      <c r="T141" s="57"/>
    </row>
    <row r="142" spans="1:20" ht="16.8" x14ac:dyDescent="0.3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P142" s="57"/>
      <c r="Q142" s="57"/>
      <c r="R142" s="57"/>
      <c r="S142" s="57"/>
      <c r="T142" s="57"/>
    </row>
    <row r="143" spans="1:20" ht="16.8" x14ac:dyDescent="0.3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P143" s="57"/>
      <c r="Q143" s="57"/>
      <c r="R143" s="57"/>
      <c r="S143" s="57"/>
      <c r="T143" s="57"/>
    </row>
    <row r="144" spans="1:20" ht="16.8" x14ac:dyDescent="0.3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P144" s="57"/>
      <c r="Q144" s="57"/>
      <c r="R144" s="57"/>
      <c r="S144" s="57"/>
      <c r="T144" s="57"/>
    </row>
    <row r="145" spans="1:20" ht="16.8" x14ac:dyDescent="0.3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P145" s="57"/>
      <c r="Q145" s="57"/>
      <c r="R145" s="57"/>
      <c r="S145" s="57"/>
      <c r="T145" s="57"/>
    </row>
    <row r="146" spans="1:20" ht="16.8" x14ac:dyDescent="0.3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P146" s="57"/>
      <c r="Q146" s="57"/>
      <c r="R146" s="57"/>
      <c r="S146" s="57"/>
      <c r="T146" s="57"/>
    </row>
    <row r="147" spans="1:20" ht="16.8" x14ac:dyDescent="0.3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P147" s="57"/>
      <c r="Q147" s="57"/>
      <c r="R147" s="57"/>
      <c r="S147" s="57"/>
      <c r="T147" s="57"/>
    </row>
    <row r="148" spans="1:20" ht="16.8" x14ac:dyDescent="0.3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P148" s="57"/>
      <c r="Q148" s="57"/>
      <c r="R148" s="57"/>
      <c r="S148" s="57"/>
      <c r="T148" s="57"/>
    </row>
    <row r="149" spans="1:20" ht="16.8" x14ac:dyDescent="0.3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P149" s="57"/>
      <c r="Q149" s="57"/>
      <c r="R149" s="57"/>
      <c r="S149" s="57"/>
      <c r="T149" s="57"/>
    </row>
    <row r="150" spans="1:20" ht="16.8" x14ac:dyDescent="0.3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P150" s="57"/>
      <c r="Q150" s="57"/>
      <c r="R150" s="57"/>
      <c r="S150" s="57"/>
      <c r="T150" s="57"/>
    </row>
    <row r="151" spans="1:20" ht="16.8" x14ac:dyDescent="0.3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P151" s="57"/>
      <c r="Q151" s="57"/>
      <c r="R151" s="57"/>
      <c r="S151" s="57"/>
      <c r="T151" s="57"/>
    </row>
    <row r="152" spans="1:20" ht="16.8" x14ac:dyDescent="0.3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P152" s="57"/>
      <c r="Q152" s="57"/>
      <c r="R152" s="57"/>
      <c r="S152" s="57"/>
      <c r="T152" s="57"/>
    </row>
    <row r="153" spans="1:20" ht="16.8" x14ac:dyDescent="0.3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P153" s="57"/>
      <c r="Q153" s="57"/>
      <c r="R153" s="57"/>
      <c r="S153" s="57"/>
      <c r="T153" s="57"/>
    </row>
    <row r="154" spans="1:20" ht="16.8" x14ac:dyDescent="0.3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P154" s="57"/>
      <c r="Q154" s="57"/>
      <c r="R154" s="57"/>
      <c r="S154" s="57"/>
      <c r="T154" s="57"/>
    </row>
    <row r="155" spans="1:20" ht="16.8" x14ac:dyDescent="0.3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P155" s="57"/>
      <c r="Q155" s="57"/>
      <c r="R155" s="57"/>
      <c r="S155" s="57"/>
      <c r="T155" s="57"/>
    </row>
    <row r="156" spans="1:20" ht="16.8" x14ac:dyDescent="0.3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P156" s="57"/>
      <c r="Q156" s="57"/>
      <c r="R156" s="57"/>
      <c r="S156" s="57"/>
      <c r="T156" s="57"/>
    </row>
    <row r="157" spans="1:20" ht="16.8" x14ac:dyDescent="0.3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P157" s="57"/>
      <c r="Q157" s="57"/>
      <c r="R157" s="57"/>
      <c r="S157" s="57"/>
      <c r="T157" s="57"/>
    </row>
    <row r="158" spans="1:20" ht="16.8" x14ac:dyDescent="0.3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P158" s="57"/>
      <c r="Q158" s="57"/>
      <c r="R158" s="57"/>
      <c r="S158" s="57"/>
      <c r="T158" s="57"/>
    </row>
    <row r="159" spans="1:20" ht="16.8" x14ac:dyDescent="0.3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P159" s="57"/>
      <c r="Q159" s="57"/>
      <c r="R159" s="57"/>
      <c r="S159" s="57"/>
      <c r="T159" s="57"/>
    </row>
    <row r="160" spans="1:20" ht="16.8" x14ac:dyDescent="0.3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P160" s="57"/>
      <c r="Q160" s="57"/>
      <c r="R160" s="57"/>
      <c r="S160" s="57"/>
      <c r="T160" s="57"/>
    </row>
    <row r="161" spans="1:20" ht="16.8" x14ac:dyDescent="0.3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P161" s="57"/>
      <c r="Q161" s="57"/>
      <c r="R161" s="57"/>
      <c r="S161" s="57"/>
      <c r="T161" s="57"/>
    </row>
    <row r="162" spans="1:20" ht="16.8" x14ac:dyDescent="0.3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P162" s="57"/>
      <c r="Q162" s="57"/>
      <c r="R162" s="57"/>
      <c r="S162" s="57"/>
      <c r="T162" s="57"/>
    </row>
    <row r="163" spans="1:20" ht="16.8" x14ac:dyDescent="0.3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P163" s="57"/>
      <c r="Q163" s="57"/>
      <c r="R163" s="57"/>
      <c r="S163" s="57"/>
      <c r="T163" s="57"/>
    </row>
    <row r="164" spans="1:20" ht="16.8" x14ac:dyDescent="0.3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P164" s="57"/>
      <c r="Q164" s="57"/>
      <c r="R164" s="57"/>
      <c r="S164" s="57"/>
      <c r="T164" s="57"/>
    </row>
    <row r="165" spans="1:20" ht="16.8" x14ac:dyDescent="0.3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P165" s="57"/>
      <c r="Q165" s="57"/>
      <c r="R165" s="57"/>
      <c r="S165" s="57"/>
      <c r="T165" s="57"/>
    </row>
    <row r="166" spans="1:20" ht="16.8" x14ac:dyDescent="0.3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P166" s="57"/>
      <c r="Q166" s="57"/>
      <c r="R166" s="57"/>
      <c r="S166" s="57"/>
      <c r="T166" s="57"/>
    </row>
    <row r="167" spans="1:20" ht="16.8" x14ac:dyDescent="0.3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P167" s="57"/>
      <c r="Q167" s="57"/>
      <c r="R167" s="57"/>
      <c r="S167" s="57"/>
      <c r="T167" s="57"/>
    </row>
    <row r="168" spans="1:20" ht="16.8" x14ac:dyDescent="0.3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P168" s="57"/>
      <c r="Q168" s="57"/>
      <c r="R168" s="57"/>
      <c r="S168" s="57"/>
      <c r="T168" s="57"/>
    </row>
    <row r="169" spans="1:20" ht="16.8" x14ac:dyDescent="0.3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P169" s="57"/>
      <c r="Q169" s="57"/>
      <c r="R169" s="57"/>
      <c r="S169" s="57"/>
      <c r="T169" s="57"/>
    </row>
    <row r="170" spans="1:20" ht="16.8" x14ac:dyDescent="0.3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P170" s="57"/>
      <c r="Q170" s="57"/>
      <c r="R170" s="57"/>
      <c r="S170" s="57"/>
      <c r="T170" s="57"/>
    </row>
    <row r="171" spans="1:20" ht="16.8" x14ac:dyDescent="0.3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P171" s="57"/>
      <c r="Q171" s="57"/>
      <c r="R171" s="57"/>
      <c r="S171" s="57"/>
      <c r="T171" s="57"/>
    </row>
    <row r="172" spans="1:20" ht="16.8" x14ac:dyDescent="0.3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P172" s="57"/>
      <c r="Q172" s="57"/>
      <c r="R172" s="57"/>
      <c r="S172" s="57"/>
      <c r="T172" s="57"/>
    </row>
    <row r="173" spans="1:20" ht="16.8" x14ac:dyDescent="0.3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P173" s="57"/>
      <c r="Q173" s="57"/>
      <c r="R173" s="57"/>
      <c r="S173" s="57"/>
      <c r="T173" s="57"/>
    </row>
    <row r="174" spans="1:20" ht="16.8" x14ac:dyDescent="0.3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P174" s="57"/>
      <c r="Q174" s="57"/>
      <c r="R174" s="57"/>
      <c r="S174" s="57"/>
      <c r="T174" s="57"/>
    </row>
    <row r="175" spans="1:20" ht="16.8" x14ac:dyDescent="0.3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P175" s="57"/>
      <c r="Q175" s="57"/>
      <c r="R175" s="57"/>
      <c r="S175" s="57"/>
      <c r="T175" s="57"/>
    </row>
    <row r="176" spans="1:20" ht="16.8" x14ac:dyDescent="0.3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P176" s="57"/>
      <c r="Q176" s="57"/>
      <c r="R176" s="57"/>
      <c r="S176" s="57"/>
      <c r="T176" s="57"/>
    </row>
    <row r="177" spans="1:20" ht="16.8" x14ac:dyDescent="0.3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P177" s="57"/>
      <c r="Q177" s="57"/>
      <c r="R177" s="57"/>
      <c r="S177" s="57"/>
      <c r="T177" s="57"/>
    </row>
    <row r="178" spans="1:20" ht="16.8" x14ac:dyDescent="0.3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P178" s="57"/>
      <c r="Q178" s="57"/>
      <c r="R178" s="57"/>
      <c r="S178" s="57"/>
      <c r="T178" s="57"/>
    </row>
    <row r="179" spans="1:20" ht="16.8" x14ac:dyDescent="0.3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P179" s="57"/>
      <c r="Q179" s="57"/>
      <c r="R179" s="57"/>
      <c r="S179" s="57"/>
      <c r="T179" s="57"/>
    </row>
    <row r="180" spans="1:20" ht="16.8" x14ac:dyDescent="0.3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P180" s="57"/>
      <c r="Q180" s="57"/>
      <c r="R180" s="57"/>
      <c r="S180" s="57"/>
      <c r="T180" s="57"/>
    </row>
    <row r="181" spans="1:20" ht="16.8" x14ac:dyDescent="0.3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P181" s="57"/>
      <c r="Q181" s="57"/>
      <c r="R181" s="57"/>
      <c r="S181" s="57"/>
      <c r="T181" s="57"/>
    </row>
    <row r="182" spans="1:20" ht="16.8" x14ac:dyDescent="0.3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P182" s="57"/>
      <c r="Q182" s="57"/>
      <c r="R182" s="57"/>
      <c r="S182" s="57"/>
      <c r="T182" s="57"/>
    </row>
    <row r="183" spans="1:20" ht="16.8" x14ac:dyDescent="0.3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P183" s="57"/>
      <c r="Q183" s="57"/>
      <c r="R183" s="57"/>
      <c r="S183" s="57"/>
      <c r="T183" s="57"/>
    </row>
    <row r="184" spans="1:20" ht="16.8" x14ac:dyDescent="0.3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P184" s="57"/>
      <c r="Q184" s="57"/>
      <c r="R184" s="57"/>
      <c r="S184" s="57"/>
      <c r="T184" s="57"/>
    </row>
    <row r="185" spans="1:20" ht="16.8" x14ac:dyDescent="0.3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P185" s="57"/>
      <c r="Q185" s="57"/>
      <c r="R185" s="57"/>
      <c r="S185" s="57"/>
      <c r="T185" s="57"/>
    </row>
    <row r="186" spans="1:20" ht="16.8" x14ac:dyDescent="0.3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P186" s="57"/>
      <c r="Q186" s="57"/>
      <c r="R186" s="57"/>
      <c r="S186" s="57"/>
      <c r="T186" s="57"/>
    </row>
    <row r="187" spans="1:20" ht="16.8" x14ac:dyDescent="0.3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P187" s="57"/>
      <c r="Q187" s="57"/>
      <c r="R187" s="57"/>
      <c r="S187" s="57"/>
      <c r="T187" s="57"/>
    </row>
    <row r="188" spans="1:20" ht="16.8" x14ac:dyDescent="0.3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P188" s="57"/>
      <c r="Q188" s="57"/>
      <c r="R188" s="57"/>
      <c r="S188" s="57"/>
      <c r="T188" s="57"/>
    </row>
    <row r="189" spans="1:20" ht="16.8" x14ac:dyDescent="0.3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P189" s="57"/>
      <c r="Q189" s="57"/>
      <c r="R189" s="57"/>
      <c r="S189" s="57"/>
      <c r="T189" s="57"/>
    </row>
    <row r="190" spans="1:20" ht="16.8" x14ac:dyDescent="0.3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P190" s="57"/>
      <c r="Q190" s="57"/>
      <c r="R190" s="57"/>
      <c r="S190" s="57"/>
      <c r="T190" s="57"/>
    </row>
    <row r="191" spans="1:20" ht="16.8" x14ac:dyDescent="0.3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P191" s="57"/>
      <c r="Q191" s="57"/>
      <c r="R191" s="57"/>
      <c r="S191" s="57"/>
      <c r="T191" s="57"/>
    </row>
    <row r="192" spans="1:20" ht="16.8" x14ac:dyDescent="0.3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P192" s="57"/>
      <c r="Q192" s="57"/>
      <c r="R192" s="57"/>
      <c r="S192" s="57"/>
      <c r="T192" s="57"/>
    </row>
    <row r="193" spans="1:20" ht="16.8" x14ac:dyDescent="0.3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P193" s="57"/>
      <c r="Q193" s="57"/>
      <c r="R193" s="57"/>
      <c r="S193" s="57"/>
      <c r="T193" s="57"/>
    </row>
    <row r="194" spans="1:20" ht="16.8" x14ac:dyDescent="0.3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P194" s="57"/>
      <c r="Q194" s="57"/>
      <c r="R194" s="57"/>
      <c r="S194" s="57"/>
      <c r="T194" s="57"/>
    </row>
    <row r="195" spans="1:20" ht="16.8" x14ac:dyDescent="0.3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P195" s="57"/>
      <c r="Q195" s="57"/>
      <c r="R195" s="57"/>
      <c r="S195" s="57"/>
      <c r="T195" s="57"/>
    </row>
    <row r="196" spans="1:20" ht="16.8" x14ac:dyDescent="0.3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P196" s="57"/>
      <c r="Q196" s="57"/>
      <c r="R196" s="57"/>
      <c r="S196" s="57"/>
      <c r="T196" s="57"/>
    </row>
    <row r="197" spans="1:20" ht="16.8" x14ac:dyDescent="0.3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P197" s="57"/>
      <c r="Q197" s="57"/>
      <c r="R197" s="57"/>
      <c r="S197" s="57"/>
      <c r="T197" s="57"/>
    </row>
    <row r="198" spans="1:20" ht="16.8" x14ac:dyDescent="0.3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P198" s="57"/>
      <c r="Q198" s="57"/>
      <c r="R198" s="57"/>
      <c r="S198" s="57"/>
      <c r="T198" s="57"/>
    </row>
    <row r="199" spans="1:20" ht="16.8" x14ac:dyDescent="0.3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P199" s="57"/>
      <c r="Q199" s="57"/>
      <c r="R199" s="57"/>
      <c r="S199" s="57"/>
      <c r="T199" s="57"/>
    </row>
    <row r="200" spans="1:20" ht="16.8" x14ac:dyDescent="0.3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P200" s="57"/>
      <c r="Q200" s="57"/>
      <c r="R200" s="57"/>
      <c r="S200" s="57"/>
      <c r="T200" s="57"/>
    </row>
    <row r="201" spans="1:20" ht="16.8" x14ac:dyDescent="0.3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P201" s="57"/>
      <c r="Q201" s="57"/>
      <c r="R201" s="57"/>
      <c r="S201" s="57"/>
      <c r="T201" s="57"/>
    </row>
    <row r="202" spans="1:20" ht="16.8" x14ac:dyDescent="0.3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P202" s="57"/>
      <c r="Q202" s="57"/>
      <c r="R202" s="57"/>
      <c r="S202" s="57"/>
      <c r="T202" s="57"/>
    </row>
    <row r="203" spans="1:20" ht="16.8" x14ac:dyDescent="0.3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P203" s="57"/>
      <c r="Q203" s="57"/>
      <c r="R203" s="57"/>
      <c r="S203" s="57"/>
      <c r="T203" s="57"/>
    </row>
    <row r="204" spans="1:20" ht="16.8" x14ac:dyDescent="0.3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P204" s="57"/>
      <c r="Q204" s="57"/>
      <c r="R204" s="57"/>
      <c r="S204" s="57"/>
      <c r="T204" s="57"/>
    </row>
    <row r="205" spans="1:20" ht="16.8" x14ac:dyDescent="0.3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P205" s="57"/>
      <c r="Q205" s="57"/>
      <c r="R205" s="57"/>
      <c r="S205" s="57"/>
      <c r="T205" s="57"/>
    </row>
    <row r="206" spans="1:20" ht="16.8" x14ac:dyDescent="0.3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P206" s="57"/>
      <c r="Q206" s="57"/>
      <c r="R206" s="57"/>
      <c r="S206" s="57"/>
      <c r="T206" s="57"/>
    </row>
    <row r="207" spans="1:20" ht="16.8" x14ac:dyDescent="0.3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P207" s="57"/>
      <c r="Q207" s="57"/>
      <c r="R207" s="57"/>
      <c r="S207" s="57"/>
      <c r="T207" s="57"/>
    </row>
    <row r="208" spans="1:20" ht="16.8" x14ac:dyDescent="0.3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P208" s="57"/>
      <c r="Q208" s="57"/>
      <c r="R208" s="57"/>
      <c r="S208" s="57"/>
      <c r="T208" s="57"/>
    </row>
    <row r="209" spans="1:20" ht="16.8" x14ac:dyDescent="0.3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P209" s="57"/>
      <c r="Q209" s="57"/>
      <c r="R209" s="57"/>
      <c r="S209" s="57"/>
      <c r="T209" s="57"/>
    </row>
    <row r="210" spans="1:20" ht="16.8" x14ac:dyDescent="0.3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P210" s="57"/>
      <c r="Q210" s="57"/>
      <c r="R210" s="57"/>
      <c r="S210" s="57"/>
      <c r="T210" s="57"/>
    </row>
    <row r="211" spans="1:20" ht="16.8" x14ac:dyDescent="0.3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P211" s="57"/>
      <c r="Q211" s="57"/>
      <c r="R211" s="57"/>
      <c r="S211" s="57"/>
      <c r="T211" s="57"/>
    </row>
    <row r="212" spans="1:20" ht="16.8" x14ac:dyDescent="0.3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P212" s="57"/>
      <c r="Q212" s="57"/>
      <c r="R212" s="57"/>
      <c r="S212" s="57"/>
      <c r="T212" s="57"/>
    </row>
    <row r="213" spans="1:20" ht="16.8" x14ac:dyDescent="0.3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P213" s="57"/>
      <c r="Q213" s="57"/>
      <c r="R213" s="57"/>
      <c r="S213" s="57"/>
      <c r="T213" s="57"/>
    </row>
    <row r="214" spans="1:20" ht="16.8" x14ac:dyDescent="0.3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P214" s="57"/>
      <c r="Q214" s="57"/>
      <c r="R214" s="57"/>
      <c r="S214" s="57"/>
      <c r="T214" s="57"/>
    </row>
    <row r="215" spans="1:20" ht="16.8" x14ac:dyDescent="0.3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P215" s="57"/>
      <c r="Q215" s="57"/>
      <c r="R215" s="57"/>
      <c r="S215" s="57"/>
      <c r="T215" s="57"/>
    </row>
    <row r="216" spans="1:20" ht="16.8" x14ac:dyDescent="0.3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P216" s="57"/>
      <c r="Q216" s="57"/>
      <c r="R216" s="57"/>
      <c r="S216" s="57"/>
      <c r="T216" s="57"/>
    </row>
    <row r="217" spans="1:20" ht="16.8" x14ac:dyDescent="0.3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P217" s="57"/>
      <c r="Q217" s="57"/>
      <c r="R217" s="57"/>
      <c r="S217" s="57"/>
      <c r="T217" s="57"/>
    </row>
    <row r="218" spans="1:20" ht="16.8" x14ac:dyDescent="0.3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P218" s="57"/>
      <c r="Q218" s="57"/>
      <c r="R218" s="57"/>
      <c r="S218" s="57"/>
      <c r="T218" s="57"/>
    </row>
    <row r="219" spans="1:20" ht="16.8" x14ac:dyDescent="0.3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P219" s="57"/>
      <c r="Q219" s="57"/>
      <c r="R219" s="57"/>
      <c r="S219" s="57"/>
      <c r="T219" s="57"/>
    </row>
    <row r="220" spans="1:20" ht="16.8" x14ac:dyDescent="0.3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P220" s="57"/>
      <c r="Q220" s="57"/>
      <c r="R220" s="57"/>
      <c r="S220" s="57"/>
      <c r="T220" s="57"/>
    </row>
    <row r="221" spans="1:20" ht="16.8" x14ac:dyDescent="0.3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P221" s="57"/>
      <c r="Q221" s="57"/>
      <c r="R221" s="57"/>
      <c r="S221" s="57"/>
      <c r="T221" s="57"/>
    </row>
    <row r="222" spans="1:20" ht="16.8" x14ac:dyDescent="0.3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P222" s="57"/>
      <c r="Q222" s="57"/>
      <c r="R222" s="57"/>
      <c r="S222" s="57"/>
      <c r="T222" s="57"/>
    </row>
    <row r="223" spans="1:20" ht="16.8" x14ac:dyDescent="0.3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P223" s="57"/>
      <c r="Q223" s="57"/>
      <c r="R223" s="57"/>
      <c r="S223" s="57"/>
      <c r="T223" s="57"/>
    </row>
    <row r="224" spans="1:20" ht="16.8" x14ac:dyDescent="0.3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P224" s="57"/>
      <c r="Q224" s="57"/>
      <c r="R224" s="57"/>
      <c r="S224" s="57"/>
      <c r="T224" s="57"/>
    </row>
    <row r="225" spans="1:20" ht="16.8" x14ac:dyDescent="0.3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P225" s="57"/>
      <c r="Q225" s="57"/>
      <c r="R225" s="57"/>
      <c r="S225" s="57"/>
      <c r="T225" s="57"/>
    </row>
    <row r="226" spans="1:20" ht="16.8" x14ac:dyDescent="0.3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P226" s="57"/>
      <c r="Q226" s="57"/>
      <c r="R226" s="57"/>
      <c r="S226" s="57"/>
      <c r="T226" s="57"/>
    </row>
    <row r="227" spans="1:20" ht="16.8" x14ac:dyDescent="0.3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P227" s="57"/>
      <c r="Q227" s="57"/>
      <c r="R227" s="57"/>
      <c r="S227" s="57"/>
      <c r="T227" s="57"/>
    </row>
    <row r="228" spans="1:20" ht="16.8" x14ac:dyDescent="0.3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P228" s="57"/>
      <c r="Q228" s="57"/>
      <c r="R228" s="57"/>
      <c r="S228" s="57"/>
      <c r="T228" s="57"/>
    </row>
    <row r="229" spans="1:20" ht="16.8" x14ac:dyDescent="0.3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P229" s="57"/>
      <c r="Q229" s="57"/>
      <c r="R229" s="57"/>
      <c r="S229" s="57"/>
      <c r="T229" s="57"/>
    </row>
    <row r="230" spans="1:20" ht="16.8" x14ac:dyDescent="0.3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P230" s="57"/>
      <c r="Q230" s="57"/>
      <c r="R230" s="57"/>
      <c r="S230" s="57"/>
      <c r="T230" s="57"/>
    </row>
    <row r="231" spans="1:20" ht="16.8" x14ac:dyDescent="0.3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P231" s="57"/>
      <c r="Q231" s="57"/>
      <c r="R231" s="57"/>
      <c r="S231" s="57"/>
      <c r="T231" s="57"/>
    </row>
    <row r="232" spans="1:20" ht="16.8" x14ac:dyDescent="0.3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P232" s="57"/>
      <c r="Q232" s="57"/>
      <c r="R232" s="57"/>
      <c r="S232" s="57"/>
      <c r="T232" s="57"/>
    </row>
    <row r="233" spans="1:20" ht="16.8" x14ac:dyDescent="0.3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P233" s="57"/>
      <c r="Q233" s="57"/>
      <c r="R233" s="57"/>
      <c r="S233" s="57"/>
      <c r="T233" s="57"/>
    </row>
    <row r="234" spans="1:20" ht="16.8" x14ac:dyDescent="0.3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P234" s="57"/>
      <c r="Q234" s="57"/>
      <c r="R234" s="57"/>
      <c r="S234" s="57"/>
      <c r="T234" s="57"/>
    </row>
    <row r="235" spans="1:20" ht="16.8" x14ac:dyDescent="0.3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P235" s="57"/>
      <c r="Q235" s="57"/>
      <c r="R235" s="57"/>
      <c r="S235" s="57"/>
      <c r="T235" s="57"/>
    </row>
    <row r="236" spans="1:20" ht="16.8" x14ac:dyDescent="0.3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P236" s="57"/>
      <c r="Q236" s="57"/>
      <c r="R236" s="57"/>
      <c r="S236" s="57"/>
      <c r="T236" s="57"/>
    </row>
    <row r="237" spans="1:20" ht="16.8" x14ac:dyDescent="0.3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P237" s="57"/>
      <c r="Q237" s="57"/>
      <c r="R237" s="57"/>
      <c r="S237" s="57"/>
      <c r="T237" s="57"/>
    </row>
    <row r="238" spans="1:20" ht="16.8" x14ac:dyDescent="0.3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P238" s="57"/>
      <c r="Q238" s="57"/>
      <c r="R238" s="57"/>
      <c r="S238" s="57"/>
      <c r="T238" s="57"/>
    </row>
    <row r="239" spans="1:20" ht="16.8" x14ac:dyDescent="0.3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P239" s="57"/>
      <c r="Q239" s="57"/>
      <c r="R239" s="57"/>
      <c r="S239" s="57"/>
      <c r="T239" s="57"/>
    </row>
    <row r="240" spans="1:20" ht="16.8" x14ac:dyDescent="0.3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P240" s="57"/>
      <c r="Q240" s="57"/>
      <c r="R240" s="57"/>
      <c r="S240" s="57"/>
      <c r="T240" s="57"/>
    </row>
    <row r="241" spans="1:20" ht="16.8" x14ac:dyDescent="0.3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P241" s="57"/>
      <c r="Q241" s="57"/>
      <c r="R241" s="57"/>
      <c r="S241" s="57"/>
      <c r="T241" s="57"/>
    </row>
    <row r="242" spans="1:20" ht="16.8" x14ac:dyDescent="0.3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P242" s="57"/>
      <c r="Q242" s="57"/>
      <c r="R242" s="57"/>
      <c r="S242" s="57"/>
      <c r="T242" s="57"/>
    </row>
    <row r="243" spans="1:20" ht="16.8" x14ac:dyDescent="0.3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P243" s="57"/>
      <c r="Q243" s="57"/>
      <c r="R243" s="57"/>
      <c r="S243" s="57"/>
      <c r="T243" s="57"/>
    </row>
    <row r="244" spans="1:20" ht="16.8" x14ac:dyDescent="0.3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P244" s="57"/>
      <c r="Q244" s="57"/>
      <c r="R244" s="57"/>
      <c r="S244" s="57"/>
      <c r="T244" s="57"/>
    </row>
    <row r="245" spans="1:20" ht="16.8" x14ac:dyDescent="0.3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P245" s="57"/>
      <c r="Q245" s="57"/>
      <c r="R245" s="57"/>
      <c r="S245" s="57"/>
      <c r="T245" s="57"/>
    </row>
    <row r="246" spans="1:20" ht="16.8" x14ac:dyDescent="0.3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P246" s="57"/>
      <c r="Q246" s="57"/>
      <c r="R246" s="57"/>
      <c r="S246" s="57"/>
      <c r="T246" s="57"/>
    </row>
    <row r="247" spans="1:20" ht="16.8" x14ac:dyDescent="0.3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P247" s="57"/>
      <c r="Q247" s="57"/>
      <c r="R247" s="57"/>
      <c r="S247" s="57"/>
      <c r="T247" s="57"/>
    </row>
    <row r="248" spans="1:20" ht="16.8" x14ac:dyDescent="0.3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P248" s="57"/>
      <c r="Q248" s="57"/>
      <c r="R248" s="57"/>
      <c r="S248" s="57"/>
      <c r="T248" s="57"/>
    </row>
    <row r="249" spans="1:20" ht="16.8" x14ac:dyDescent="0.3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P249" s="57"/>
      <c r="Q249" s="57"/>
      <c r="R249" s="57"/>
      <c r="S249" s="57"/>
      <c r="T249" s="57"/>
    </row>
    <row r="250" spans="1:20" ht="16.8" x14ac:dyDescent="0.3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P250" s="57"/>
      <c r="Q250" s="57"/>
      <c r="R250" s="57"/>
      <c r="S250" s="57"/>
      <c r="T250" s="57"/>
    </row>
    <row r="251" spans="1:20" ht="16.8" x14ac:dyDescent="0.3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P251" s="57"/>
      <c r="Q251" s="57"/>
      <c r="R251" s="57"/>
      <c r="S251" s="57"/>
      <c r="T251" s="57"/>
    </row>
    <row r="252" spans="1:20" ht="16.8" x14ac:dyDescent="0.3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P252" s="57"/>
      <c r="Q252" s="57"/>
      <c r="R252" s="57"/>
      <c r="S252" s="57"/>
      <c r="T252" s="57"/>
    </row>
    <row r="253" spans="1:20" ht="16.8" x14ac:dyDescent="0.3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P253" s="57"/>
      <c r="Q253" s="57"/>
      <c r="R253" s="57"/>
      <c r="S253" s="57"/>
      <c r="T253" s="57"/>
    </row>
    <row r="254" spans="1:20" ht="16.8" x14ac:dyDescent="0.3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P254" s="57"/>
      <c r="Q254" s="57"/>
      <c r="R254" s="57"/>
      <c r="S254" s="57"/>
      <c r="T254" s="57"/>
    </row>
    <row r="255" spans="1:20" ht="16.8" x14ac:dyDescent="0.3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P255" s="57"/>
      <c r="Q255" s="57"/>
      <c r="R255" s="57"/>
      <c r="S255" s="57"/>
      <c r="T255" s="57"/>
    </row>
    <row r="256" spans="1:20" ht="16.8" x14ac:dyDescent="0.3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P256" s="57"/>
      <c r="Q256" s="57"/>
      <c r="R256" s="57"/>
      <c r="S256" s="57"/>
      <c r="T256" s="57"/>
    </row>
    <row r="257" spans="1:20" ht="16.8" x14ac:dyDescent="0.3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P257" s="57"/>
      <c r="Q257" s="57"/>
      <c r="R257" s="57"/>
      <c r="S257" s="57"/>
      <c r="T257" s="57"/>
    </row>
    <row r="258" spans="1:20" ht="16.8" x14ac:dyDescent="0.3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P258" s="57"/>
      <c r="Q258" s="57"/>
      <c r="R258" s="57"/>
      <c r="S258" s="57"/>
      <c r="T258" s="57"/>
    </row>
    <row r="259" spans="1:20" ht="16.8" x14ac:dyDescent="0.3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P259" s="57"/>
      <c r="Q259" s="57"/>
      <c r="R259" s="57"/>
      <c r="S259" s="57"/>
      <c r="T259" s="57"/>
    </row>
    <row r="260" spans="1:20" ht="16.8" x14ac:dyDescent="0.3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P260" s="57"/>
      <c r="Q260" s="57"/>
      <c r="R260" s="57"/>
      <c r="S260" s="57"/>
      <c r="T260" s="57"/>
    </row>
    <row r="261" spans="1:20" ht="16.8" x14ac:dyDescent="0.3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P261" s="57"/>
      <c r="Q261" s="57"/>
      <c r="R261" s="57"/>
      <c r="S261" s="57"/>
      <c r="T261" s="57"/>
    </row>
    <row r="262" spans="1:20" ht="16.8" x14ac:dyDescent="0.3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P262" s="57"/>
      <c r="Q262" s="57"/>
      <c r="R262" s="57"/>
      <c r="S262" s="57"/>
      <c r="T262" s="57"/>
    </row>
    <row r="263" spans="1:20" ht="16.8" x14ac:dyDescent="0.3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P263" s="57"/>
      <c r="Q263" s="57"/>
      <c r="R263" s="57"/>
      <c r="S263" s="57"/>
      <c r="T263" s="57"/>
    </row>
    <row r="264" spans="1:20" ht="16.8" x14ac:dyDescent="0.3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P264" s="57"/>
      <c r="Q264" s="57"/>
      <c r="R264" s="57"/>
      <c r="S264" s="57"/>
      <c r="T264" s="57"/>
    </row>
    <row r="265" spans="1:20" ht="16.8" x14ac:dyDescent="0.3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P265" s="57"/>
      <c r="Q265" s="57"/>
      <c r="R265" s="57"/>
      <c r="S265" s="57"/>
      <c r="T265" s="57"/>
    </row>
    <row r="266" spans="1:20" ht="16.8" x14ac:dyDescent="0.3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P266" s="57"/>
      <c r="Q266" s="57"/>
      <c r="R266" s="57"/>
      <c r="S266" s="57"/>
      <c r="T266" s="57"/>
    </row>
    <row r="267" spans="1:20" ht="16.8" x14ac:dyDescent="0.3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P267" s="57"/>
      <c r="Q267" s="57"/>
      <c r="R267" s="57"/>
      <c r="S267" s="57"/>
      <c r="T267" s="57"/>
    </row>
    <row r="268" spans="1:20" ht="16.8" x14ac:dyDescent="0.3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P268" s="57"/>
      <c r="Q268" s="57"/>
      <c r="R268" s="57"/>
      <c r="S268" s="57"/>
      <c r="T268" s="57"/>
    </row>
    <row r="269" spans="1:20" ht="16.8" x14ac:dyDescent="0.3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P269" s="57"/>
      <c r="Q269" s="57"/>
      <c r="R269" s="57"/>
      <c r="S269" s="57"/>
      <c r="T269" s="57"/>
    </row>
    <row r="270" spans="1:20" ht="16.8" x14ac:dyDescent="0.3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P270" s="57"/>
      <c r="Q270" s="57"/>
      <c r="R270" s="57"/>
      <c r="S270" s="57"/>
      <c r="T270" s="57"/>
    </row>
    <row r="271" spans="1:20" ht="16.8" x14ac:dyDescent="0.3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P271" s="57"/>
      <c r="Q271" s="57"/>
      <c r="R271" s="57"/>
      <c r="S271" s="57"/>
      <c r="T271" s="57"/>
    </row>
    <row r="272" spans="1:20" ht="16.8" x14ac:dyDescent="0.3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P272" s="57"/>
      <c r="Q272" s="57"/>
      <c r="R272" s="57"/>
      <c r="S272" s="57"/>
      <c r="T272" s="57"/>
    </row>
    <row r="273" spans="1:20" ht="16.8" x14ac:dyDescent="0.3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P273" s="57"/>
      <c r="Q273" s="57"/>
      <c r="R273" s="57"/>
      <c r="S273" s="57"/>
      <c r="T273" s="57"/>
    </row>
    <row r="274" spans="1:20" ht="16.8" x14ac:dyDescent="0.3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P274" s="57"/>
      <c r="Q274" s="57"/>
      <c r="R274" s="57"/>
      <c r="S274" s="57"/>
      <c r="T274" s="57"/>
    </row>
    <row r="275" spans="1:20" ht="16.8" x14ac:dyDescent="0.3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P275" s="57"/>
      <c r="Q275" s="57"/>
      <c r="R275" s="57"/>
      <c r="S275" s="57"/>
      <c r="T275" s="57"/>
    </row>
    <row r="276" spans="1:20" ht="16.8" x14ac:dyDescent="0.3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P276" s="57"/>
      <c r="Q276" s="57"/>
      <c r="R276" s="57"/>
      <c r="S276" s="57"/>
      <c r="T276" s="57"/>
    </row>
    <row r="277" spans="1:20" ht="16.8" x14ac:dyDescent="0.3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P277" s="57"/>
      <c r="Q277" s="57"/>
      <c r="R277" s="57"/>
      <c r="S277" s="57"/>
      <c r="T277" s="57"/>
    </row>
    <row r="278" spans="1:20" ht="16.8" x14ac:dyDescent="0.3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P278" s="57"/>
      <c r="Q278" s="57"/>
      <c r="R278" s="57"/>
      <c r="S278" s="57"/>
      <c r="T278" s="57"/>
    </row>
    <row r="279" spans="1:20" ht="16.8" x14ac:dyDescent="0.3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P279" s="57"/>
      <c r="Q279" s="57"/>
      <c r="R279" s="57"/>
      <c r="S279" s="57"/>
      <c r="T279" s="57"/>
    </row>
    <row r="280" spans="1:20" ht="16.8" x14ac:dyDescent="0.3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P280" s="57"/>
      <c r="Q280" s="57"/>
      <c r="R280" s="57"/>
      <c r="S280" s="57"/>
      <c r="T280" s="57"/>
    </row>
    <row r="281" spans="1:20" ht="16.8" x14ac:dyDescent="0.3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P281" s="57"/>
      <c r="Q281" s="57"/>
      <c r="R281" s="57"/>
      <c r="S281" s="57"/>
      <c r="T281" s="57"/>
    </row>
    <row r="282" spans="1:20" ht="16.8" x14ac:dyDescent="0.3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P282" s="57"/>
      <c r="Q282" s="57"/>
      <c r="R282" s="57"/>
      <c r="S282" s="57"/>
      <c r="T282" s="57"/>
    </row>
    <row r="283" spans="1:20" ht="16.8" x14ac:dyDescent="0.3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P283" s="57"/>
      <c r="Q283" s="57"/>
      <c r="R283" s="57"/>
      <c r="S283" s="57"/>
      <c r="T283" s="57"/>
    </row>
    <row r="284" spans="1:20" ht="16.8" x14ac:dyDescent="0.3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P284" s="57"/>
      <c r="Q284" s="57"/>
      <c r="R284" s="57"/>
      <c r="S284" s="57"/>
      <c r="T284" s="57"/>
    </row>
    <row r="285" spans="1:20" ht="16.8" x14ac:dyDescent="0.3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P285" s="57"/>
      <c r="Q285" s="57"/>
      <c r="R285" s="57"/>
      <c r="S285" s="57"/>
      <c r="T285" s="57"/>
    </row>
    <row r="286" spans="1:20" ht="16.8" x14ac:dyDescent="0.3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P286" s="57"/>
      <c r="Q286" s="57"/>
      <c r="R286" s="57"/>
      <c r="S286" s="57"/>
      <c r="T286" s="57"/>
    </row>
    <row r="287" spans="1:20" ht="16.8" x14ac:dyDescent="0.3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P287" s="57"/>
      <c r="Q287" s="57"/>
      <c r="R287" s="57"/>
      <c r="S287" s="57"/>
      <c r="T287" s="57"/>
    </row>
    <row r="288" spans="1:20" ht="16.8" x14ac:dyDescent="0.3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P288" s="57"/>
      <c r="Q288" s="57"/>
      <c r="R288" s="57"/>
      <c r="S288" s="57"/>
      <c r="T288" s="57"/>
    </row>
    <row r="289" spans="1:20" ht="16.8" x14ac:dyDescent="0.3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P289" s="57"/>
      <c r="Q289" s="57"/>
      <c r="R289" s="57"/>
      <c r="S289" s="57"/>
      <c r="T289" s="57"/>
    </row>
    <row r="290" spans="1:20" ht="16.8" x14ac:dyDescent="0.3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P290" s="57"/>
      <c r="Q290" s="57"/>
      <c r="R290" s="57"/>
      <c r="S290" s="57"/>
      <c r="T290" s="57"/>
    </row>
    <row r="291" spans="1:20" ht="16.8" x14ac:dyDescent="0.3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P291" s="57"/>
      <c r="Q291" s="57"/>
      <c r="R291" s="57"/>
      <c r="S291" s="57"/>
      <c r="T291" s="57"/>
    </row>
    <row r="292" spans="1:20" ht="16.8" x14ac:dyDescent="0.3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P292" s="57"/>
      <c r="Q292" s="57"/>
      <c r="R292" s="57"/>
      <c r="S292" s="57"/>
      <c r="T292" s="57"/>
    </row>
    <row r="293" spans="1:20" ht="16.8" x14ac:dyDescent="0.3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P293" s="57"/>
      <c r="Q293" s="57"/>
      <c r="R293" s="57"/>
      <c r="S293" s="57"/>
      <c r="T293" s="57"/>
    </row>
    <row r="294" spans="1:20" ht="16.8" x14ac:dyDescent="0.3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P294" s="57"/>
      <c r="Q294" s="57"/>
      <c r="R294" s="57"/>
      <c r="S294" s="57"/>
      <c r="T294" s="57"/>
    </row>
    <row r="295" spans="1:20" ht="16.8" x14ac:dyDescent="0.3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P295" s="57"/>
      <c r="Q295" s="57"/>
      <c r="R295" s="57"/>
      <c r="S295" s="57"/>
      <c r="T295" s="57"/>
    </row>
    <row r="296" spans="1:20" ht="16.8" x14ac:dyDescent="0.3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P296" s="57"/>
      <c r="Q296" s="57"/>
      <c r="R296" s="57"/>
      <c r="S296" s="57"/>
      <c r="T296" s="57"/>
    </row>
    <row r="297" spans="1:20" ht="16.8" x14ac:dyDescent="0.3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P297" s="57"/>
      <c r="Q297" s="57"/>
      <c r="R297" s="57"/>
      <c r="S297" s="57"/>
      <c r="T297" s="57"/>
    </row>
    <row r="298" spans="1:20" ht="16.8" x14ac:dyDescent="0.3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P298" s="57"/>
      <c r="Q298" s="57"/>
      <c r="R298" s="57"/>
      <c r="S298" s="57"/>
      <c r="T298" s="57"/>
    </row>
    <row r="299" spans="1:20" ht="16.8" x14ac:dyDescent="0.3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P299" s="57"/>
      <c r="Q299" s="57"/>
      <c r="R299" s="57"/>
      <c r="S299" s="57"/>
      <c r="T299" s="57"/>
    </row>
    <row r="300" spans="1:20" ht="16.8" x14ac:dyDescent="0.3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P300" s="57"/>
      <c r="Q300" s="57"/>
      <c r="R300" s="57"/>
      <c r="S300" s="57"/>
      <c r="T300" s="57"/>
    </row>
    <row r="301" spans="1:20" ht="16.8" x14ac:dyDescent="0.3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P301" s="57"/>
      <c r="Q301" s="57"/>
      <c r="R301" s="57"/>
      <c r="S301" s="57"/>
      <c r="T301" s="57"/>
    </row>
    <row r="302" spans="1:20" ht="16.8" x14ac:dyDescent="0.3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P302" s="57"/>
      <c r="Q302" s="57"/>
      <c r="R302" s="57"/>
      <c r="S302" s="57"/>
      <c r="T302" s="57"/>
    </row>
    <row r="303" spans="1:20" ht="16.8" x14ac:dyDescent="0.3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P303" s="57"/>
      <c r="Q303" s="57"/>
      <c r="R303" s="57"/>
      <c r="S303" s="57"/>
      <c r="T303" s="57"/>
    </row>
    <row r="304" spans="1:20" ht="16.8" x14ac:dyDescent="0.3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P304" s="57"/>
      <c r="Q304" s="57"/>
      <c r="R304" s="57"/>
      <c r="S304" s="57"/>
      <c r="T304" s="57"/>
    </row>
    <row r="305" spans="1:20" ht="16.8" x14ac:dyDescent="0.3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P305" s="57"/>
      <c r="Q305" s="57"/>
      <c r="R305" s="57"/>
      <c r="S305" s="57"/>
      <c r="T305" s="57"/>
    </row>
    <row r="306" spans="1:20" ht="16.8" x14ac:dyDescent="0.3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P306" s="57"/>
      <c r="Q306" s="57"/>
      <c r="R306" s="57"/>
      <c r="S306" s="57"/>
      <c r="T306" s="57"/>
    </row>
    <row r="307" spans="1:20" ht="16.8" x14ac:dyDescent="0.3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P307" s="57"/>
      <c r="Q307" s="57"/>
      <c r="R307" s="57"/>
      <c r="S307" s="57"/>
      <c r="T307" s="57"/>
    </row>
    <row r="308" spans="1:20" ht="16.8" x14ac:dyDescent="0.3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P308" s="57"/>
      <c r="Q308" s="57"/>
      <c r="R308" s="57"/>
      <c r="S308" s="57"/>
      <c r="T308" s="57"/>
    </row>
    <row r="309" spans="1:20" ht="16.8" x14ac:dyDescent="0.3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P309" s="57"/>
      <c r="Q309" s="57"/>
      <c r="R309" s="57"/>
      <c r="S309" s="57"/>
      <c r="T309" s="57"/>
    </row>
    <row r="310" spans="1:20" ht="16.8" x14ac:dyDescent="0.3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P310" s="57"/>
      <c r="Q310" s="57"/>
      <c r="R310" s="57"/>
      <c r="S310" s="57"/>
      <c r="T310" s="57"/>
    </row>
    <row r="311" spans="1:20" ht="16.8" x14ac:dyDescent="0.3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P311" s="57"/>
      <c r="Q311" s="57"/>
      <c r="R311" s="57"/>
      <c r="S311" s="57"/>
      <c r="T311" s="57"/>
    </row>
    <row r="312" spans="1:20" ht="16.8" x14ac:dyDescent="0.3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P312" s="57"/>
      <c r="Q312" s="57"/>
      <c r="R312" s="57"/>
      <c r="S312" s="57"/>
      <c r="T312" s="57"/>
    </row>
    <row r="313" spans="1:20" ht="16.8" x14ac:dyDescent="0.3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P313" s="57"/>
      <c r="Q313" s="57"/>
      <c r="R313" s="57"/>
      <c r="S313" s="57"/>
      <c r="T313" s="57"/>
    </row>
    <row r="314" spans="1:20" ht="16.8" x14ac:dyDescent="0.3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P314" s="57"/>
      <c r="Q314" s="57"/>
      <c r="R314" s="57"/>
      <c r="S314" s="57"/>
      <c r="T314" s="57"/>
    </row>
    <row r="315" spans="1:20" ht="16.8" x14ac:dyDescent="0.3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P315" s="57"/>
      <c r="Q315" s="57"/>
      <c r="R315" s="57"/>
      <c r="S315" s="57"/>
      <c r="T315" s="57"/>
    </row>
    <row r="316" spans="1:20" ht="16.8" x14ac:dyDescent="0.3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P316" s="57"/>
      <c r="Q316" s="57"/>
      <c r="R316" s="57"/>
      <c r="S316" s="57"/>
      <c r="T316" s="57"/>
    </row>
    <row r="317" spans="1:20" ht="16.8" x14ac:dyDescent="0.3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P317" s="57"/>
      <c r="Q317" s="57"/>
      <c r="R317" s="57"/>
      <c r="S317" s="57"/>
      <c r="T317" s="57"/>
    </row>
    <row r="318" spans="1:20" ht="16.8" x14ac:dyDescent="0.3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P318" s="57"/>
      <c r="Q318" s="57"/>
      <c r="R318" s="57"/>
      <c r="S318" s="57"/>
      <c r="T318" s="57"/>
    </row>
    <row r="319" spans="1:20" ht="16.8" x14ac:dyDescent="0.3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P319" s="57"/>
      <c r="Q319" s="57"/>
      <c r="R319" s="57"/>
      <c r="S319" s="57"/>
      <c r="T319" s="57"/>
    </row>
    <row r="320" spans="1:20" ht="16.8" x14ac:dyDescent="0.3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P320" s="57"/>
      <c r="Q320" s="57"/>
      <c r="R320" s="57"/>
      <c r="S320" s="57"/>
      <c r="T320" s="57"/>
    </row>
    <row r="321" spans="1:20" ht="16.8" x14ac:dyDescent="0.3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P321" s="57"/>
      <c r="Q321" s="57"/>
      <c r="R321" s="57"/>
      <c r="S321" s="57"/>
      <c r="T321" s="57"/>
    </row>
    <row r="322" spans="1:20" ht="16.8" x14ac:dyDescent="0.3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P322" s="57"/>
      <c r="Q322" s="57"/>
      <c r="R322" s="57"/>
      <c r="S322" s="57"/>
      <c r="T322" s="57"/>
    </row>
    <row r="323" spans="1:20" ht="16.8" x14ac:dyDescent="0.3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P323" s="57"/>
      <c r="Q323" s="57"/>
      <c r="R323" s="57"/>
      <c r="S323" s="57"/>
      <c r="T323" s="57"/>
    </row>
    <row r="324" spans="1:20" ht="16.8" x14ac:dyDescent="0.3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P324" s="57"/>
      <c r="Q324" s="57"/>
      <c r="R324" s="57"/>
      <c r="S324" s="57"/>
      <c r="T324" s="57"/>
    </row>
    <row r="325" spans="1:20" ht="16.8" x14ac:dyDescent="0.3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P325" s="57"/>
      <c r="Q325" s="57"/>
      <c r="R325" s="57"/>
      <c r="S325" s="57"/>
      <c r="T325" s="57"/>
    </row>
    <row r="326" spans="1:20" ht="16.8" x14ac:dyDescent="0.3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P326" s="57"/>
      <c r="Q326" s="57"/>
      <c r="R326" s="57"/>
      <c r="S326" s="57"/>
      <c r="T326" s="57"/>
    </row>
    <row r="327" spans="1:20" ht="16.8" x14ac:dyDescent="0.3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P327" s="57"/>
      <c r="Q327" s="57"/>
      <c r="R327" s="57"/>
      <c r="S327" s="57"/>
      <c r="T327" s="57"/>
    </row>
    <row r="328" spans="1:20" ht="16.8" x14ac:dyDescent="0.3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P328" s="57"/>
      <c r="Q328" s="57"/>
      <c r="R328" s="57"/>
      <c r="S328" s="57"/>
      <c r="T328" s="57"/>
    </row>
    <row r="329" spans="1:20" ht="16.8" x14ac:dyDescent="0.3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P329" s="57"/>
      <c r="Q329" s="57"/>
      <c r="R329" s="57"/>
      <c r="S329" s="57"/>
      <c r="T329" s="57"/>
    </row>
    <row r="330" spans="1:20" ht="16.8" x14ac:dyDescent="0.3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P330" s="57"/>
      <c r="Q330" s="57"/>
      <c r="R330" s="57"/>
      <c r="S330" s="57"/>
      <c r="T330" s="57"/>
    </row>
    <row r="331" spans="1:20" ht="16.8" x14ac:dyDescent="0.3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P331" s="57"/>
      <c r="Q331" s="57"/>
      <c r="R331" s="57"/>
      <c r="S331" s="57"/>
      <c r="T331" s="57"/>
    </row>
    <row r="332" spans="1:20" ht="16.8" x14ac:dyDescent="0.3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P332" s="57"/>
      <c r="Q332" s="57"/>
      <c r="R332" s="57"/>
      <c r="S332" s="57"/>
      <c r="T332" s="57"/>
    </row>
    <row r="333" spans="1:20" ht="16.8" x14ac:dyDescent="0.3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P333" s="57"/>
      <c r="Q333" s="57"/>
      <c r="R333" s="57"/>
      <c r="S333" s="57"/>
      <c r="T333" s="57"/>
    </row>
    <row r="334" spans="1:20" ht="16.8" x14ac:dyDescent="0.3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P334" s="57"/>
      <c r="Q334" s="57"/>
      <c r="R334" s="57"/>
      <c r="S334" s="57"/>
      <c r="T334" s="57"/>
    </row>
    <row r="335" spans="1:20" ht="16.8" x14ac:dyDescent="0.3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P335" s="57"/>
      <c r="Q335" s="57"/>
      <c r="R335" s="57"/>
      <c r="S335" s="57"/>
      <c r="T335" s="57"/>
    </row>
    <row r="336" spans="1:20" ht="16.8" x14ac:dyDescent="0.3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P336" s="57"/>
      <c r="Q336" s="57"/>
      <c r="R336" s="57"/>
      <c r="S336" s="57"/>
      <c r="T336" s="57"/>
    </row>
    <row r="337" spans="1:20" ht="16.8" x14ac:dyDescent="0.3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P337" s="57"/>
      <c r="Q337" s="57"/>
      <c r="R337" s="57"/>
      <c r="S337" s="57"/>
      <c r="T337" s="57"/>
    </row>
    <row r="338" spans="1:20" ht="16.8" x14ac:dyDescent="0.3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P338" s="57"/>
      <c r="Q338" s="57"/>
      <c r="R338" s="57"/>
      <c r="S338" s="57"/>
      <c r="T338" s="57"/>
    </row>
    <row r="339" spans="1:20" ht="16.8" x14ac:dyDescent="0.3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P339" s="57"/>
      <c r="Q339" s="57"/>
      <c r="R339" s="57"/>
      <c r="S339" s="57"/>
      <c r="T339" s="57"/>
    </row>
    <row r="340" spans="1:20" ht="16.8" x14ac:dyDescent="0.3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P340" s="57"/>
      <c r="Q340" s="57"/>
      <c r="R340" s="57"/>
      <c r="S340" s="57"/>
      <c r="T340" s="57"/>
    </row>
    <row r="341" spans="1:20" ht="16.8" x14ac:dyDescent="0.3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P341" s="57"/>
      <c r="Q341" s="57"/>
      <c r="R341" s="57"/>
      <c r="S341" s="57"/>
      <c r="T341" s="57"/>
    </row>
    <row r="342" spans="1:20" ht="16.8" x14ac:dyDescent="0.3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P342" s="57"/>
      <c r="Q342" s="57"/>
      <c r="R342" s="57"/>
      <c r="S342" s="57"/>
      <c r="T342" s="57"/>
    </row>
    <row r="343" spans="1:20" ht="16.8" x14ac:dyDescent="0.3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P343" s="57"/>
      <c r="Q343" s="57"/>
      <c r="R343" s="57"/>
      <c r="S343" s="57"/>
      <c r="T343" s="57"/>
    </row>
    <row r="344" spans="1:20" ht="16.8" x14ac:dyDescent="0.3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P344" s="57"/>
      <c r="Q344" s="57"/>
      <c r="R344" s="57"/>
      <c r="S344" s="57"/>
      <c r="T344" s="57"/>
    </row>
    <row r="345" spans="1:20" ht="16.8" x14ac:dyDescent="0.3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P345" s="57"/>
      <c r="Q345" s="57"/>
      <c r="R345" s="57"/>
      <c r="S345" s="57"/>
      <c r="T345" s="57"/>
    </row>
    <row r="346" spans="1:20" ht="16.8" x14ac:dyDescent="0.3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P346" s="57"/>
      <c r="Q346" s="57"/>
      <c r="R346" s="57"/>
      <c r="S346" s="57"/>
      <c r="T346" s="57"/>
    </row>
    <row r="347" spans="1:20" ht="16.8" x14ac:dyDescent="0.3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P347" s="57"/>
      <c r="Q347" s="57"/>
      <c r="R347" s="57"/>
      <c r="S347" s="57"/>
      <c r="T347" s="57"/>
    </row>
    <row r="348" spans="1:20" ht="16.8" x14ac:dyDescent="0.3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P348" s="57"/>
      <c r="Q348" s="57"/>
      <c r="R348" s="57"/>
      <c r="S348" s="57"/>
      <c r="T348" s="57"/>
    </row>
    <row r="349" spans="1:20" ht="16.8" x14ac:dyDescent="0.3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P349" s="57"/>
      <c r="Q349" s="57"/>
      <c r="R349" s="57"/>
      <c r="S349" s="57"/>
      <c r="T349" s="57"/>
    </row>
    <row r="350" spans="1:20" ht="16.8" x14ac:dyDescent="0.3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P350" s="57"/>
      <c r="Q350" s="57"/>
      <c r="R350" s="57"/>
      <c r="S350" s="57"/>
      <c r="T350" s="57"/>
    </row>
    <row r="351" spans="1:20" ht="16.8" x14ac:dyDescent="0.3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P351" s="57"/>
      <c r="Q351" s="57"/>
      <c r="R351" s="57"/>
      <c r="S351" s="57"/>
      <c r="T351" s="57"/>
    </row>
    <row r="352" spans="1:20" ht="16.8" x14ac:dyDescent="0.3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P352" s="57"/>
      <c r="Q352" s="57"/>
      <c r="R352" s="57"/>
      <c r="S352" s="57"/>
      <c r="T352" s="57"/>
    </row>
    <row r="353" spans="1:20" ht="16.8" x14ac:dyDescent="0.3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P353" s="57"/>
      <c r="Q353" s="57"/>
      <c r="R353" s="57"/>
      <c r="S353" s="57"/>
      <c r="T353" s="57"/>
    </row>
    <row r="354" spans="1:20" ht="16.8" x14ac:dyDescent="0.3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P354" s="57"/>
      <c r="Q354" s="57"/>
      <c r="R354" s="57"/>
      <c r="S354" s="57"/>
      <c r="T354" s="57"/>
    </row>
    <row r="355" spans="1:20" ht="16.8" x14ac:dyDescent="0.3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P355" s="57"/>
      <c r="Q355" s="57"/>
      <c r="R355" s="57"/>
      <c r="S355" s="57"/>
      <c r="T355" s="57"/>
    </row>
    <row r="356" spans="1:20" ht="16.8" x14ac:dyDescent="0.3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P356" s="57"/>
      <c r="Q356" s="57"/>
      <c r="R356" s="57"/>
      <c r="S356" s="57"/>
      <c r="T356" s="57"/>
    </row>
    <row r="357" spans="1:20" ht="16.8" x14ac:dyDescent="0.3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P357" s="57"/>
      <c r="Q357" s="57"/>
      <c r="R357" s="57"/>
      <c r="S357" s="57"/>
      <c r="T357" s="57"/>
    </row>
    <row r="358" spans="1:20" ht="16.8" x14ac:dyDescent="0.3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P358" s="57"/>
      <c r="Q358" s="57"/>
      <c r="R358" s="57"/>
      <c r="S358" s="57"/>
      <c r="T358" s="57"/>
    </row>
    <row r="359" spans="1:20" ht="16.8" x14ac:dyDescent="0.3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P359" s="57"/>
      <c r="Q359" s="57"/>
      <c r="R359" s="57"/>
      <c r="S359" s="57"/>
      <c r="T359" s="57"/>
    </row>
    <row r="360" spans="1:20" ht="16.8" x14ac:dyDescent="0.3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P360" s="57"/>
      <c r="Q360" s="57"/>
      <c r="R360" s="57"/>
      <c r="S360" s="57"/>
      <c r="T360" s="57"/>
    </row>
    <row r="361" spans="1:20" ht="16.8" x14ac:dyDescent="0.3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P361" s="57"/>
      <c r="Q361" s="57"/>
      <c r="R361" s="57"/>
      <c r="S361" s="57"/>
      <c r="T361" s="57"/>
    </row>
    <row r="362" spans="1:20" ht="16.8" x14ac:dyDescent="0.3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P362" s="57"/>
      <c r="Q362" s="57"/>
      <c r="R362" s="57"/>
      <c r="S362" s="57"/>
      <c r="T362" s="57"/>
    </row>
    <row r="363" spans="1:20" ht="16.8" x14ac:dyDescent="0.3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P363" s="57"/>
      <c r="Q363" s="57"/>
      <c r="R363" s="57"/>
      <c r="S363" s="57"/>
      <c r="T363" s="57"/>
    </row>
    <row r="364" spans="1:20" ht="16.8" x14ac:dyDescent="0.3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P364" s="57"/>
      <c r="Q364" s="57"/>
      <c r="R364" s="57"/>
      <c r="S364" s="57"/>
      <c r="T364" s="57"/>
    </row>
    <row r="365" spans="1:20" ht="16.8" x14ac:dyDescent="0.3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P365" s="57"/>
      <c r="Q365" s="57"/>
      <c r="R365" s="57"/>
      <c r="S365" s="57"/>
      <c r="T365" s="57"/>
    </row>
    <row r="366" spans="1:20" ht="16.8" x14ac:dyDescent="0.3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P366" s="57"/>
      <c r="Q366" s="57"/>
      <c r="R366" s="57"/>
      <c r="S366" s="57"/>
      <c r="T366" s="57"/>
    </row>
    <row r="367" spans="1:20" ht="16.8" x14ac:dyDescent="0.3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P367" s="57"/>
      <c r="Q367" s="57"/>
      <c r="R367" s="57"/>
      <c r="S367" s="57"/>
      <c r="T367" s="57"/>
    </row>
    <row r="368" spans="1:20" ht="16.8" x14ac:dyDescent="0.3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P368" s="57"/>
      <c r="Q368" s="57"/>
      <c r="R368" s="57"/>
      <c r="S368" s="57"/>
      <c r="T368" s="57"/>
    </row>
    <row r="369" spans="1:20" ht="16.8" x14ac:dyDescent="0.3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P369" s="57"/>
      <c r="Q369" s="57"/>
      <c r="R369" s="57"/>
      <c r="S369" s="57"/>
      <c r="T369" s="57"/>
    </row>
    <row r="370" spans="1:20" ht="16.8" x14ac:dyDescent="0.3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P370" s="57"/>
      <c r="Q370" s="57"/>
      <c r="R370" s="57"/>
      <c r="S370" s="57"/>
      <c r="T370" s="57"/>
    </row>
    <row r="371" spans="1:20" ht="16.8" x14ac:dyDescent="0.3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P371" s="57"/>
      <c r="Q371" s="57"/>
      <c r="R371" s="57"/>
      <c r="S371" s="57"/>
      <c r="T371" s="57"/>
    </row>
    <row r="372" spans="1:20" ht="16.8" x14ac:dyDescent="0.3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P372" s="57"/>
      <c r="Q372" s="57"/>
      <c r="R372" s="57"/>
      <c r="S372" s="57"/>
      <c r="T372" s="57"/>
    </row>
    <row r="373" spans="1:20" ht="16.8" x14ac:dyDescent="0.3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P373" s="57"/>
      <c r="Q373" s="57"/>
      <c r="R373" s="57"/>
      <c r="S373" s="57"/>
      <c r="T373" s="57"/>
    </row>
    <row r="374" spans="1:20" ht="16.8" x14ac:dyDescent="0.3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P374" s="57"/>
      <c r="Q374" s="57"/>
      <c r="R374" s="57"/>
      <c r="S374" s="57"/>
      <c r="T374" s="57"/>
    </row>
    <row r="375" spans="1:20" ht="16.8" x14ac:dyDescent="0.3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P375" s="57"/>
      <c r="Q375" s="57"/>
      <c r="R375" s="57"/>
      <c r="S375" s="57"/>
      <c r="T375" s="57"/>
    </row>
    <row r="376" spans="1:20" ht="16.8" x14ac:dyDescent="0.3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P376" s="57"/>
      <c r="Q376" s="57"/>
      <c r="R376" s="57"/>
      <c r="S376" s="57"/>
      <c r="T376" s="57"/>
    </row>
    <row r="377" spans="1:20" ht="16.8" x14ac:dyDescent="0.3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P377" s="57"/>
      <c r="Q377" s="57"/>
      <c r="R377" s="57"/>
      <c r="S377" s="57"/>
      <c r="T377" s="57"/>
    </row>
    <row r="378" spans="1:20" ht="16.8" x14ac:dyDescent="0.3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P378" s="57"/>
      <c r="Q378" s="57"/>
      <c r="R378" s="57"/>
      <c r="S378" s="57"/>
      <c r="T378" s="57"/>
    </row>
    <row r="379" spans="1:20" ht="16.8" x14ac:dyDescent="0.3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P379" s="57"/>
      <c r="Q379" s="57"/>
      <c r="R379" s="57"/>
      <c r="S379" s="57"/>
      <c r="T379" s="57"/>
    </row>
    <row r="380" spans="1:20" ht="16.8" x14ac:dyDescent="0.3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P380" s="57"/>
      <c r="Q380" s="57"/>
      <c r="R380" s="57"/>
      <c r="S380" s="57"/>
      <c r="T380" s="57"/>
    </row>
    <row r="381" spans="1:20" ht="16.8" x14ac:dyDescent="0.3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P381" s="57"/>
      <c r="Q381" s="57"/>
      <c r="R381" s="57"/>
      <c r="S381" s="57"/>
      <c r="T381" s="57"/>
    </row>
    <row r="382" spans="1:20" ht="16.8" x14ac:dyDescent="0.3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P382" s="57"/>
      <c r="Q382" s="57"/>
      <c r="R382" s="57"/>
      <c r="S382" s="57"/>
      <c r="T382" s="57"/>
    </row>
    <row r="383" spans="1:20" ht="16.8" x14ac:dyDescent="0.3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P383" s="57"/>
      <c r="Q383" s="57"/>
      <c r="R383" s="57"/>
      <c r="S383" s="57"/>
      <c r="T383" s="57"/>
    </row>
    <row r="384" spans="1:20" ht="16.8" x14ac:dyDescent="0.3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P384" s="57"/>
      <c r="Q384" s="57"/>
      <c r="R384" s="57"/>
      <c r="S384" s="57"/>
      <c r="T384" s="57"/>
    </row>
    <row r="385" spans="1:20" ht="16.8" x14ac:dyDescent="0.3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P385" s="57"/>
      <c r="Q385" s="57"/>
      <c r="R385" s="57"/>
      <c r="S385" s="57"/>
      <c r="T385" s="57"/>
    </row>
    <row r="386" spans="1:20" ht="16.8" x14ac:dyDescent="0.3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P386" s="57"/>
      <c r="Q386" s="57"/>
      <c r="R386" s="57"/>
      <c r="S386" s="57"/>
      <c r="T386" s="57"/>
    </row>
    <row r="387" spans="1:20" ht="16.8" x14ac:dyDescent="0.3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P387" s="57"/>
      <c r="Q387" s="57"/>
      <c r="R387" s="57"/>
      <c r="S387" s="57"/>
      <c r="T387" s="57"/>
    </row>
    <row r="388" spans="1:20" ht="16.8" x14ac:dyDescent="0.3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P388" s="57"/>
      <c r="Q388" s="57"/>
      <c r="R388" s="57"/>
      <c r="S388" s="57"/>
      <c r="T388" s="57"/>
    </row>
    <row r="389" spans="1:20" ht="16.8" x14ac:dyDescent="0.3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P389" s="57"/>
      <c r="Q389" s="57"/>
      <c r="R389" s="57"/>
      <c r="S389" s="57"/>
      <c r="T389" s="57"/>
    </row>
    <row r="390" spans="1:20" ht="16.8" x14ac:dyDescent="0.3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P390" s="57"/>
      <c r="Q390" s="57"/>
      <c r="R390" s="57"/>
      <c r="S390" s="57"/>
      <c r="T390" s="57"/>
    </row>
    <row r="391" spans="1:20" ht="16.8" x14ac:dyDescent="0.3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P391" s="57"/>
      <c r="Q391" s="57"/>
      <c r="R391" s="57"/>
      <c r="S391" s="57"/>
      <c r="T391" s="57"/>
    </row>
    <row r="392" spans="1:20" ht="16.8" x14ac:dyDescent="0.3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P392" s="57"/>
      <c r="Q392" s="57"/>
      <c r="R392" s="57"/>
      <c r="S392" s="57"/>
      <c r="T392" s="57"/>
    </row>
    <row r="393" spans="1:20" ht="16.8" x14ac:dyDescent="0.3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P393" s="57"/>
      <c r="Q393" s="57"/>
      <c r="R393" s="57"/>
      <c r="S393" s="57"/>
      <c r="T393" s="57"/>
    </row>
    <row r="394" spans="1:20" ht="16.8" x14ac:dyDescent="0.3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P394" s="57"/>
      <c r="Q394" s="57"/>
      <c r="R394" s="57"/>
      <c r="S394" s="57"/>
      <c r="T394" s="57"/>
    </row>
    <row r="395" spans="1:20" ht="16.8" x14ac:dyDescent="0.3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P395" s="57"/>
      <c r="Q395" s="57"/>
      <c r="R395" s="57"/>
      <c r="S395" s="57"/>
      <c r="T395" s="57"/>
    </row>
    <row r="396" spans="1:20" ht="16.8" x14ac:dyDescent="0.3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P396" s="57"/>
      <c r="Q396" s="57"/>
      <c r="R396" s="57"/>
      <c r="S396" s="57"/>
      <c r="T396" s="57"/>
    </row>
    <row r="397" spans="1:20" ht="16.8" x14ac:dyDescent="0.3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P397" s="57"/>
      <c r="Q397" s="57"/>
      <c r="R397" s="57"/>
      <c r="S397" s="57"/>
      <c r="T397" s="57"/>
    </row>
    <row r="398" spans="1:20" ht="16.8" x14ac:dyDescent="0.3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P398" s="57"/>
      <c r="Q398" s="57"/>
      <c r="R398" s="57"/>
      <c r="S398" s="57"/>
      <c r="T398" s="57"/>
    </row>
    <row r="399" spans="1:20" ht="16.8" x14ac:dyDescent="0.3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P399" s="57"/>
      <c r="Q399" s="57"/>
      <c r="R399" s="57"/>
      <c r="S399" s="57"/>
      <c r="T399" s="57"/>
    </row>
    <row r="400" spans="1:20" ht="16.8" x14ac:dyDescent="0.3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P400" s="57"/>
      <c r="Q400" s="57"/>
      <c r="R400" s="57"/>
      <c r="S400" s="57"/>
      <c r="T400" s="57"/>
    </row>
    <row r="401" spans="1:20" ht="16.8" x14ac:dyDescent="0.3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P401" s="57"/>
      <c r="Q401" s="57"/>
      <c r="R401" s="57"/>
      <c r="S401" s="57"/>
      <c r="T401" s="57"/>
    </row>
    <row r="402" spans="1:20" ht="16.8" x14ac:dyDescent="0.3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P402" s="57"/>
      <c r="Q402" s="57"/>
      <c r="R402" s="57"/>
      <c r="S402" s="57"/>
      <c r="T402" s="57"/>
    </row>
    <row r="403" spans="1:20" ht="16.8" x14ac:dyDescent="0.3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P403" s="57"/>
      <c r="Q403" s="57"/>
      <c r="R403" s="57"/>
      <c r="S403" s="57"/>
      <c r="T403" s="57"/>
    </row>
    <row r="404" spans="1:20" ht="16.8" x14ac:dyDescent="0.3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P404" s="57"/>
      <c r="Q404" s="57"/>
      <c r="R404" s="57"/>
      <c r="S404" s="57"/>
      <c r="T404" s="57"/>
    </row>
    <row r="405" spans="1:20" ht="16.8" x14ac:dyDescent="0.3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P405" s="57"/>
      <c r="Q405" s="57"/>
      <c r="R405" s="57"/>
      <c r="S405" s="57"/>
      <c r="T405" s="57"/>
    </row>
    <row r="406" spans="1:20" ht="16.8" x14ac:dyDescent="0.3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P406" s="57"/>
      <c r="Q406" s="57"/>
      <c r="R406" s="57"/>
      <c r="S406" s="57"/>
      <c r="T406" s="57"/>
    </row>
    <row r="407" spans="1:20" ht="16.8" x14ac:dyDescent="0.3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P407" s="57"/>
      <c r="Q407" s="57"/>
      <c r="R407" s="57"/>
      <c r="S407" s="57"/>
      <c r="T407" s="57"/>
    </row>
    <row r="408" spans="1:20" ht="16.8" x14ac:dyDescent="0.3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P408" s="57"/>
      <c r="Q408" s="57"/>
      <c r="R408" s="57"/>
      <c r="S408" s="57"/>
      <c r="T408" s="57"/>
    </row>
    <row r="409" spans="1:20" ht="16.8" x14ac:dyDescent="0.3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P409" s="57"/>
      <c r="Q409" s="57"/>
      <c r="R409" s="57"/>
      <c r="S409" s="57"/>
      <c r="T409" s="57"/>
    </row>
    <row r="410" spans="1:20" ht="16.8" x14ac:dyDescent="0.3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P410" s="57"/>
      <c r="Q410" s="57"/>
      <c r="R410" s="57"/>
      <c r="S410" s="57"/>
      <c r="T410" s="57"/>
    </row>
    <row r="411" spans="1:20" ht="16.8" x14ac:dyDescent="0.3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P411" s="57"/>
      <c r="Q411" s="57"/>
      <c r="R411" s="57"/>
      <c r="S411" s="57"/>
      <c r="T411" s="57"/>
    </row>
    <row r="412" spans="1:20" ht="16.8" x14ac:dyDescent="0.3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P412" s="57"/>
      <c r="Q412" s="57"/>
      <c r="R412" s="57"/>
      <c r="S412" s="57"/>
      <c r="T412" s="57"/>
    </row>
    <row r="413" spans="1:20" ht="16.8" x14ac:dyDescent="0.3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P413" s="57"/>
      <c r="Q413" s="57"/>
      <c r="R413" s="57"/>
      <c r="S413" s="57"/>
      <c r="T413" s="57"/>
    </row>
    <row r="414" spans="1:20" ht="16.8" x14ac:dyDescent="0.3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P414" s="57"/>
      <c r="Q414" s="57"/>
      <c r="R414" s="57"/>
      <c r="S414" s="57"/>
      <c r="T414" s="57"/>
    </row>
    <row r="415" spans="1:20" ht="16.8" x14ac:dyDescent="0.3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P415" s="57"/>
      <c r="Q415" s="57"/>
      <c r="R415" s="57"/>
      <c r="S415" s="57"/>
      <c r="T415" s="57"/>
    </row>
    <row r="416" spans="1:20" ht="16.8" x14ac:dyDescent="0.3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P416" s="57"/>
      <c r="Q416" s="57"/>
      <c r="R416" s="57"/>
      <c r="S416" s="57"/>
      <c r="T416" s="57"/>
    </row>
    <row r="417" spans="1:20" ht="16.8" x14ac:dyDescent="0.3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P417" s="57"/>
      <c r="Q417" s="57"/>
      <c r="R417" s="57"/>
      <c r="S417" s="57"/>
      <c r="T417" s="57"/>
    </row>
    <row r="418" spans="1:20" ht="16.8" x14ac:dyDescent="0.3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P418" s="57"/>
      <c r="Q418" s="57"/>
      <c r="R418" s="57"/>
      <c r="S418" s="57"/>
      <c r="T418" s="57"/>
    </row>
    <row r="419" spans="1:20" ht="16.8" x14ac:dyDescent="0.3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P419" s="57"/>
      <c r="Q419" s="57"/>
      <c r="R419" s="57"/>
      <c r="S419" s="57"/>
      <c r="T419" s="57"/>
    </row>
    <row r="420" spans="1:20" ht="16.8" x14ac:dyDescent="0.3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P420" s="57"/>
      <c r="Q420" s="57"/>
      <c r="R420" s="57"/>
      <c r="S420" s="57"/>
      <c r="T420" s="57"/>
    </row>
    <row r="421" spans="1:20" ht="16.8" x14ac:dyDescent="0.3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P421" s="57"/>
      <c r="Q421" s="57"/>
      <c r="R421" s="57"/>
      <c r="S421" s="57"/>
      <c r="T421" s="57"/>
    </row>
    <row r="422" spans="1:20" ht="16.8" x14ac:dyDescent="0.3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P422" s="57"/>
      <c r="Q422" s="57"/>
      <c r="R422" s="57"/>
      <c r="S422" s="57"/>
      <c r="T422" s="57"/>
    </row>
    <row r="423" spans="1:20" ht="16.8" x14ac:dyDescent="0.3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P423" s="57"/>
      <c r="Q423" s="57"/>
      <c r="R423" s="57"/>
      <c r="S423" s="57"/>
      <c r="T423" s="57"/>
    </row>
    <row r="424" spans="1:20" ht="16.8" x14ac:dyDescent="0.3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P424" s="57"/>
      <c r="Q424" s="57"/>
      <c r="R424" s="57"/>
      <c r="S424" s="57"/>
      <c r="T424" s="57"/>
    </row>
    <row r="425" spans="1:20" ht="16.8" x14ac:dyDescent="0.3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P425" s="57"/>
      <c r="Q425" s="57"/>
      <c r="R425" s="57"/>
      <c r="S425" s="57"/>
      <c r="T425" s="57"/>
    </row>
    <row r="426" spans="1:20" ht="16.8" x14ac:dyDescent="0.3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P426" s="57"/>
      <c r="Q426" s="57"/>
      <c r="R426" s="57"/>
      <c r="S426" s="57"/>
      <c r="T426" s="57"/>
    </row>
    <row r="427" spans="1:20" ht="16.8" x14ac:dyDescent="0.3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P427" s="57"/>
      <c r="Q427" s="57"/>
      <c r="R427" s="57"/>
      <c r="S427" s="57"/>
      <c r="T427" s="57"/>
    </row>
    <row r="428" spans="1:20" ht="16.8" x14ac:dyDescent="0.3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P428" s="57"/>
      <c r="Q428" s="57"/>
      <c r="R428" s="57"/>
      <c r="S428" s="57"/>
      <c r="T428" s="57"/>
    </row>
    <row r="429" spans="1:20" ht="16.8" x14ac:dyDescent="0.3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P429" s="57"/>
      <c r="Q429" s="57"/>
      <c r="R429" s="57"/>
      <c r="S429" s="57"/>
      <c r="T429" s="57"/>
    </row>
    <row r="430" spans="1:20" ht="16.8" x14ac:dyDescent="0.3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P430" s="57"/>
      <c r="Q430" s="57"/>
      <c r="R430" s="57"/>
      <c r="S430" s="57"/>
      <c r="T430" s="57"/>
    </row>
    <row r="431" spans="1:20" ht="16.8" x14ac:dyDescent="0.3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P431" s="57"/>
      <c r="Q431" s="57"/>
      <c r="R431" s="57"/>
      <c r="S431" s="57"/>
      <c r="T431" s="57"/>
    </row>
    <row r="432" spans="1:20" ht="16.8" x14ac:dyDescent="0.3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P432" s="57"/>
      <c r="Q432" s="57"/>
      <c r="R432" s="57"/>
      <c r="S432" s="57"/>
      <c r="T432" s="57"/>
    </row>
    <row r="433" spans="1:20" ht="16.8" x14ac:dyDescent="0.3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P433" s="57"/>
      <c r="Q433" s="57"/>
      <c r="R433" s="57"/>
      <c r="S433" s="57"/>
      <c r="T433" s="57"/>
    </row>
    <row r="434" spans="1:20" ht="16.8" x14ac:dyDescent="0.3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P434" s="57"/>
      <c r="Q434" s="57"/>
      <c r="R434" s="57"/>
      <c r="S434" s="57"/>
      <c r="T434" s="57"/>
    </row>
    <row r="435" spans="1:20" ht="16.8" x14ac:dyDescent="0.3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P435" s="57"/>
      <c r="Q435" s="57"/>
      <c r="R435" s="57"/>
      <c r="S435" s="57"/>
      <c r="T435" s="57"/>
    </row>
    <row r="436" spans="1:20" ht="16.8" x14ac:dyDescent="0.3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P436" s="57"/>
      <c r="Q436" s="57"/>
      <c r="R436" s="57"/>
      <c r="S436" s="57"/>
      <c r="T436" s="57"/>
    </row>
    <row r="437" spans="1:20" ht="16.8" x14ac:dyDescent="0.3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P437" s="57"/>
      <c r="Q437" s="57"/>
      <c r="R437" s="57"/>
      <c r="S437" s="57"/>
      <c r="T437" s="57"/>
    </row>
    <row r="438" spans="1:20" ht="16.8" x14ac:dyDescent="0.3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P438" s="57"/>
      <c r="Q438" s="57"/>
      <c r="R438" s="57"/>
      <c r="S438" s="57"/>
      <c r="T438" s="57"/>
    </row>
    <row r="439" spans="1:20" ht="16.8" x14ac:dyDescent="0.3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P439" s="57"/>
      <c r="Q439" s="57"/>
      <c r="R439" s="57"/>
      <c r="S439" s="57"/>
      <c r="T439" s="57"/>
    </row>
    <row r="440" spans="1:20" ht="16.8" x14ac:dyDescent="0.3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P440" s="57"/>
      <c r="Q440" s="57"/>
      <c r="R440" s="57"/>
      <c r="S440" s="57"/>
      <c r="T440" s="57"/>
    </row>
    <row r="441" spans="1:20" ht="16.8" x14ac:dyDescent="0.3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P441" s="57"/>
      <c r="Q441" s="57"/>
      <c r="R441" s="57"/>
      <c r="S441" s="57"/>
      <c r="T441" s="57"/>
    </row>
    <row r="442" spans="1:20" ht="16.8" x14ac:dyDescent="0.3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P442" s="57"/>
      <c r="Q442" s="57"/>
      <c r="R442" s="57"/>
      <c r="S442" s="57"/>
      <c r="T442" s="57"/>
    </row>
    <row r="443" spans="1:20" ht="16.8" x14ac:dyDescent="0.3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P443" s="57"/>
      <c r="Q443" s="57"/>
      <c r="R443" s="57"/>
      <c r="S443" s="57"/>
      <c r="T443" s="57"/>
    </row>
    <row r="444" spans="1:20" ht="16.8" x14ac:dyDescent="0.3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P444" s="57"/>
      <c r="Q444" s="57"/>
      <c r="R444" s="57"/>
      <c r="S444" s="57"/>
      <c r="T444" s="57"/>
    </row>
    <row r="445" spans="1:20" ht="16.8" x14ac:dyDescent="0.3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P445" s="57"/>
      <c r="Q445" s="57"/>
      <c r="R445" s="57"/>
      <c r="S445" s="57"/>
      <c r="T445" s="57"/>
    </row>
    <row r="446" spans="1:20" ht="16.8" x14ac:dyDescent="0.3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P446" s="57"/>
      <c r="Q446" s="57"/>
      <c r="R446" s="57"/>
      <c r="S446" s="57"/>
      <c r="T446" s="57"/>
    </row>
    <row r="447" spans="1:20" ht="16.8" x14ac:dyDescent="0.3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P447" s="57"/>
      <c r="Q447" s="57"/>
      <c r="R447" s="57"/>
      <c r="S447" s="57"/>
      <c r="T447" s="57"/>
    </row>
    <row r="448" spans="1:20" ht="16.8" x14ac:dyDescent="0.3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P448" s="57"/>
      <c r="Q448" s="57"/>
      <c r="R448" s="57"/>
      <c r="S448" s="57"/>
      <c r="T448" s="57"/>
    </row>
    <row r="449" spans="1:20" ht="16.8" x14ac:dyDescent="0.3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P449" s="57"/>
      <c r="Q449" s="57"/>
      <c r="R449" s="57"/>
      <c r="S449" s="57"/>
      <c r="T449" s="57"/>
    </row>
    <row r="450" spans="1:20" ht="16.8" x14ac:dyDescent="0.3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P450" s="57"/>
      <c r="Q450" s="57"/>
      <c r="R450" s="57"/>
      <c r="S450" s="57"/>
      <c r="T450" s="57"/>
    </row>
    <row r="451" spans="1:20" ht="16.8" x14ac:dyDescent="0.3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P451" s="57"/>
      <c r="Q451" s="57"/>
      <c r="R451" s="57"/>
      <c r="S451" s="57"/>
      <c r="T451" s="57"/>
    </row>
    <row r="452" spans="1:20" ht="16.8" x14ac:dyDescent="0.3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P452" s="57"/>
      <c r="Q452" s="57"/>
      <c r="R452" s="57"/>
      <c r="S452" s="57"/>
      <c r="T452" s="57"/>
    </row>
    <row r="453" spans="1:20" ht="16.8" x14ac:dyDescent="0.3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P453" s="57"/>
      <c r="Q453" s="57"/>
      <c r="R453" s="57"/>
      <c r="S453" s="57"/>
      <c r="T453" s="57"/>
    </row>
    <row r="454" spans="1:20" ht="16.8" x14ac:dyDescent="0.3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P454" s="57"/>
      <c r="Q454" s="57"/>
      <c r="R454" s="57"/>
      <c r="S454" s="57"/>
      <c r="T454" s="57"/>
    </row>
    <row r="455" spans="1:20" ht="16.8" x14ac:dyDescent="0.3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P455" s="57"/>
      <c r="Q455" s="57"/>
      <c r="R455" s="57"/>
      <c r="S455" s="57"/>
      <c r="T455" s="57"/>
    </row>
    <row r="456" spans="1:20" ht="16.8" x14ac:dyDescent="0.3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P456" s="57"/>
      <c r="Q456" s="57"/>
      <c r="R456" s="57"/>
      <c r="S456" s="57"/>
      <c r="T456" s="57"/>
    </row>
    <row r="457" spans="1:20" ht="16.8" x14ac:dyDescent="0.3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P457" s="57"/>
      <c r="Q457" s="57"/>
      <c r="R457" s="57"/>
      <c r="S457" s="57"/>
      <c r="T457" s="57"/>
    </row>
    <row r="458" spans="1:20" ht="16.8" x14ac:dyDescent="0.3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P458" s="57"/>
      <c r="Q458" s="57"/>
      <c r="R458" s="57"/>
      <c r="S458" s="57"/>
      <c r="T458" s="57"/>
    </row>
    <row r="459" spans="1:20" ht="16.8" x14ac:dyDescent="0.3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P459" s="57"/>
      <c r="Q459" s="57"/>
      <c r="R459" s="57"/>
      <c r="S459" s="57"/>
      <c r="T459" s="57"/>
    </row>
    <row r="460" spans="1:20" ht="16.8" x14ac:dyDescent="0.3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P460" s="57"/>
      <c r="Q460" s="57"/>
      <c r="R460" s="57"/>
      <c r="S460" s="57"/>
      <c r="T460" s="57"/>
    </row>
    <row r="461" spans="1:20" ht="16.8" x14ac:dyDescent="0.3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P461" s="57"/>
      <c r="Q461" s="57"/>
      <c r="R461" s="57"/>
      <c r="S461" s="57"/>
      <c r="T461" s="57"/>
    </row>
    <row r="462" spans="1:20" ht="16.8" x14ac:dyDescent="0.3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P462" s="57"/>
      <c r="Q462" s="57"/>
      <c r="R462" s="57"/>
      <c r="S462" s="57"/>
      <c r="T462" s="57"/>
    </row>
    <row r="463" spans="1:20" ht="16.8" x14ac:dyDescent="0.3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P463" s="57"/>
      <c r="Q463" s="57"/>
      <c r="R463" s="57"/>
      <c r="S463" s="57"/>
      <c r="T463" s="57"/>
    </row>
    <row r="464" spans="1:20" ht="16.8" x14ac:dyDescent="0.3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P464" s="57"/>
      <c r="Q464" s="57"/>
      <c r="R464" s="57"/>
      <c r="S464" s="57"/>
      <c r="T464" s="57"/>
    </row>
    <row r="465" spans="1:20" ht="16.8" x14ac:dyDescent="0.3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P465" s="57"/>
      <c r="Q465" s="57"/>
      <c r="R465" s="57"/>
      <c r="S465" s="57"/>
      <c r="T465" s="57"/>
    </row>
    <row r="466" spans="1:20" ht="16.8" x14ac:dyDescent="0.3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P466" s="57"/>
      <c r="Q466" s="57"/>
      <c r="R466" s="57"/>
      <c r="S466" s="57"/>
      <c r="T466" s="57"/>
    </row>
    <row r="467" spans="1:20" ht="16.8" x14ac:dyDescent="0.3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P467" s="57"/>
      <c r="Q467" s="57"/>
      <c r="R467" s="57"/>
      <c r="S467" s="57"/>
      <c r="T467" s="57"/>
    </row>
    <row r="468" spans="1:20" ht="16.8" x14ac:dyDescent="0.3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P468" s="57"/>
      <c r="Q468" s="57"/>
      <c r="R468" s="57"/>
      <c r="S468" s="57"/>
      <c r="T468" s="57"/>
    </row>
    <row r="469" spans="1:20" ht="16.8" x14ac:dyDescent="0.3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P469" s="57"/>
      <c r="Q469" s="57"/>
      <c r="R469" s="57"/>
      <c r="S469" s="57"/>
      <c r="T469" s="57"/>
    </row>
    <row r="470" spans="1:20" ht="16.8" x14ac:dyDescent="0.3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P470" s="57"/>
      <c r="Q470" s="57"/>
      <c r="R470" s="57"/>
      <c r="S470" s="57"/>
      <c r="T470" s="57"/>
    </row>
    <row r="471" spans="1:20" ht="16.8" x14ac:dyDescent="0.3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P471" s="57"/>
      <c r="Q471" s="57"/>
      <c r="R471" s="57"/>
      <c r="S471" s="57"/>
      <c r="T471" s="57"/>
    </row>
    <row r="472" spans="1:20" ht="16.8" x14ac:dyDescent="0.3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P472" s="57"/>
      <c r="Q472" s="57"/>
      <c r="R472" s="57"/>
      <c r="S472" s="57"/>
      <c r="T472" s="57"/>
    </row>
    <row r="473" spans="1:20" ht="16.8" x14ac:dyDescent="0.3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P473" s="57"/>
      <c r="Q473" s="57"/>
      <c r="R473" s="57"/>
      <c r="S473" s="57"/>
      <c r="T473" s="57"/>
    </row>
    <row r="474" spans="1:20" ht="16.8" x14ac:dyDescent="0.3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P474" s="57"/>
      <c r="Q474" s="57"/>
      <c r="R474" s="57"/>
      <c r="S474" s="57"/>
      <c r="T474" s="57"/>
    </row>
    <row r="475" spans="1:20" ht="16.8" x14ac:dyDescent="0.3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P475" s="57"/>
      <c r="Q475" s="57"/>
      <c r="R475" s="57"/>
      <c r="S475" s="57"/>
      <c r="T475" s="57"/>
    </row>
    <row r="476" spans="1:20" ht="16.8" x14ac:dyDescent="0.3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P476" s="57"/>
      <c r="Q476" s="57"/>
      <c r="R476" s="57"/>
      <c r="S476" s="57"/>
      <c r="T476" s="57"/>
    </row>
    <row r="477" spans="1:20" ht="16.8" x14ac:dyDescent="0.3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P477" s="57"/>
      <c r="Q477" s="57"/>
      <c r="R477" s="57"/>
      <c r="S477" s="57"/>
      <c r="T477" s="57"/>
    </row>
    <row r="478" spans="1:20" ht="16.8" x14ac:dyDescent="0.3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P478" s="57"/>
      <c r="Q478" s="57"/>
      <c r="R478" s="57"/>
      <c r="S478" s="57"/>
      <c r="T478" s="57"/>
    </row>
    <row r="479" spans="1:20" ht="16.8" x14ac:dyDescent="0.3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P479" s="57"/>
      <c r="Q479" s="57"/>
      <c r="R479" s="57"/>
      <c r="S479" s="57"/>
      <c r="T479" s="57"/>
    </row>
    <row r="480" spans="1:20" ht="16.8" x14ac:dyDescent="0.3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P480" s="57"/>
      <c r="Q480" s="57"/>
      <c r="R480" s="57"/>
      <c r="S480" s="57"/>
      <c r="T480" s="57"/>
    </row>
    <row r="481" spans="1:20" ht="16.8" x14ac:dyDescent="0.3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P481" s="57"/>
      <c r="Q481" s="57"/>
      <c r="R481" s="57"/>
      <c r="S481" s="57"/>
      <c r="T481" s="57"/>
    </row>
    <row r="482" spans="1:20" ht="16.8" x14ac:dyDescent="0.3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P482" s="57"/>
      <c r="Q482" s="57"/>
      <c r="R482" s="57"/>
      <c r="S482" s="57"/>
      <c r="T482" s="57"/>
    </row>
    <row r="483" spans="1:20" ht="16.8" x14ac:dyDescent="0.3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P483" s="57"/>
      <c r="Q483" s="57"/>
      <c r="R483" s="57"/>
      <c r="S483" s="57"/>
      <c r="T483" s="57"/>
    </row>
    <row r="484" spans="1:20" ht="16.8" x14ac:dyDescent="0.3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P484" s="57"/>
      <c r="Q484" s="57"/>
      <c r="R484" s="57"/>
      <c r="S484" s="57"/>
      <c r="T484" s="57"/>
    </row>
    <row r="485" spans="1:20" ht="16.8" x14ac:dyDescent="0.3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P485" s="57"/>
      <c r="Q485" s="57"/>
      <c r="R485" s="57"/>
      <c r="S485" s="57"/>
      <c r="T485" s="57"/>
    </row>
    <row r="486" spans="1:20" ht="16.8" x14ac:dyDescent="0.3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P486" s="57"/>
      <c r="Q486" s="57"/>
      <c r="R486" s="57"/>
      <c r="S486" s="57"/>
      <c r="T486" s="57"/>
    </row>
    <row r="487" spans="1:20" ht="16.8" x14ac:dyDescent="0.3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P487" s="57"/>
      <c r="Q487" s="57"/>
      <c r="R487" s="57"/>
      <c r="S487" s="57"/>
      <c r="T487" s="57"/>
    </row>
    <row r="488" spans="1:20" ht="16.8" x14ac:dyDescent="0.3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P488" s="57"/>
      <c r="Q488" s="57"/>
      <c r="R488" s="57"/>
      <c r="S488" s="57"/>
      <c r="T488" s="57"/>
    </row>
    <row r="489" spans="1:20" ht="16.8" x14ac:dyDescent="0.3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P489" s="57"/>
      <c r="Q489" s="57"/>
      <c r="R489" s="57"/>
      <c r="S489" s="57"/>
      <c r="T489" s="57"/>
    </row>
    <row r="490" spans="1:20" ht="16.8" x14ac:dyDescent="0.3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P490" s="57"/>
      <c r="Q490" s="57"/>
      <c r="R490" s="57"/>
      <c r="S490" s="57"/>
      <c r="T490" s="57"/>
    </row>
    <row r="491" spans="1:20" ht="16.8" x14ac:dyDescent="0.3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P491" s="57"/>
      <c r="Q491" s="57"/>
      <c r="R491" s="57"/>
      <c r="S491" s="57"/>
      <c r="T491" s="57"/>
    </row>
    <row r="492" spans="1:20" ht="16.8" x14ac:dyDescent="0.3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P492" s="57"/>
      <c r="Q492" s="57"/>
      <c r="R492" s="57"/>
      <c r="S492" s="57"/>
      <c r="T492" s="57"/>
    </row>
    <row r="493" spans="1:20" ht="16.8" x14ac:dyDescent="0.3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P493" s="57"/>
      <c r="Q493" s="57"/>
      <c r="R493" s="57"/>
      <c r="S493" s="57"/>
      <c r="T493" s="57"/>
    </row>
    <row r="494" spans="1:20" ht="16.8" x14ac:dyDescent="0.3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P494" s="57"/>
      <c r="Q494" s="57"/>
      <c r="R494" s="57"/>
      <c r="S494" s="57"/>
      <c r="T494" s="57"/>
    </row>
    <row r="495" spans="1:20" ht="16.8" x14ac:dyDescent="0.3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P495" s="57"/>
      <c r="Q495" s="57"/>
      <c r="R495" s="57"/>
      <c r="S495" s="57"/>
      <c r="T495" s="57"/>
    </row>
    <row r="496" spans="1:20" ht="16.8" x14ac:dyDescent="0.3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P496" s="57"/>
      <c r="Q496" s="57"/>
      <c r="R496" s="57"/>
      <c r="S496" s="57"/>
      <c r="T496" s="57"/>
    </row>
    <row r="497" spans="1:20" ht="16.8" x14ac:dyDescent="0.3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P497" s="57"/>
      <c r="Q497" s="57"/>
      <c r="R497" s="57"/>
      <c r="S497" s="57"/>
      <c r="T497" s="57"/>
    </row>
    <row r="498" spans="1:20" ht="16.8" x14ac:dyDescent="0.3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P498" s="57"/>
      <c r="Q498" s="57"/>
      <c r="R498" s="57"/>
      <c r="S498" s="57"/>
      <c r="T498" s="57"/>
    </row>
    <row r="499" spans="1:20" ht="16.8" x14ac:dyDescent="0.3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P499" s="57"/>
      <c r="Q499" s="57"/>
      <c r="R499" s="57"/>
      <c r="S499" s="57"/>
      <c r="T499" s="57"/>
    </row>
    <row r="500" spans="1:20" ht="16.8" x14ac:dyDescent="0.3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P500" s="57"/>
      <c r="Q500" s="57"/>
      <c r="R500" s="57"/>
      <c r="S500" s="57"/>
      <c r="T500" s="57"/>
    </row>
    <row r="501" spans="1:20" ht="16.8" x14ac:dyDescent="0.3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P501" s="57"/>
      <c r="Q501" s="57"/>
      <c r="R501" s="57"/>
      <c r="S501" s="57"/>
      <c r="T501" s="57"/>
    </row>
    <row r="502" spans="1:20" ht="16.8" x14ac:dyDescent="0.3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P502" s="57"/>
      <c r="Q502" s="57"/>
      <c r="R502" s="57"/>
      <c r="S502" s="57"/>
      <c r="T502" s="57"/>
    </row>
    <row r="503" spans="1:20" ht="16.8" x14ac:dyDescent="0.3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P503" s="57"/>
      <c r="Q503" s="57"/>
      <c r="R503" s="57"/>
      <c r="S503" s="57"/>
      <c r="T503" s="57"/>
    </row>
    <row r="504" spans="1:20" ht="16.8" x14ac:dyDescent="0.3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P504" s="57"/>
      <c r="Q504" s="57"/>
      <c r="R504" s="57"/>
      <c r="S504" s="57"/>
      <c r="T504" s="57"/>
    </row>
    <row r="505" spans="1:20" ht="16.8" x14ac:dyDescent="0.3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P505" s="57"/>
      <c r="Q505" s="57"/>
      <c r="R505" s="57"/>
      <c r="S505" s="57"/>
      <c r="T505" s="57"/>
    </row>
    <row r="506" spans="1:20" ht="16.8" x14ac:dyDescent="0.3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P506" s="57"/>
      <c r="Q506" s="57"/>
      <c r="R506" s="57"/>
      <c r="S506" s="57"/>
      <c r="T506" s="57"/>
    </row>
    <row r="507" spans="1:20" ht="16.8" x14ac:dyDescent="0.3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P507" s="57"/>
      <c r="Q507" s="57"/>
      <c r="R507" s="57"/>
      <c r="S507" s="57"/>
      <c r="T507" s="57"/>
    </row>
    <row r="508" spans="1:20" ht="16.8" x14ac:dyDescent="0.3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P508" s="57"/>
      <c r="Q508" s="57"/>
      <c r="R508" s="57"/>
      <c r="S508" s="57"/>
      <c r="T508" s="57"/>
    </row>
    <row r="509" spans="1:20" ht="16.8" x14ac:dyDescent="0.3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P509" s="57"/>
      <c r="Q509" s="57"/>
      <c r="R509" s="57"/>
      <c r="S509" s="57"/>
      <c r="T509" s="57"/>
    </row>
    <row r="510" spans="1:20" ht="16.8" x14ac:dyDescent="0.3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P510" s="57"/>
      <c r="Q510" s="57"/>
      <c r="R510" s="57"/>
      <c r="S510" s="57"/>
      <c r="T510" s="57"/>
    </row>
    <row r="511" spans="1:20" ht="16.8" x14ac:dyDescent="0.3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P511" s="57"/>
      <c r="Q511" s="57"/>
      <c r="R511" s="57"/>
      <c r="S511" s="57"/>
      <c r="T511" s="57"/>
    </row>
    <row r="512" spans="1:20" ht="16.8" x14ac:dyDescent="0.3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P512" s="57"/>
      <c r="Q512" s="57"/>
      <c r="R512" s="57"/>
      <c r="S512" s="57"/>
      <c r="T512" s="57"/>
    </row>
    <row r="513" spans="1:20" ht="16.8" x14ac:dyDescent="0.3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P513" s="57"/>
      <c r="Q513" s="57"/>
      <c r="R513" s="57"/>
      <c r="S513" s="57"/>
      <c r="T513" s="57"/>
    </row>
    <row r="514" spans="1:20" ht="16.8" x14ac:dyDescent="0.3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P514" s="57"/>
      <c r="Q514" s="57"/>
      <c r="R514" s="57"/>
      <c r="S514" s="57"/>
      <c r="T514" s="57"/>
    </row>
    <row r="515" spans="1:20" ht="16.8" x14ac:dyDescent="0.3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P515" s="57"/>
      <c r="Q515" s="57"/>
      <c r="R515" s="57"/>
      <c r="S515" s="57"/>
      <c r="T515" s="57"/>
    </row>
    <row r="516" spans="1:20" ht="16.8" x14ac:dyDescent="0.3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P516" s="57"/>
      <c r="Q516" s="57"/>
      <c r="R516" s="57"/>
      <c r="S516" s="57"/>
      <c r="T516" s="57"/>
    </row>
    <row r="517" spans="1:20" ht="16.8" x14ac:dyDescent="0.3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P517" s="57"/>
      <c r="Q517" s="57"/>
      <c r="R517" s="57"/>
      <c r="S517" s="57"/>
      <c r="T517" s="57"/>
    </row>
    <row r="518" spans="1:20" ht="16.8" x14ac:dyDescent="0.3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P518" s="57"/>
      <c r="Q518" s="57"/>
      <c r="R518" s="57"/>
      <c r="S518" s="57"/>
      <c r="T518" s="57"/>
    </row>
    <row r="519" spans="1:20" ht="16.8" x14ac:dyDescent="0.3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P519" s="57"/>
      <c r="Q519" s="57"/>
      <c r="R519" s="57"/>
      <c r="S519" s="57"/>
      <c r="T519" s="57"/>
    </row>
    <row r="520" spans="1:20" ht="16.8" x14ac:dyDescent="0.3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P520" s="57"/>
      <c r="Q520" s="57"/>
      <c r="R520" s="57"/>
      <c r="S520" s="57"/>
      <c r="T520" s="57"/>
    </row>
    <row r="521" spans="1:20" ht="16.8" x14ac:dyDescent="0.3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P521" s="57"/>
      <c r="Q521" s="57"/>
      <c r="R521" s="57"/>
      <c r="S521" s="57"/>
      <c r="T521" s="57"/>
    </row>
    <row r="522" spans="1:20" ht="16.8" x14ac:dyDescent="0.3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P522" s="57"/>
      <c r="Q522" s="57"/>
      <c r="R522" s="57"/>
      <c r="S522" s="57"/>
      <c r="T522" s="57"/>
    </row>
    <row r="523" spans="1:20" ht="16.8" x14ac:dyDescent="0.3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P523" s="57"/>
      <c r="Q523" s="57"/>
      <c r="R523" s="57"/>
      <c r="S523" s="57"/>
      <c r="T523" s="57"/>
    </row>
    <row r="524" spans="1:20" ht="16.8" x14ac:dyDescent="0.3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P524" s="57"/>
      <c r="Q524" s="57"/>
      <c r="R524" s="57"/>
      <c r="S524" s="57"/>
      <c r="T524" s="57"/>
    </row>
    <row r="525" spans="1:20" ht="16.8" x14ac:dyDescent="0.3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P525" s="57"/>
      <c r="Q525" s="57"/>
      <c r="R525" s="57"/>
      <c r="S525" s="57"/>
      <c r="T525" s="57"/>
    </row>
    <row r="526" spans="1:20" ht="16.8" x14ac:dyDescent="0.3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P526" s="57"/>
      <c r="Q526" s="57"/>
      <c r="R526" s="57"/>
      <c r="S526" s="57"/>
      <c r="T526" s="57"/>
    </row>
    <row r="527" spans="1:20" ht="16.8" x14ac:dyDescent="0.3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P527" s="57"/>
      <c r="Q527" s="57"/>
      <c r="R527" s="57"/>
      <c r="S527" s="57"/>
      <c r="T527" s="57"/>
    </row>
    <row r="528" spans="1:20" ht="16.8" x14ac:dyDescent="0.3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P528" s="57"/>
      <c r="Q528" s="57"/>
      <c r="R528" s="57"/>
      <c r="S528" s="57"/>
      <c r="T528" s="57"/>
    </row>
    <row r="529" spans="1:20" ht="16.8" x14ac:dyDescent="0.3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P529" s="57"/>
      <c r="Q529" s="57"/>
      <c r="R529" s="57"/>
      <c r="S529" s="57"/>
      <c r="T529" s="57"/>
    </row>
    <row r="530" spans="1:20" ht="16.8" x14ac:dyDescent="0.3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P530" s="57"/>
      <c r="Q530" s="57"/>
      <c r="R530" s="57"/>
      <c r="S530" s="57"/>
      <c r="T530" s="57"/>
    </row>
    <row r="531" spans="1:20" ht="16.8" x14ac:dyDescent="0.3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P531" s="57"/>
      <c r="Q531" s="57"/>
      <c r="R531" s="57"/>
      <c r="S531" s="57"/>
      <c r="T531" s="57"/>
    </row>
    <row r="532" spans="1:20" ht="16.8" x14ac:dyDescent="0.3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P532" s="57"/>
      <c r="Q532" s="57"/>
      <c r="R532" s="57"/>
      <c r="S532" s="57"/>
      <c r="T532" s="57"/>
    </row>
    <row r="533" spans="1:20" ht="16.8" x14ac:dyDescent="0.3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P533" s="57"/>
      <c r="Q533" s="57"/>
      <c r="R533" s="57"/>
      <c r="S533" s="57"/>
      <c r="T533" s="57"/>
    </row>
    <row r="534" spans="1:20" ht="16.8" x14ac:dyDescent="0.3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P534" s="57"/>
      <c r="Q534" s="57"/>
      <c r="R534" s="57"/>
      <c r="S534" s="57"/>
      <c r="T534" s="57"/>
    </row>
    <row r="535" spans="1:20" ht="16.8" x14ac:dyDescent="0.3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P535" s="57"/>
      <c r="Q535" s="57"/>
      <c r="R535" s="57"/>
      <c r="S535" s="57"/>
      <c r="T535" s="57"/>
    </row>
    <row r="536" spans="1:20" ht="16.8" x14ac:dyDescent="0.3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P536" s="57"/>
      <c r="Q536" s="57"/>
      <c r="R536" s="57"/>
      <c r="S536" s="57"/>
      <c r="T536" s="57"/>
    </row>
    <row r="537" spans="1:20" ht="16.8" x14ac:dyDescent="0.3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P537" s="57"/>
      <c r="Q537" s="57"/>
      <c r="R537" s="57"/>
      <c r="S537" s="57"/>
      <c r="T537" s="57"/>
    </row>
    <row r="538" spans="1:20" ht="16.8" x14ac:dyDescent="0.3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P538" s="57"/>
      <c r="Q538" s="57"/>
      <c r="R538" s="57"/>
      <c r="S538" s="57"/>
      <c r="T538" s="57"/>
    </row>
    <row r="539" spans="1:20" ht="16.8" x14ac:dyDescent="0.3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P539" s="57"/>
      <c r="Q539" s="57"/>
      <c r="R539" s="57"/>
      <c r="S539" s="57"/>
      <c r="T539" s="57"/>
    </row>
    <row r="540" spans="1:20" ht="16.8" x14ac:dyDescent="0.3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P540" s="57"/>
      <c r="Q540" s="57"/>
      <c r="R540" s="57"/>
      <c r="S540" s="57"/>
      <c r="T540" s="57"/>
    </row>
    <row r="541" spans="1:20" ht="16.8" x14ac:dyDescent="0.3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P541" s="57"/>
      <c r="Q541" s="57"/>
      <c r="R541" s="57"/>
      <c r="S541" s="57"/>
      <c r="T541" s="57"/>
    </row>
    <row r="542" spans="1:20" ht="16.8" x14ac:dyDescent="0.3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P542" s="57"/>
      <c r="Q542" s="57"/>
      <c r="R542" s="57"/>
      <c r="S542" s="57"/>
      <c r="T542" s="57"/>
    </row>
    <row r="543" spans="1:20" ht="16.8" x14ac:dyDescent="0.3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P543" s="57"/>
      <c r="Q543" s="57"/>
      <c r="R543" s="57"/>
      <c r="S543" s="57"/>
      <c r="T543" s="57"/>
    </row>
    <row r="544" spans="1:20" ht="16.8" x14ac:dyDescent="0.3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P544" s="57"/>
      <c r="Q544" s="57"/>
      <c r="R544" s="57"/>
      <c r="S544" s="57"/>
      <c r="T544" s="57"/>
    </row>
    <row r="545" spans="1:20" ht="16.8" x14ac:dyDescent="0.3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P545" s="57"/>
      <c r="Q545" s="57"/>
      <c r="R545" s="57"/>
      <c r="S545" s="57"/>
      <c r="T545" s="57"/>
    </row>
    <row r="546" spans="1:20" ht="16.8" x14ac:dyDescent="0.3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P546" s="57"/>
      <c r="Q546" s="57"/>
      <c r="R546" s="57"/>
      <c r="S546" s="57"/>
      <c r="T546" s="57"/>
    </row>
    <row r="547" spans="1:20" ht="16.8" x14ac:dyDescent="0.3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P547" s="57"/>
      <c r="Q547" s="57"/>
      <c r="R547" s="57"/>
      <c r="S547" s="57"/>
      <c r="T547" s="57"/>
    </row>
    <row r="548" spans="1:20" ht="16.8" x14ac:dyDescent="0.3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P548" s="57"/>
      <c r="Q548" s="57"/>
      <c r="R548" s="57"/>
      <c r="S548" s="57"/>
      <c r="T548" s="57"/>
    </row>
    <row r="549" spans="1:20" ht="16.8" x14ac:dyDescent="0.3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P549" s="57"/>
      <c r="Q549" s="57"/>
      <c r="R549" s="57"/>
      <c r="S549" s="57"/>
      <c r="T549" s="57"/>
    </row>
    <row r="550" spans="1:20" ht="16.8" x14ac:dyDescent="0.3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P550" s="57"/>
      <c r="Q550" s="57"/>
      <c r="R550" s="57"/>
      <c r="S550" s="57"/>
      <c r="T550" s="57"/>
    </row>
    <row r="551" spans="1:20" ht="16.8" x14ac:dyDescent="0.3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P551" s="57"/>
      <c r="Q551" s="57"/>
      <c r="R551" s="57"/>
      <c r="S551" s="57"/>
      <c r="T551" s="57"/>
    </row>
    <row r="552" spans="1:20" ht="16.8" x14ac:dyDescent="0.3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P552" s="57"/>
      <c r="Q552" s="57"/>
      <c r="R552" s="57"/>
      <c r="S552" s="57"/>
      <c r="T552" s="57"/>
    </row>
    <row r="553" spans="1:20" ht="16.8" x14ac:dyDescent="0.3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P553" s="57"/>
      <c r="Q553" s="57"/>
      <c r="R553" s="57"/>
      <c r="S553" s="57"/>
      <c r="T553" s="57"/>
    </row>
    <row r="554" spans="1:20" ht="16.8" x14ac:dyDescent="0.3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P554" s="57"/>
      <c r="Q554" s="57"/>
      <c r="R554" s="57"/>
      <c r="S554" s="57"/>
      <c r="T554" s="57"/>
    </row>
    <row r="555" spans="1:20" ht="16.8" x14ac:dyDescent="0.3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P555" s="57"/>
      <c r="Q555" s="57"/>
      <c r="R555" s="57"/>
      <c r="S555" s="57"/>
      <c r="T555" s="57"/>
    </row>
    <row r="556" spans="1:20" ht="16.8" x14ac:dyDescent="0.3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P556" s="57"/>
      <c r="Q556" s="57"/>
      <c r="R556" s="57"/>
      <c r="S556" s="57"/>
      <c r="T556" s="57"/>
    </row>
    <row r="557" spans="1:20" ht="16.8" x14ac:dyDescent="0.3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P557" s="57"/>
      <c r="Q557" s="57"/>
      <c r="R557" s="57"/>
      <c r="S557" s="57"/>
      <c r="T557" s="57"/>
    </row>
    <row r="558" spans="1:20" ht="16.8" x14ac:dyDescent="0.3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P558" s="57"/>
      <c r="Q558" s="57"/>
      <c r="R558" s="57"/>
      <c r="S558" s="57"/>
      <c r="T558" s="57"/>
    </row>
    <row r="559" spans="1:20" ht="16.8" x14ac:dyDescent="0.3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P559" s="57"/>
      <c r="Q559" s="57"/>
      <c r="R559" s="57"/>
      <c r="S559" s="57"/>
      <c r="T559" s="57"/>
    </row>
    <row r="560" spans="1:20" ht="16.8" x14ac:dyDescent="0.3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P560" s="57"/>
      <c r="Q560" s="57"/>
      <c r="R560" s="57"/>
      <c r="S560" s="57"/>
      <c r="T560" s="57"/>
    </row>
    <row r="561" spans="1:20" ht="16.8" x14ac:dyDescent="0.3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P561" s="57"/>
      <c r="Q561" s="57"/>
      <c r="R561" s="57"/>
      <c r="S561" s="57"/>
      <c r="T561" s="57"/>
    </row>
    <row r="562" spans="1:20" ht="16.8" x14ac:dyDescent="0.3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P562" s="57"/>
      <c r="Q562" s="57"/>
      <c r="R562" s="57"/>
      <c r="S562" s="57"/>
      <c r="T562" s="57"/>
    </row>
    <row r="563" spans="1:20" ht="16.8" x14ac:dyDescent="0.3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P563" s="57"/>
      <c r="Q563" s="57"/>
      <c r="R563" s="57"/>
      <c r="S563" s="57"/>
      <c r="T563" s="57"/>
    </row>
    <row r="564" spans="1:20" ht="16.8" x14ac:dyDescent="0.3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P564" s="57"/>
      <c r="Q564" s="57"/>
      <c r="R564" s="57"/>
      <c r="S564" s="57"/>
      <c r="T564" s="57"/>
    </row>
    <row r="565" spans="1:20" ht="16.8" x14ac:dyDescent="0.3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P565" s="57"/>
      <c r="Q565" s="57"/>
      <c r="R565" s="57"/>
      <c r="S565" s="57"/>
      <c r="T565" s="57"/>
    </row>
    <row r="566" spans="1:20" ht="16.8" x14ac:dyDescent="0.3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P566" s="57"/>
      <c r="Q566" s="57"/>
      <c r="R566" s="57"/>
      <c r="S566" s="57"/>
      <c r="T566" s="57"/>
    </row>
    <row r="567" spans="1:20" ht="16.8" x14ac:dyDescent="0.3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P567" s="57"/>
      <c r="Q567" s="57"/>
      <c r="R567" s="57"/>
      <c r="S567" s="57"/>
      <c r="T567" s="57"/>
    </row>
    <row r="568" spans="1:20" ht="16.8" x14ac:dyDescent="0.3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P568" s="57"/>
      <c r="Q568" s="57"/>
      <c r="R568" s="57"/>
      <c r="S568" s="57"/>
      <c r="T568" s="57"/>
    </row>
    <row r="569" spans="1:20" ht="16.8" x14ac:dyDescent="0.3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P569" s="57"/>
      <c r="Q569" s="57"/>
      <c r="R569" s="57"/>
      <c r="S569" s="57"/>
      <c r="T569" s="57"/>
    </row>
    <row r="570" spans="1:20" ht="16.8" x14ac:dyDescent="0.3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P570" s="57"/>
      <c r="Q570" s="57"/>
      <c r="R570" s="57"/>
      <c r="S570" s="57"/>
      <c r="T570" s="57"/>
    </row>
    <row r="571" spans="1:20" ht="16.8" x14ac:dyDescent="0.3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P571" s="57"/>
      <c r="Q571" s="57"/>
      <c r="R571" s="57"/>
      <c r="S571" s="57"/>
      <c r="T571" s="57"/>
    </row>
    <row r="572" spans="1:20" ht="16.8" x14ac:dyDescent="0.3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P572" s="57"/>
      <c r="Q572" s="57"/>
      <c r="R572" s="57"/>
      <c r="S572" s="57"/>
      <c r="T572" s="57"/>
    </row>
    <row r="573" spans="1:20" ht="16.8" x14ac:dyDescent="0.3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P573" s="57"/>
      <c r="Q573" s="57"/>
      <c r="R573" s="57"/>
      <c r="S573" s="57"/>
      <c r="T573" s="57"/>
    </row>
    <row r="574" spans="1:20" ht="16.8" x14ac:dyDescent="0.3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P574" s="57"/>
      <c r="Q574" s="57"/>
      <c r="R574" s="57"/>
      <c r="S574" s="57"/>
      <c r="T574" s="57"/>
    </row>
    <row r="575" spans="1:20" ht="16.8" x14ac:dyDescent="0.3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P575" s="57"/>
      <c r="Q575" s="57"/>
      <c r="R575" s="57"/>
      <c r="S575" s="57"/>
      <c r="T575" s="57"/>
    </row>
    <row r="576" spans="1:20" ht="16.8" x14ac:dyDescent="0.3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P576" s="57"/>
      <c r="Q576" s="57"/>
      <c r="R576" s="57"/>
      <c r="S576" s="57"/>
      <c r="T576" s="57"/>
    </row>
    <row r="577" spans="1:20" ht="16.8" x14ac:dyDescent="0.3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P577" s="57"/>
      <c r="Q577" s="57"/>
      <c r="R577" s="57"/>
      <c r="S577" s="57"/>
      <c r="T577" s="57"/>
    </row>
    <row r="578" spans="1:20" ht="16.8" x14ac:dyDescent="0.3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P578" s="57"/>
      <c r="Q578" s="57"/>
      <c r="R578" s="57"/>
      <c r="S578" s="57"/>
      <c r="T578" s="57"/>
    </row>
    <row r="579" spans="1:20" ht="16.8" x14ac:dyDescent="0.3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P579" s="57"/>
      <c r="Q579" s="57"/>
      <c r="R579" s="57"/>
      <c r="S579" s="57"/>
      <c r="T579" s="57"/>
    </row>
    <row r="580" spans="1:20" ht="16.8" x14ac:dyDescent="0.3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P580" s="57"/>
      <c r="Q580" s="57"/>
      <c r="R580" s="57"/>
      <c r="S580" s="57"/>
      <c r="T580" s="57"/>
    </row>
    <row r="581" spans="1:20" ht="16.8" x14ac:dyDescent="0.3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P581" s="57"/>
      <c r="Q581" s="57"/>
      <c r="R581" s="57"/>
      <c r="S581" s="57"/>
      <c r="T581" s="57"/>
    </row>
    <row r="582" spans="1:20" ht="16.8" x14ac:dyDescent="0.3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P582" s="57"/>
      <c r="Q582" s="57"/>
      <c r="R582" s="57"/>
      <c r="S582" s="57"/>
      <c r="T582" s="57"/>
    </row>
    <row r="583" spans="1:20" ht="16.8" x14ac:dyDescent="0.3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P583" s="57"/>
      <c r="Q583" s="57"/>
      <c r="R583" s="57"/>
      <c r="S583" s="57"/>
      <c r="T583" s="57"/>
    </row>
    <row r="584" spans="1:20" ht="16.8" x14ac:dyDescent="0.3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P584" s="57"/>
      <c r="Q584" s="57"/>
      <c r="R584" s="57"/>
      <c r="S584" s="57"/>
      <c r="T584" s="57"/>
    </row>
    <row r="585" spans="1:20" ht="16.8" x14ac:dyDescent="0.3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P585" s="57"/>
      <c r="Q585" s="57"/>
      <c r="R585" s="57"/>
      <c r="S585" s="57"/>
      <c r="T585" s="57"/>
    </row>
    <row r="586" spans="1:20" ht="16.8" x14ac:dyDescent="0.3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P586" s="57"/>
      <c r="Q586" s="57"/>
      <c r="R586" s="57"/>
      <c r="S586" s="57"/>
      <c r="T586" s="57"/>
    </row>
    <row r="587" spans="1:20" ht="16.8" x14ac:dyDescent="0.3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P587" s="57"/>
      <c r="Q587" s="57"/>
      <c r="R587" s="57"/>
      <c r="S587" s="57"/>
      <c r="T587" s="57"/>
    </row>
    <row r="588" spans="1:20" ht="16.8" x14ac:dyDescent="0.3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P588" s="57"/>
      <c r="Q588" s="57"/>
      <c r="R588" s="57"/>
      <c r="S588" s="57"/>
      <c r="T588" s="57"/>
    </row>
    <row r="589" spans="1:20" ht="16.8" x14ac:dyDescent="0.3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P589" s="57"/>
      <c r="Q589" s="57"/>
      <c r="R589" s="57"/>
      <c r="S589" s="57"/>
      <c r="T589" s="57"/>
    </row>
    <row r="590" spans="1:20" ht="16.8" x14ac:dyDescent="0.3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P590" s="57"/>
      <c r="Q590" s="57"/>
      <c r="R590" s="57"/>
      <c r="S590" s="57"/>
      <c r="T590" s="57"/>
    </row>
    <row r="591" spans="1:20" ht="16.8" x14ac:dyDescent="0.3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P591" s="57"/>
      <c r="Q591" s="57"/>
      <c r="R591" s="57"/>
      <c r="S591" s="57"/>
      <c r="T591" s="57"/>
    </row>
    <row r="592" spans="1:20" ht="16.8" x14ac:dyDescent="0.3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P592" s="57"/>
      <c r="Q592" s="57"/>
      <c r="R592" s="57"/>
      <c r="S592" s="57"/>
      <c r="T592" s="57"/>
    </row>
    <row r="593" spans="1:20" ht="16.8" x14ac:dyDescent="0.3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P593" s="57"/>
      <c r="Q593" s="57"/>
      <c r="R593" s="57"/>
      <c r="S593" s="57"/>
      <c r="T593" s="57"/>
    </row>
    <row r="594" spans="1:20" ht="16.8" x14ac:dyDescent="0.3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P594" s="57"/>
      <c r="Q594" s="57"/>
      <c r="R594" s="57"/>
      <c r="S594" s="57"/>
      <c r="T594" s="57"/>
    </row>
    <row r="595" spans="1:20" ht="16.8" x14ac:dyDescent="0.3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P595" s="57"/>
      <c r="Q595" s="57"/>
      <c r="R595" s="57"/>
      <c r="S595" s="57"/>
      <c r="T595" s="57"/>
    </row>
    <row r="596" spans="1:20" ht="16.8" x14ac:dyDescent="0.3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P596" s="57"/>
      <c r="Q596" s="57"/>
      <c r="R596" s="57"/>
      <c r="S596" s="57"/>
      <c r="T596" s="57"/>
    </row>
    <row r="597" spans="1:20" ht="16.8" x14ac:dyDescent="0.3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P597" s="57"/>
      <c r="Q597" s="57"/>
      <c r="R597" s="57"/>
      <c r="S597" s="57"/>
      <c r="T597" s="57"/>
    </row>
    <row r="598" spans="1:20" ht="16.8" x14ac:dyDescent="0.3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P598" s="57"/>
      <c r="Q598" s="57"/>
      <c r="R598" s="57"/>
      <c r="S598" s="57"/>
      <c r="T598" s="57"/>
    </row>
    <row r="599" spans="1:20" ht="16.8" x14ac:dyDescent="0.3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P599" s="57"/>
      <c r="Q599" s="57"/>
      <c r="R599" s="57"/>
      <c r="S599" s="57"/>
      <c r="T599" s="57"/>
    </row>
    <row r="600" spans="1:20" ht="16.8" x14ac:dyDescent="0.3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P600" s="57"/>
      <c r="Q600" s="57"/>
      <c r="R600" s="57"/>
      <c r="S600" s="57"/>
      <c r="T600" s="57"/>
    </row>
    <row r="601" spans="1:20" ht="16.8" x14ac:dyDescent="0.3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P601" s="57"/>
      <c r="Q601" s="57"/>
      <c r="R601" s="57"/>
      <c r="S601" s="57"/>
      <c r="T601" s="57"/>
    </row>
    <row r="602" spans="1:20" ht="16.8" x14ac:dyDescent="0.3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P602" s="57"/>
      <c r="Q602" s="57"/>
      <c r="R602" s="57"/>
      <c r="S602" s="57"/>
      <c r="T602" s="57"/>
    </row>
    <row r="603" spans="1:20" ht="16.8" x14ac:dyDescent="0.3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P603" s="57"/>
      <c r="Q603" s="57"/>
      <c r="R603" s="57"/>
      <c r="S603" s="57"/>
      <c r="T603" s="57"/>
    </row>
    <row r="604" spans="1:20" ht="16.8" x14ac:dyDescent="0.3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P604" s="57"/>
      <c r="Q604" s="57"/>
      <c r="R604" s="57"/>
      <c r="S604" s="57"/>
      <c r="T604" s="57"/>
    </row>
    <row r="605" spans="1:20" ht="16.8" x14ac:dyDescent="0.3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P605" s="57"/>
      <c r="Q605" s="57"/>
      <c r="R605" s="57"/>
      <c r="S605" s="57"/>
      <c r="T605" s="57"/>
    </row>
    <row r="606" spans="1:20" ht="16.8" x14ac:dyDescent="0.3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P606" s="57"/>
      <c r="Q606" s="57"/>
      <c r="R606" s="57"/>
      <c r="S606" s="57"/>
      <c r="T606" s="57"/>
    </row>
    <row r="607" spans="1:20" ht="16.8" x14ac:dyDescent="0.3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P607" s="57"/>
      <c r="Q607" s="57"/>
      <c r="R607" s="57"/>
      <c r="S607" s="57"/>
      <c r="T607" s="57"/>
    </row>
    <row r="608" spans="1:20" ht="16.8" x14ac:dyDescent="0.3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P608" s="57"/>
      <c r="Q608" s="57"/>
      <c r="R608" s="57"/>
      <c r="S608" s="57"/>
      <c r="T608" s="57"/>
    </row>
    <row r="609" spans="1:20" ht="16.8" x14ac:dyDescent="0.3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P609" s="57"/>
      <c r="Q609" s="57"/>
      <c r="R609" s="57"/>
      <c r="S609" s="57"/>
      <c r="T609" s="57"/>
    </row>
    <row r="610" spans="1:20" ht="16.8" x14ac:dyDescent="0.3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P610" s="57"/>
      <c r="Q610" s="57"/>
      <c r="R610" s="57"/>
      <c r="S610" s="57"/>
      <c r="T610" s="57"/>
    </row>
    <row r="611" spans="1:20" ht="16.8" x14ac:dyDescent="0.3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P611" s="57"/>
      <c r="Q611" s="57"/>
      <c r="R611" s="57"/>
      <c r="S611" s="57"/>
      <c r="T611" s="57"/>
    </row>
    <row r="612" spans="1:20" ht="16.8" x14ac:dyDescent="0.3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P612" s="57"/>
      <c r="Q612" s="57"/>
      <c r="R612" s="57"/>
      <c r="S612" s="57"/>
      <c r="T612" s="57"/>
    </row>
    <row r="613" spans="1:20" ht="16.8" x14ac:dyDescent="0.3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P613" s="57"/>
      <c r="Q613" s="57"/>
      <c r="R613" s="57"/>
      <c r="S613" s="57"/>
      <c r="T613" s="57"/>
    </row>
    <row r="614" spans="1:20" ht="16.8" x14ac:dyDescent="0.3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P614" s="57"/>
      <c r="Q614" s="57"/>
      <c r="R614" s="57"/>
      <c r="S614" s="57"/>
      <c r="T614" s="57"/>
    </row>
    <row r="615" spans="1:20" ht="16.8" x14ac:dyDescent="0.3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P615" s="57"/>
      <c r="Q615" s="57"/>
      <c r="R615" s="57"/>
      <c r="S615" s="57"/>
      <c r="T615" s="57"/>
    </row>
    <row r="616" spans="1:20" ht="16.8" x14ac:dyDescent="0.3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P616" s="57"/>
      <c r="Q616" s="57"/>
      <c r="R616" s="57"/>
      <c r="S616" s="57"/>
      <c r="T616" s="57"/>
    </row>
    <row r="617" spans="1:20" ht="16.8" x14ac:dyDescent="0.3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P617" s="57"/>
      <c r="Q617" s="57"/>
      <c r="R617" s="57"/>
      <c r="S617" s="57"/>
      <c r="T617" s="57"/>
    </row>
    <row r="618" spans="1:20" ht="16.8" x14ac:dyDescent="0.3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P618" s="57"/>
      <c r="Q618" s="57"/>
      <c r="R618" s="57"/>
      <c r="S618" s="57"/>
      <c r="T618" s="57"/>
    </row>
    <row r="619" spans="1:20" ht="16.8" x14ac:dyDescent="0.3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P619" s="57"/>
      <c r="Q619" s="57"/>
      <c r="R619" s="57"/>
      <c r="S619" s="57"/>
      <c r="T619" s="57"/>
    </row>
    <row r="620" spans="1:20" ht="16.8" x14ac:dyDescent="0.3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P620" s="57"/>
      <c r="Q620" s="57"/>
      <c r="R620" s="57"/>
      <c r="S620" s="57"/>
      <c r="T620" s="57"/>
    </row>
    <row r="621" spans="1:20" ht="16.8" x14ac:dyDescent="0.3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P621" s="57"/>
      <c r="Q621" s="57"/>
      <c r="R621" s="57"/>
      <c r="S621" s="57"/>
      <c r="T621" s="57"/>
    </row>
    <row r="622" spans="1:20" ht="16.8" x14ac:dyDescent="0.3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P622" s="57"/>
      <c r="Q622" s="57"/>
      <c r="R622" s="57"/>
      <c r="S622" s="57"/>
      <c r="T622" s="57"/>
    </row>
    <row r="623" spans="1:20" ht="16.8" x14ac:dyDescent="0.3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P623" s="57"/>
      <c r="Q623" s="57"/>
      <c r="R623" s="57"/>
      <c r="S623" s="57"/>
      <c r="T623" s="57"/>
    </row>
    <row r="624" spans="1:20" ht="16.8" x14ac:dyDescent="0.3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P624" s="57"/>
      <c r="Q624" s="57"/>
      <c r="R624" s="57"/>
      <c r="S624" s="57"/>
      <c r="T624" s="57"/>
    </row>
    <row r="625" spans="1:20" ht="16.8" x14ac:dyDescent="0.3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P625" s="57"/>
      <c r="Q625" s="57"/>
      <c r="R625" s="57"/>
      <c r="S625" s="57"/>
      <c r="T625" s="57"/>
    </row>
    <row r="626" spans="1:20" ht="16.8" x14ac:dyDescent="0.3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P626" s="57"/>
      <c r="Q626" s="57"/>
      <c r="R626" s="57"/>
      <c r="S626" s="57"/>
      <c r="T626" s="57"/>
    </row>
    <row r="627" spans="1:20" ht="16.8" x14ac:dyDescent="0.3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P627" s="57"/>
      <c r="Q627" s="57"/>
      <c r="R627" s="57"/>
      <c r="S627" s="57"/>
      <c r="T627" s="57"/>
    </row>
    <row r="628" spans="1:20" ht="16.8" x14ac:dyDescent="0.3">
      <c r="B628" s="57"/>
    </row>
    <row r="629" spans="1:20" ht="16.8" x14ac:dyDescent="0.3">
      <c r="B629" s="57"/>
    </row>
    <row r="630" spans="1:20" ht="16.8" x14ac:dyDescent="0.3">
      <c r="B630" s="57"/>
    </row>
    <row r="631" spans="1:20" ht="16.8" x14ac:dyDescent="0.3">
      <c r="B631" s="57"/>
    </row>
    <row r="632" spans="1:20" ht="16.8" x14ac:dyDescent="0.3">
      <c r="B632" s="57"/>
    </row>
    <row r="633" spans="1:20" ht="16.8" x14ac:dyDescent="0.3">
      <c r="B633" s="57"/>
    </row>
    <row r="634" spans="1:20" ht="16.8" x14ac:dyDescent="0.3">
      <c r="B634" s="57"/>
    </row>
    <row r="635" spans="1:20" ht="16.8" x14ac:dyDescent="0.3">
      <c r="B635" s="57"/>
    </row>
    <row r="636" spans="1:20" ht="16.8" x14ac:dyDescent="0.3">
      <c r="B636" s="57"/>
    </row>
    <row r="637" spans="1:20" ht="16.8" x14ac:dyDescent="0.3">
      <c r="B637" s="57"/>
    </row>
    <row r="638" spans="1:20" ht="16.8" x14ac:dyDescent="0.3">
      <c r="B638" s="57"/>
    </row>
    <row r="639" spans="1:20" ht="16.8" x14ac:dyDescent="0.3">
      <c r="B639" s="57"/>
    </row>
    <row r="640" spans="1:20" ht="16.8" x14ac:dyDescent="0.3">
      <c r="B640" s="57"/>
    </row>
    <row r="641" spans="2:2" ht="16.8" x14ac:dyDescent="0.3">
      <c r="B641" s="57"/>
    </row>
    <row r="642" spans="2:2" ht="16.8" x14ac:dyDescent="0.3">
      <c r="B642" s="57"/>
    </row>
    <row r="643" spans="2:2" ht="16.8" x14ac:dyDescent="0.3">
      <c r="B643" s="57"/>
    </row>
    <row r="644" spans="2:2" ht="16.8" x14ac:dyDescent="0.3">
      <c r="B644" s="57"/>
    </row>
    <row r="645" spans="2:2" ht="16.8" x14ac:dyDescent="0.3">
      <c r="B645" s="57"/>
    </row>
    <row r="646" spans="2:2" ht="16.8" x14ac:dyDescent="0.3">
      <c r="B646" s="57"/>
    </row>
    <row r="647" spans="2:2" ht="16.8" x14ac:dyDescent="0.3">
      <c r="B647" s="57"/>
    </row>
    <row r="648" spans="2:2" ht="16.8" x14ac:dyDescent="0.3">
      <c r="B648" s="57"/>
    </row>
    <row r="649" spans="2:2" ht="16.8" x14ac:dyDescent="0.3">
      <c r="B649" s="57"/>
    </row>
    <row r="650" spans="2:2" ht="16.8" x14ac:dyDescent="0.3">
      <c r="B650" s="57"/>
    </row>
    <row r="651" spans="2:2" ht="16.8" x14ac:dyDescent="0.3">
      <c r="B651" s="57"/>
    </row>
    <row r="652" spans="2:2" ht="16.8" x14ac:dyDescent="0.3">
      <c r="B652" s="57"/>
    </row>
    <row r="653" spans="2:2" ht="16.8" x14ac:dyDescent="0.3">
      <c r="B653" s="57"/>
    </row>
    <row r="654" spans="2:2" ht="16.8" x14ac:dyDescent="0.3">
      <c r="B654" s="57"/>
    </row>
    <row r="655" spans="2:2" ht="16.8" x14ac:dyDescent="0.3">
      <c r="B655" s="57"/>
    </row>
    <row r="656" spans="2:2" ht="16.8" x14ac:dyDescent="0.3">
      <c r="B656" s="57"/>
    </row>
    <row r="657" spans="2:2" ht="16.8" x14ac:dyDescent="0.3">
      <c r="B657" s="57"/>
    </row>
    <row r="658" spans="2:2" ht="16.8" x14ac:dyDescent="0.3">
      <c r="B658" s="57"/>
    </row>
    <row r="659" spans="2:2" ht="16.8" x14ac:dyDescent="0.3">
      <c r="B659" s="57"/>
    </row>
    <row r="660" spans="2:2" ht="16.8" x14ac:dyDescent="0.3">
      <c r="B660" s="57"/>
    </row>
    <row r="661" spans="2:2" ht="16.8" x14ac:dyDescent="0.3">
      <c r="B661" s="57"/>
    </row>
    <row r="662" spans="2:2" ht="16.8" x14ac:dyDescent="0.3">
      <c r="B662" s="57"/>
    </row>
    <row r="663" spans="2:2" ht="16.8" x14ac:dyDescent="0.3">
      <c r="B663" s="57"/>
    </row>
    <row r="664" spans="2:2" ht="16.8" x14ac:dyDescent="0.3">
      <c r="B664" s="57"/>
    </row>
    <row r="665" spans="2:2" ht="16.8" x14ac:dyDescent="0.3">
      <c r="B665" s="57"/>
    </row>
    <row r="666" spans="2:2" ht="16.8" x14ac:dyDescent="0.3">
      <c r="B666" s="57"/>
    </row>
    <row r="667" spans="2:2" ht="16.8" x14ac:dyDescent="0.3">
      <c r="B667" s="57"/>
    </row>
    <row r="668" spans="2:2" ht="16.8" x14ac:dyDescent="0.3">
      <c r="B668" s="57"/>
    </row>
    <row r="669" spans="2:2" ht="16.8" x14ac:dyDescent="0.3">
      <c r="B669" s="57"/>
    </row>
    <row r="670" spans="2:2" ht="16.8" x14ac:dyDescent="0.3">
      <c r="B670" s="57"/>
    </row>
    <row r="671" spans="2:2" ht="16.8" x14ac:dyDescent="0.3">
      <c r="B671" s="57"/>
    </row>
    <row r="672" spans="2:2" ht="16.8" x14ac:dyDescent="0.3">
      <c r="B672" s="57"/>
    </row>
    <row r="673" spans="2:2" ht="16.8" x14ac:dyDescent="0.3">
      <c r="B673" s="57"/>
    </row>
    <row r="674" spans="2:2" ht="16.8" x14ac:dyDescent="0.3">
      <c r="B674" s="57"/>
    </row>
    <row r="675" spans="2:2" ht="16.8" x14ac:dyDescent="0.3">
      <c r="B675" s="57"/>
    </row>
    <row r="676" spans="2:2" ht="16.8" x14ac:dyDescent="0.3">
      <c r="B676" s="57"/>
    </row>
    <row r="677" spans="2:2" ht="16.8" x14ac:dyDescent="0.3">
      <c r="B677" s="57"/>
    </row>
    <row r="678" spans="2:2" ht="16.8" x14ac:dyDescent="0.3">
      <c r="B678" s="57"/>
    </row>
    <row r="679" spans="2:2" ht="16.8" x14ac:dyDescent="0.3">
      <c r="B679" s="57"/>
    </row>
    <row r="680" spans="2:2" ht="16.8" x14ac:dyDescent="0.3">
      <c r="B680" s="57"/>
    </row>
    <row r="681" spans="2:2" ht="16.8" x14ac:dyDescent="0.3">
      <c r="B681" s="57"/>
    </row>
    <row r="682" spans="2:2" ht="16.8" x14ac:dyDescent="0.3">
      <c r="B682" s="57"/>
    </row>
    <row r="683" spans="2:2" ht="16.8" x14ac:dyDescent="0.3">
      <c r="B683" s="57"/>
    </row>
    <row r="684" spans="2:2" ht="16.8" x14ac:dyDescent="0.3">
      <c r="B684" s="57"/>
    </row>
    <row r="685" spans="2:2" ht="16.8" x14ac:dyDescent="0.3">
      <c r="B685" s="57"/>
    </row>
    <row r="686" spans="2:2" ht="16.8" x14ac:dyDescent="0.3">
      <c r="B686" s="57"/>
    </row>
    <row r="687" spans="2:2" ht="16.8" x14ac:dyDescent="0.3">
      <c r="B687" s="57"/>
    </row>
    <row r="688" spans="2:2" ht="16.8" x14ac:dyDescent="0.3">
      <c r="B688" s="57"/>
    </row>
    <row r="689" spans="2:2" ht="16.8" x14ac:dyDescent="0.3">
      <c r="B689" s="57"/>
    </row>
    <row r="690" spans="2:2" ht="16.8" x14ac:dyDescent="0.3">
      <c r="B690" s="57"/>
    </row>
    <row r="691" spans="2:2" ht="16.8" x14ac:dyDescent="0.3">
      <c r="B691" s="57"/>
    </row>
    <row r="692" spans="2:2" ht="16.8" x14ac:dyDescent="0.3">
      <c r="B692" s="57"/>
    </row>
    <row r="693" spans="2:2" ht="16.8" x14ac:dyDescent="0.3">
      <c r="B693" s="57"/>
    </row>
    <row r="694" spans="2:2" ht="16.8" x14ac:dyDescent="0.3">
      <c r="B694" s="57"/>
    </row>
    <row r="695" spans="2:2" ht="16.8" x14ac:dyDescent="0.3">
      <c r="B695" s="57"/>
    </row>
    <row r="696" spans="2:2" ht="16.8" x14ac:dyDescent="0.3">
      <c r="B696" s="57"/>
    </row>
    <row r="697" spans="2:2" ht="16.8" x14ac:dyDescent="0.3">
      <c r="B697" s="57"/>
    </row>
    <row r="698" spans="2:2" ht="16.8" x14ac:dyDescent="0.3">
      <c r="B698" s="57"/>
    </row>
    <row r="699" spans="2:2" ht="16.8" x14ac:dyDescent="0.3">
      <c r="B699" s="57"/>
    </row>
    <row r="700" spans="2:2" ht="16.8" x14ac:dyDescent="0.3">
      <c r="B700" s="57"/>
    </row>
    <row r="701" spans="2:2" ht="16.8" x14ac:dyDescent="0.3">
      <c r="B701" s="57"/>
    </row>
    <row r="702" spans="2:2" ht="16.8" x14ac:dyDescent="0.3">
      <c r="B702" s="57"/>
    </row>
    <row r="703" spans="2:2" ht="16.8" x14ac:dyDescent="0.3">
      <c r="B703" s="57"/>
    </row>
    <row r="704" spans="2:2" ht="16.8" x14ac:dyDescent="0.3">
      <c r="B704" s="57"/>
    </row>
    <row r="705" spans="2:2" ht="16.8" x14ac:dyDescent="0.3">
      <c r="B705" s="57"/>
    </row>
    <row r="706" spans="2:2" ht="16.8" x14ac:dyDescent="0.3">
      <c r="B706" s="57"/>
    </row>
    <row r="707" spans="2:2" ht="16.8" x14ac:dyDescent="0.3">
      <c r="B707" s="57"/>
    </row>
    <row r="708" spans="2:2" ht="16.8" x14ac:dyDescent="0.3">
      <c r="B708" s="57"/>
    </row>
    <row r="709" spans="2:2" ht="16.8" x14ac:dyDescent="0.3">
      <c r="B709" s="57"/>
    </row>
    <row r="710" spans="2:2" ht="16.8" x14ac:dyDescent="0.3">
      <c r="B710" s="57"/>
    </row>
    <row r="711" spans="2:2" ht="16.8" x14ac:dyDescent="0.3">
      <c r="B711" s="57"/>
    </row>
    <row r="712" spans="2:2" ht="16.8" x14ac:dyDescent="0.3">
      <c r="B712" s="57"/>
    </row>
    <row r="713" spans="2:2" ht="16.8" x14ac:dyDescent="0.3">
      <c r="B713" s="57"/>
    </row>
    <row r="714" spans="2:2" ht="16.8" x14ac:dyDescent="0.3">
      <c r="B714" s="57"/>
    </row>
    <row r="715" spans="2:2" ht="16.8" x14ac:dyDescent="0.3">
      <c r="B715" s="57"/>
    </row>
    <row r="716" spans="2:2" ht="16.8" x14ac:dyDescent="0.3">
      <c r="B716" s="57"/>
    </row>
    <row r="717" spans="2:2" ht="16.8" x14ac:dyDescent="0.3">
      <c r="B717" s="57"/>
    </row>
    <row r="718" spans="2:2" ht="16.8" x14ac:dyDescent="0.3">
      <c r="B718" s="57"/>
    </row>
    <row r="719" spans="2:2" ht="16.8" x14ac:dyDescent="0.3">
      <c r="B719" s="57"/>
    </row>
    <row r="720" spans="2:2" ht="16.8" x14ac:dyDescent="0.3">
      <c r="B720" s="57"/>
    </row>
    <row r="721" spans="2:2" ht="16.8" x14ac:dyDescent="0.3">
      <c r="B721" s="57"/>
    </row>
    <row r="722" spans="2:2" ht="16.8" x14ac:dyDescent="0.3">
      <c r="B722" s="57"/>
    </row>
    <row r="723" spans="2:2" ht="16.8" x14ac:dyDescent="0.3">
      <c r="B723" s="57"/>
    </row>
    <row r="724" spans="2:2" ht="16.8" x14ac:dyDescent="0.3">
      <c r="B724" s="57"/>
    </row>
    <row r="725" spans="2:2" ht="16.8" x14ac:dyDescent="0.3">
      <c r="B725" s="57"/>
    </row>
    <row r="726" spans="2:2" ht="16.8" x14ac:dyDescent="0.3">
      <c r="B726" s="57"/>
    </row>
    <row r="727" spans="2:2" ht="16.8" x14ac:dyDescent="0.3">
      <c r="B727" s="57"/>
    </row>
    <row r="728" spans="2:2" ht="16.8" x14ac:dyDescent="0.3">
      <c r="B728" s="57"/>
    </row>
    <row r="729" spans="2:2" ht="16.8" x14ac:dyDescent="0.3">
      <c r="B729" s="57"/>
    </row>
    <row r="730" spans="2:2" ht="16.8" x14ac:dyDescent="0.3">
      <c r="B730" s="57"/>
    </row>
    <row r="731" spans="2:2" ht="16.8" x14ac:dyDescent="0.3">
      <c r="B731" s="57"/>
    </row>
    <row r="732" spans="2:2" ht="16.8" x14ac:dyDescent="0.3">
      <c r="B732" s="57"/>
    </row>
    <row r="733" spans="2:2" ht="16.8" x14ac:dyDescent="0.3">
      <c r="B733" s="57"/>
    </row>
    <row r="734" spans="2:2" ht="16.8" x14ac:dyDescent="0.3">
      <c r="B734" s="57"/>
    </row>
    <row r="735" spans="2:2" ht="16.8" x14ac:dyDescent="0.3">
      <c r="B735" s="57"/>
    </row>
    <row r="736" spans="2:2" ht="16.8" x14ac:dyDescent="0.3">
      <c r="B736" s="57"/>
    </row>
    <row r="737" spans="2:2" ht="16.8" x14ac:dyDescent="0.3">
      <c r="B737" s="57"/>
    </row>
    <row r="738" spans="2:2" ht="16.8" x14ac:dyDescent="0.3">
      <c r="B738" s="57"/>
    </row>
    <row r="739" spans="2:2" ht="16.8" x14ac:dyDescent="0.3">
      <c r="B739" s="57"/>
    </row>
    <row r="740" spans="2:2" ht="16.8" x14ac:dyDescent="0.3">
      <c r="B740" s="57"/>
    </row>
    <row r="741" spans="2:2" ht="16.8" x14ac:dyDescent="0.3">
      <c r="B741" s="57"/>
    </row>
    <row r="742" spans="2:2" ht="16.8" x14ac:dyDescent="0.3">
      <c r="B742" s="57"/>
    </row>
    <row r="743" spans="2:2" ht="16.8" x14ac:dyDescent="0.3">
      <c r="B743" s="57"/>
    </row>
    <row r="744" spans="2:2" ht="16.8" x14ac:dyDescent="0.3">
      <c r="B744" s="57"/>
    </row>
    <row r="745" spans="2:2" ht="16.8" x14ac:dyDescent="0.3">
      <c r="B745" s="57"/>
    </row>
    <row r="746" spans="2:2" ht="16.8" x14ac:dyDescent="0.3">
      <c r="B746" s="57"/>
    </row>
    <row r="747" spans="2:2" ht="16.8" x14ac:dyDescent="0.3">
      <c r="B747" s="57"/>
    </row>
    <row r="748" spans="2:2" ht="16.8" x14ac:dyDescent="0.3">
      <c r="B748" s="57"/>
    </row>
    <row r="749" spans="2:2" ht="16.8" x14ac:dyDescent="0.3">
      <c r="B749" s="57"/>
    </row>
    <row r="750" spans="2:2" ht="16.8" x14ac:dyDescent="0.3">
      <c r="B750" s="57"/>
    </row>
    <row r="751" spans="2:2" ht="16.8" x14ac:dyDescent="0.3">
      <c r="B751" s="57"/>
    </row>
    <row r="752" spans="2:2" ht="16.8" x14ac:dyDescent="0.3">
      <c r="B752" s="57"/>
    </row>
    <row r="753" spans="2:2" ht="16.8" x14ac:dyDescent="0.3">
      <c r="B753" s="57"/>
    </row>
    <row r="754" spans="2:2" ht="16.8" x14ac:dyDescent="0.3">
      <c r="B754" s="57"/>
    </row>
    <row r="755" spans="2:2" ht="16.8" x14ac:dyDescent="0.3">
      <c r="B755" s="57"/>
    </row>
    <row r="756" spans="2:2" ht="16.8" x14ac:dyDescent="0.3">
      <c r="B756" s="57"/>
    </row>
    <row r="757" spans="2:2" ht="16.8" x14ac:dyDescent="0.3">
      <c r="B757" s="57"/>
    </row>
    <row r="758" spans="2:2" ht="16.8" x14ac:dyDescent="0.3">
      <c r="B758" s="57"/>
    </row>
    <row r="759" spans="2:2" ht="16.8" x14ac:dyDescent="0.3">
      <c r="B759" s="57"/>
    </row>
    <row r="760" spans="2:2" ht="16.8" x14ac:dyDescent="0.3">
      <c r="B760" s="57"/>
    </row>
    <row r="761" spans="2:2" ht="16.8" x14ac:dyDescent="0.3">
      <c r="B761" s="57"/>
    </row>
    <row r="762" spans="2:2" ht="16.8" x14ac:dyDescent="0.3">
      <c r="B762" s="57"/>
    </row>
    <row r="763" spans="2:2" ht="16.8" x14ac:dyDescent="0.3">
      <c r="B763" s="57"/>
    </row>
    <row r="764" spans="2:2" ht="16.8" x14ac:dyDescent="0.3">
      <c r="B764" s="57"/>
    </row>
    <row r="765" spans="2:2" ht="16.8" x14ac:dyDescent="0.3">
      <c r="B765" s="57"/>
    </row>
    <row r="766" spans="2:2" ht="16.8" x14ac:dyDescent="0.3">
      <c r="B766" s="57"/>
    </row>
    <row r="767" spans="2:2" ht="16.8" x14ac:dyDescent="0.3">
      <c r="B767" s="57"/>
    </row>
    <row r="768" spans="2:2" ht="16.8" x14ac:dyDescent="0.3">
      <c r="B768" s="57"/>
    </row>
    <row r="769" spans="2:2" ht="16.8" x14ac:dyDescent="0.3">
      <c r="B769" s="57"/>
    </row>
    <row r="770" spans="2:2" ht="16.8" x14ac:dyDescent="0.3">
      <c r="B770" s="57"/>
    </row>
    <row r="771" spans="2:2" ht="16.8" x14ac:dyDescent="0.3">
      <c r="B771" s="57"/>
    </row>
    <row r="772" spans="2:2" ht="16.8" x14ac:dyDescent="0.3">
      <c r="B772" s="57"/>
    </row>
    <row r="773" spans="2:2" ht="16.8" x14ac:dyDescent="0.3">
      <c r="B773" s="57"/>
    </row>
    <row r="774" spans="2:2" ht="16.8" x14ac:dyDescent="0.3">
      <c r="B774" s="57"/>
    </row>
    <row r="775" spans="2:2" ht="16.8" x14ac:dyDescent="0.3">
      <c r="B775" s="57"/>
    </row>
    <row r="776" spans="2:2" ht="16.8" x14ac:dyDescent="0.3">
      <c r="B776" s="57"/>
    </row>
    <row r="777" spans="2:2" ht="16.8" x14ac:dyDescent="0.3">
      <c r="B777" s="57"/>
    </row>
    <row r="778" spans="2:2" ht="16.8" x14ac:dyDescent="0.3">
      <c r="B778" s="57"/>
    </row>
    <row r="779" spans="2:2" ht="16.8" x14ac:dyDescent="0.3">
      <c r="B779" s="57"/>
    </row>
    <row r="780" spans="2:2" ht="16.8" x14ac:dyDescent="0.3">
      <c r="B780" s="57"/>
    </row>
    <row r="781" spans="2:2" ht="16.8" x14ac:dyDescent="0.3">
      <c r="B781" s="57"/>
    </row>
    <row r="782" spans="2:2" ht="16.8" x14ac:dyDescent="0.3">
      <c r="B782" s="57"/>
    </row>
    <row r="783" spans="2:2" ht="16.8" x14ac:dyDescent="0.3">
      <c r="B783" s="57"/>
    </row>
    <row r="784" spans="2:2" ht="16.8" x14ac:dyDescent="0.3">
      <c r="B784" s="57"/>
    </row>
    <row r="785" spans="2:2" ht="16.8" x14ac:dyDescent="0.3">
      <c r="B785" s="57"/>
    </row>
    <row r="786" spans="2:2" ht="16.8" x14ac:dyDescent="0.3">
      <c r="B786" s="57"/>
    </row>
    <row r="787" spans="2:2" ht="16.8" x14ac:dyDescent="0.3">
      <c r="B787" s="57"/>
    </row>
    <row r="788" spans="2:2" ht="16.8" x14ac:dyDescent="0.3">
      <c r="B788" s="57"/>
    </row>
    <row r="789" spans="2:2" ht="16.8" x14ac:dyDescent="0.3">
      <c r="B789" s="57"/>
    </row>
    <row r="790" spans="2:2" ht="16.8" x14ac:dyDescent="0.3">
      <c r="B790" s="57"/>
    </row>
    <row r="791" spans="2:2" ht="16.8" x14ac:dyDescent="0.3">
      <c r="B791" s="57"/>
    </row>
    <row r="792" spans="2:2" ht="16.8" x14ac:dyDescent="0.3">
      <c r="B792" s="57"/>
    </row>
    <row r="793" spans="2:2" ht="16.8" x14ac:dyDescent="0.3">
      <c r="B793" s="57"/>
    </row>
    <row r="794" spans="2:2" ht="16.8" x14ac:dyDescent="0.3">
      <c r="B794" s="57"/>
    </row>
    <row r="795" spans="2:2" ht="16.8" x14ac:dyDescent="0.3">
      <c r="B795" s="57"/>
    </row>
    <row r="796" spans="2:2" ht="16.8" x14ac:dyDescent="0.3">
      <c r="B796" s="57"/>
    </row>
    <row r="797" spans="2:2" ht="16.8" x14ac:dyDescent="0.3">
      <c r="B797" s="57"/>
    </row>
    <row r="798" spans="2:2" ht="16.8" x14ac:dyDescent="0.3">
      <c r="B798" s="57"/>
    </row>
    <row r="799" spans="2:2" ht="16.8" x14ac:dyDescent="0.3">
      <c r="B799" s="57"/>
    </row>
    <row r="800" spans="2:2" ht="16.8" x14ac:dyDescent="0.3">
      <c r="B800" s="57"/>
    </row>
    <row r="801" spans="2:2" ht="16.8" x14ac:dyDescent="0.3">
      <c r="B801" s="57"/>
    </row>
    <row r="802" spans="2:2" ht="16.8" x14ac:dyDescent="0.3">
      <c r="B802" s="57"/>
    </row>
    <row r="803" spans="2:2" ht="16.8" x14ac:dyDescent="0.3">
      <c r="B803" s="57"/>
    </row>
    <row r="804" spans="2:2" ht="16.8" x14ac:dyDescent="0.3">
      <c r="B804" s="57"/>
    </row>
    <row r="805" spans="2:2" ht="16.8" x14ac:dyDescent="0.3">
      <c r="B805" s="57"/>
    </row>
    <row r="806" spans="2:2" ht="16.8" x14ac:dyDescent="0.3">
      <c r="B806" s="57"/>
    </row>
    <row r="807" spans="2:2" ht="16.8" x14ac:dyDescent="0.3">
      <c r="B807" s="57"/>
    </row>
    <row r="808" spans="2:2" ht="16.8" x14ac:dyDescent="0.3">
      <c r="B808" s="57"/>
    </row>
    <row r="809" spans="2:2" ht="16.8" x14ac:dyDescent="0.3">
      <c r="B809" s="57"/>
    </row>
    <row r="810" spans="2:2" ht="16.8" x14ac:dyDescent="0.3">
      <c r="B810" s="57"/>
    </row>
    <row r="811" spans="2:2" ht="16.8" x14ac:dyDescent="0.3">
      <c r="B811" s="57"/>
    </row>
    <row r="812" spans="2:2" ht="16.8" x14ac:dyDescent="0.3">
      <c r="B812" s="57"/>
    </row>
    <row r="813" spans="2:2" ht="16.8" x14ac:dyDescent="0.3">
      <c r="B813" s="57"/>
    </row>
    <row r="814" spans="2:2" ht="16.8" x14ac:dyDescent="0.3">
      <c r="B814" s="57"/>
    </row>
    <row r="815" spans="2:2" ht="16.8" x14ac:dyDescent="0.3">
      <c r="B815" s="57"/>
    </row>
    <row r="816" spans="2:2" ht="16.8" x14ac:dyDescent="0.3">
      <c r="B816" s="57"/>
    </row>
    <row r="817" spans="2:2" ht="16.8" x14ac:dyDescent="0.3">
      <c r="B817" s="57"/>
    </row>
    <row r="818" spans="2:2" ht="16.8" x14ac:dyDescent="0.3">
      <c r="B818" s="57"/>
    </row>
    <row r="819" spans="2:2" ht="16.8" x14ac:dyDescent="0.3">
      <c r="B819" s="57"/>
    </row>
    <row r="820" spans="2:2" ht="16.8" x14ac:dyDescent="0.3">
      <c r="B820" s="57"/>
    </row>
    <row r="821" spans="2:2" ht="16.8" x14ac:dyDescent="0.3">
      <c r="B821" s="57"/>
    </row>
    <row r="822" spans="2:2" ht="16.8" x14ac:dyDescent="0.3">
      <c r="B822" s="57"/>
    </row>
    <row r="823" spans="2:2" ht="16.8" x14ac:dyDescent="0.3">
      <c r="B823" s="57"/>
    </row>
    <row r="824" spans="2:2" ht="16.8" x14ac:dyDescent="0.3">
      <c r="B824" s="57"/>
    </row>
    <row r="825" spans="2:2" ht="16.8" x14ac:dyDescent="0.3">
      <c r="B825" s="57"/>
    </row>
    <row r="826" spans="2:2" ht="16.8" x14ac:dyDescent="0.3">
      <c r="B826" s="57"/>
    </row>
    <row r="827" spans="2:2" ht="16.8" x14ac:dyDescent="0.3">
      <c r="B827" s="57"/>
    </row>
    <row r="828" spans="2:2" ht="16.8" x14ac:dyDescent="0.3">
      <c r="B828" s="57"/>
    </row>
    <row r="829" spans="2:2" ht="16.8" x14ac:dyDescent="0.3">
      <c r="B829" s="57"/>
    </row>
    <row r="830" spans="2:2" ht="16.8" x14ac:dyDescent="0.3">
      <c r="B830" s="57"/>
    </row>
    <row r="831" spans="2:2" ht="16.8" x14ac:dyDescent="0.3">
      <c r="B831" s="57"/>
    </row>
    <row r="832" spans="2:2" ht="16.8" x14ac:dyDescent="0.3">
      <c r="B832" s="57"/>
    </row>
    <row r="833" spans="2:2" ht="16.8" x14ac:dyDescent="0.3">
      <c r="B833" s="57"/>
    </row>
    <row r="834" spans="2:2" ht="16.8" x14ac:dyDescent="0.3">
      <c r="B834" s="57"/>
    </row>
    <row r="835" spans="2:2" ht="16.8" x14ac:dyDescent="0.3">
      <c r="B835" s="57"/>
    </row>
    <row r="836" spans="2:2" ht="16.8" x14ac:dyDescent="0.3">
      <c r="B836" s="57"/>
    </row>
    <row r="837" spans="2:2" ht="16.8" x14ac:dyDescent="0.3">
      <c r="B837" s="57"/>
    </row>
    <row r="838" spans="2:2" ht="16.8" x14ac:dyDescent="0.3">
      <c r="B838" s="57"/>
    </row>
    <row r="839" spans="2:2" ht="16.8" x14ac:dyDescent="0.3">
      <c r="B839" s="57"/>
    </row>
    <row r="840" spans="2:2" ht="16.8" x14ac:dyDescent="0.3">
      <c r="B840" s="57"/>
    </row>
    <row r="841" spans="2:2" ht="16.8" x14ac:dyDescent="0.3">
      <c r="B841" s="57"/>
    </row>
    <row r="842" spans="2:2" ht="16.8" x14ac:dyDescent="0.3">
      <c r="B842" s="57"/>
    </row>
    <row r="843" spans="2:2" ht="16.8" x14ac:dyDescent="0.3">
      <c r="B843" s="57"/>
    </row>
    <row r="844" spans="2:2" ht="16.8" x14ac:dyDescent="0.3">
      <c r="B844" s="57"/>
    </row>
    <row r="845" spans="2:2" ht="16.8" x14ac:dyDescent="0.3">
      <c r="B845" s="57"/>
    </row>
    <row r="846" spans="2:2" ht="16.8" x14ac:dyDescent="0.3">
      <c r="B846" s="57"/>
    </row>
    <row r="847" spans="2:2" ht="16.8" x14ac:dyDescent="0.3">
      <c r="B847" s="57"/>
    </row>
    <row r="848" spans="2:2" ht="16.8" x14ac:dyDescent="0.3">
      <c r="B848" s="57"/>
    </row>
    <row r="849" spans="2:2" ht="16.8" x14ac:dyDescent="0.3">
      <c r="B849" s="57"/>
    </row>
    <row r="850" spans="2:2" ht="16.8" x14ac:dyDescent="0.3">
      <c r="B850" s="57"/>
    </row>
    <row r="851" spans="2:2" ht="16.8" x14ac:dyDescent="0.3">
      <c r="B851" s="57"/>
    </row>
    <row r="852" spans="2:2" ht="16.8" x14ac:dyDescent="0.3">
      <c r="B852" s="57"/>
    </row>
    <row r="853" spans="2:2" ht="16.8" x14ac:dyDescent="0.3">
      <c r="B853" s="57"/>
    </row>
    <row r="854" spans="2:2" ht="16.8" x14ac:dyDescent="0.3">
      <c r="B854" s="57"/>
    </row>
    <row r="855" spans="2:2" ht="16.8" x14ac:dyDescent="0.3">
      <c r="B855" s="57"/>
    </row>
    <row r="856" spans="2:2" ht="16.8" x14ac:dyDescent="0.3">
      <c r="B856" s="57"/>
    </row>
    <row r="857" spans="2:2" ht="16.8" x14ac:dyDescent="0.3">
      <c r="B857" s="57"/>
    </row>
    <row r="858" spans="2:2" ht="16.8" x14ac:dyDescent="0.3">
      <c r="B858" s="57"/>
    </row>
    <row r="859" spans="2:2" ht="16.8" x14ac:dyDescent="0.3">
      <c r="B859" s="57"/>
    </row>
    <row r="860" spans="2:2" ht="16.8" x14ac:dyDescent="0.3">
      <c r="B860" s="57"/>
    </row>
    <row r="861" spans="2:2" ht="16.8" x14ac:dyDescent="0.3">
      <c r="B861" s="57"/>
    </row>
    <row r="862" spans="2:2" ht="16.8" x14ac:dyDescent="0.3">
      <c r="B862" s="57"/>
    </row>
    <row r="863" spans="2:2" ht="16.8" x14ac:dyDescent="0.3">
      <c r="B863" s="57"/>
    </row>
    <row r="864" spans="2:2" ht="16.8" x14ac:dyDescent="0.3">
      <c r="B864" s="57"/>
    </row>
    <row r="865" spans="2:2" ht="16.8" x14ac:dyDescent="0.3">
      <c r="B865" s="57"/>
    </row>
    <row r="866" spans="2:2" ht="16.8" x14ac:dyDescent="0.3">
      <c r="B866" s="57"/>
    </row>
    <row r="867" spans="2:2" ht="16.8" x14ac:dyDescent="0.3">
      <c r="B867" s="57"/>
    </row>
    <row r="868" spans="2:2" ht="16.8" x14ac:dyDescent="0.3">
      <c r="B868" s="57"/>
    </row>
    <row r="869" spans="2:2" ht="16.8" x14ac:dyDescent="0.3">
      <c r="B869" s="57"/>
    </row>
    <row r="870" spans="2:2" ht="16.8" x14ac:dyDescent="0.3">
      <c r="B870" s="57"/>
    </row>
    <row r="871" spans="2:2" ht="16.8" x14ac:dyDescent="0.3">
      <c r="B871" s="57"/>
    </row>
    <row r="872" spans="2:2" ht="16.8" x14ac:dyDescent="0.3">
      <c r="B872" s="57"/>
    </row>
    <row r="873" spans="2:2" ht="16.8" x14ac:dyDescent="0.3">
      <c r="B873" s="57"/>
    </row>
    <row r="874" spans="2:2" ht="16.8" x14ac:dyDescent="0.3">
      <c r="B874" s="57"/>
    </row>
    <row r="875" spans="2:2" ht="16.8" x14ac:dyDescent="0.3">
      <c r="B875" s="57"/>
    </row>
    <row r="876" spans="2:2" ht="16.8" x14ac:dyDescent="0.3">
      <c r="B876" s="57"/>
    </row>
    <row r="877" spans="2:2" ht="16.8" x14ac:dyDescent="0.3">
      <c r="B877" s="57"/>
    </row>
    <row r="878" spans="2:2" ht="16.8" x14ac:dyDescent="0.3">
      <c r="B878" s="57"/>
    </row>
    <row r="879" spans="2:2" ht="16.8" x14ac:dyDescent="0.3">
      <c r="B879" s="57"/>
    </row>
    <row r="880" spans="2:2" ht="16.8" x14ac:dyDescent="0.3">
      <c r="B880" s="57"/>
    </row>
    <row r="881" spans="2:2" ht="16.8" x14ac:dyDescent="0.3">
      <c r="B881" s="57"/>
    </row>
    <row r="882" spans="2:2" ht="16.8" x14ac:dyDescent="0.3">
      <c r="B882" s="57"/>
    </row>
    <row r="883" spans="2:2" ht="16.8" x14ac:dyDescent="0.3">
      <c r="B883" s="57"/>
    </row>
    <row r="884" spans="2:2" ht="16.8" x14ac:dyDescent="0.3">
      <c r="B884" s="57"/>
    </row>
    <row r="885" spans="2:2" ht="16.8" x14ac:dyDescent="0.3">
      <c r="B885" s="57"/>
    </row>
    <row r="886" spans="2:2" ht="16.8" x14ac:dyDescent="0.3">
      <c r="B886" s="57"/>
    </row>
    <row r="887" spans="2:2" ht="16.8" x14ac:dyDescent="0.3">
      <c r="B887" s="57"/>
    </row>
    <row r="888" spans="2:2" ht="16.8" x14ac:dyDescent="0.3">
      <c r="B888" s="57"/>
    </row>
    <row r="889" spans="2:2" ht="16.8" x14ac:dyDescent="0.3">
      <c r="B889" s="57"/>
    </row>
    <row r="890" spans="2:2" ht="16.8" x14ac:dyDescent="0.3">
      <c r="B890" s="57"/>
    </row>
    <row r="891" spans="2:2" ht="16.8" x14ac:dyDescent="0.3">
      <c r="B891" s="57"/>
    </row>
    <row r="892" spans="2:2" ht="16.8" x14ac:dyDescent="0.3">
      <c r="B892" s="57"/>
    </row>
    <row r="893" spans="2:2" ht="16.8" x14ac:dyDescent="0.3">
      <c r="B893" s="57"/>
    </row>
    <row r="894" spans="2:2" ht="16.8" x14ac:dyDescent="0.3">
      <c r="B894" s="57"/>
    </row>
    <row r="895" spans="2:2" ht="16.8" x14ac:dyDescent="0.3">
      <c r="B895" s="57"/>
    </row>
    <row r="896" spans="2:2" ht="16.8" x14ac:dyDescent="0.3">
      <c r="B896" s="57"/>
    </row>
    <row r="897" spans="2:2" ht="16.8" x14ac:dyDescent="0.3">
      <c r="B897" s="57"/>
    </row>
    <row r="898" spans="2:2" ht="16.8" x14ac:dyDescent="0.3">
      <c r="B898" s="57"/>
    </row>
    <row r="899" spans="2:2" ht="16.8" x14ac:dyDescent="0.3">
      <c r="B899" s="57"/>
    </row>
    <row r="900" spans="2:2" ht="16.8" x14ac:dyDescent="0.3">
      <c r="B900" s="57"/>
    </row>
    <row r="901" spans="2:2" ht="16.8" x14ac:dyDescent="0.3">
      <c r="B901" s="57"/>
    </row>
    <row r="902" spans="2:2" ht="16.8" x14ac:dyDescent="0.3">
      <c r="B902" s="57"/>
    </row>
    <row r="903" spans="2:2" ht="16.8" x14ac:dyDescent="0.3">
      <c r="B903" s="57"/>
    </row>
    <row r="904" spans="2:2" ht="16.8" x14ac:dyDescent="0.3">
      <c r="B904" s="57"/>
    </row>
  </sheetData>
  <mergeCells count="19">
    <mergeCell ref="K1:N1"/>
    <mergeCell ref="A2:E2"/>
    <mergeCell ref="A5:A6"/>
    <mergeCell ref="B5:B6"/>
    <mergeCell ref="C5:C6"/>
    <mergeCell ref="D5:D6"/>
    <mergeCell ref="E5:E6"/>
    <mergeCell ref="F5:I5"/>
    <mergeCell ref="K5:K6"/>
    <mergeCell ref="N5:N6"/>
    <mergeCell ref="N19:N22"/>
    <mergeCell ref="O19:O22"/>
    <mergeCell ref="O5:O6"/>
    <mergeCell ref="P5:P6"/>
    <mergeCell ref="Q5:T5"/>
    <mergeCell ref="N11:N14"/>
    <mergeCell ref="O11:O14"/>
    <mergeCell ref="N15:N18"/>
    <mergeCell ref="O15:O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22" workbookViewId="0">
      <selection activeCell="B42" sqref="B42"/>
    </sheetView>
  </sheetViews>
  <sheetFormatPr defaultRowHeight="14.4" x14ac:dyDescent="0.3"/>
  <cols>
    <col min="1" max="1" width="8.33203125" customWidth="1"/>
    <col min="2" max="2" width="43" customWidth="1"/>
    <col min="3" max="4" width="13.88671875" style="1" customWidth="1"/>
    <col min="257" max="257" width="8.33203125" customWidth="1"/>
    <col min="258" max="258" width="43" customWidth="1"/>
    <col min="259" max="260" width="13.88671875" customWidth="1"/>
    <col min="513" max="513" width="8.33203125" customWidth="1"/>
    <col min="514" max="514" width="43" customWidth="1"/>
    <col min="515" max="516" width="13.88671875" customWidth="1"/>
    <col min="769" max="769" width="8.33203125" customWidth="1"/>
    <col min="770" max="770" width="43" customWidth="1"/>
    <col min="771" max="772" width="13.88671875" customWidth="1"/>
    <col min="1025" max="1025" width="8.33203125" customWidth="1"/>
    <col min="1026" max="1026" width="43" customWidth="1"/>
    <col min="1027" max="1028" width="13.88671875" customWidth="1"/>
    <col min="1281" max="1281" width="8.33203125" customWidth="1"/>
    <col min="1282" max="1282" width="43" customWidth="1"/>
    <col min="1283" max="1284" width="13.88671875" customWidth="1"/>
    <col min="1537" max="1537" width="8.33203125" customWidth="1"/>
    <col min="1538" max="1538" width="43" customWidth="1"/>
    <col min="1539" max="1540" width="13.88671875" customWidth="1"/>
    <col min="1793" max="1793" width="8.33203125" customWidth="1"/>
    <col min="1794" max="1794" width="43" customWidth="1"/>
    <col min="1795" max="1796" width="13.88671875" customWidth="1"/>
    <col min="2049" max="2049" width="8.33203125" customWidth="1"/>
    <col min="2050" max="2050" width="43" customWidth="1"/>
    <col min="2051" max="2052" width="13.88671875" customWidth="1"/>
    <col min="2305" max="2305" width="8.33203125" customWidth="1"/>
    <col min="2306" max="2306" width="43" customWidth="1"/>
    <col min="2307" max="2308" width="13.88671875" customWidth="1"/>
    <col min="2561" max="2561" width="8.33203125" customWidth="1"/>
    <col min="2562" max="2562" width="43" customWidth="1"/>
    <col min="2563" max="2564" width="13.88671875" customWidth="1"/>
    <col min="2817" max="2817" width="8.33203125" customWidth="1"/>
    <col min="2818" max="2818" width="43" customWidth="1"/>
    <col min="2819" max="2820" width="13.88671875" customWidth="1"/>
    <col min="3073" max="3073" width="8.33203125" customWidth="1"/>
    <col min="3074" max="3074" width="43" customWidth="1"/>
    <col min="3075" max="3076" width="13.88671875" customWidth="1"/>
    <col min="3329" max="3329" width="8.33203125" customWidth="1"/>
    <col min="3330" max="3330" width="43" customWidth="1"/>
    <col min="3331" max="3332" width="13.88671875" customWidth="1"/>
    <col min="3585" max="3585" width="8.33203125" customWidth="1"/>
    <col min="3586" max="3586" width="43" customWidth="1"/>
    <col min="3587" max="3588" width="13.88671875" customWidth="1"/>
    <col min="3841" max="3841" width="8.33203125" customWidth="1"/>
    <col min="3842" max="3842" width="43" customWidth="1"/>
    <col min="3843" max="3844" width="13.88671875" customWidth="1"/>
    <col min="4097" max="4097" width="8.33203125" customWidth="1"/>
    <col min="4098" max="4098" width="43" customWidth="1"/>
    <col min="4099" max="4100" width="13.88671875" customWidth="1"/>
    <col min="4353" max="4353" width="8.33203125" customWidth="1"/>
    <col min="4354" max="4354" width="43" customWidth="1"/>
    <col min="4355" max="4356" width="13.88671875" customWidth="1"/>
    <col min="4609" max="4609" width="8.33203125" customWidth="1"/>
    <col min="4610" max="4610" width="43" customWidth="1"/>
    <col min="4611" max="4612" width="13.88671875" customWidth="1"/>
    <col min="4865" max="4865" width="8.33203125" customWidth="1"/>
    <col min="4866" max="4866" width="43" customWidth="1"/>
    <col min="4867" max="4868" width="13.88671875" customWidth="1"/>
    <col min="5121" max="5121" width="8.33203125" customWidth="1"/>
    <col min="5122" max="5122" width="43" customWidth="1"/>
    <col min="5123" max="5124" width="13.88671875" customWidth="1"/>
    <col min="5377" max="5377" width="8.33203125" customWidth="1"/>
    <col min="5378" max="5378" width="43" customWidth="1"/>
    <col min="5379" max="5380" width="13.88671875" customWidth="1"/>
    <col min="5633" max="5633" width="8.33203125" customWidth="1"/>
    <col min="5634" max="5634" width="43" customWidth="1"/>
    <col min="5635" max="5636" width="13.88671875" customWidth="1"/>
    <col min="5889" max="5889" width="8.33203125" customWidth="1"/>
    <col min="5890" max="5890" width="43" customWidth="1"/>
    <col min="5891" max="5892" width="13.88671875" customWidth="1"/>
    <col min="6145" max="6145" width="8.33203125" customWidth="1"/>
    <col min="6146" max="6146" width="43" customWidth="1"/>
    <col min="6147" max="6148" width="13.88671875" customWidth="1"/>
    <col min="6401" max="6401" width="8.33203125" customWidth="1"/>
    <col min="6402" max="6402" width="43" customWidth="1"/>
    <col min="6403" max="6404" width="13.88671875" customWidth="1"/>
    <col min="6657" max="6657" width="8.33203125" customWidth="1"/>
    <col min="6658" max="6658" width="43" customWidth="1"/>
    <col min="6659" max="6660" width="13.88671875" customWidth="1"/>
    <col min="6913" max="6913" width="8.33203125" customWidth="1"/>
    <col min="6914" max="6914" width="43" customWidth="1"/>
    <col min="6915" max="6916" width="13.88671875" customWidth="1"/>
    <col min="7169" max="7169" width="8.33203125" customWidth="1"/>
    <col min="7170" max="7170" width="43" customWidth="1"/>
    <col min="7171" max="7172" width="13.88671875" customWidth="1"/>
    <col min="7425" max="7425" width="8.33203125" customWidth="1"/>
    <col min="7426" max="7426" width="43" customWidth="1"/>
    <col min="7427" max="7428" width="13.88671875" customWidth="1"/>
    <col min="7681" max="7681" width="8.33203125" customWidth="1"/>
    <col min="7682" max="7682" width="43" customWidth="1"/>
    <col min="7683" max="7684" width="13.88671875" customWidth="1"/>
    <col min="7937" max="7937" width="8.33203125" customWidth="1"/>
    <col min="7938" max="7938" width="43" customWidth="1"/>
    <col min="7939" max="7940" width="13.88671875" customWidth="1"/>
    <col min="8193" max="8193" width="8.33203125" customWidth="1"/>
    <col min="8194" max="8194" width="43" customWidth="1"/>
    <col min="8195" max="8196" width="13.88671875" customWidth="1"/>
    <col min="8449" max="8449" width="8.33203125" customWidth="1"/>
    <col min="8450" max="8450" width="43" customWidth="1"/>
    <col min="8451" max="8452" width="13.88671875" customWidth="1"/>
    <col min="8705" max="8705" width="8.33203125" customWidth="1"/>
    <col min="8706" max="8706" width="43" customWidth="1"/>
    <col min="8707" max="8708" width="13.88671875" customWidth="1"/>
    <col min="8961" max="8961" width="8.33203125" customWidth="1"/>
    <col min="8962" max="8962" width="43" customWidth="1"/>
    <col min="8963" max="8964" width="13.88671875" customWidth="1"/>
    <col min="9217" max="9217" width="8.33203125" customWidth="1"/>
    <col min="9218" max="9218" width="43" customWidth="1"/>
    <col min="9219" max="9220" width="13.88671875" customWidth="1"/>
    <col min="9473" max="9473" width="8.33203125" customWidth="1"/>
    <col min="9474" max="9474" width="43" customWidth="1"/>
    <col min="9475" max="9476" width="13.88671875" customWidth="1"/>
    <col min="9729" max="9729" width="8.33203125" customWidth="1"/>
    <col min="9730" max="9730" width="43" customWidth="1"/>
    <col min="9731" max="9732" width="13.88671875" customWidth="1"/>
    <col min="9985" max="9985" width="8.33203125" customWidth="1"/>
    <col min="9986" max="9986" width="43" customWidth="1"/>
    <col min="9987" max="9988" width="13.88671875" customWidth="1"/>
    <col min="10241" max="10241" width="8.33203125" customWidth="1"/>
    <col min="10242" max="10242" width="43" customWidth="1"/>
    <col min="10243" max="10244" width="13.88671875" customWidth="1"/>
    <col min="10497" max="10497" width="8.33203125" customWidth="1"/>
    <col min="10498" max="10498" width="43" customWidth="1"/>
    <col min="10499" max="10500" width="13.88671875" customWidth="1"/>
    <col min="10753" max="10753" width="8.33203125" customWidth="1"/>
    <col min="10754" max="10754" width="43" customWidth="1"/>
    <col min="10755" max="10756" width="13.88671875" customWidth="1"/>
    <col min="11009" max="11009" width="8.33203125" customWidth="1"/>
    <col min="11010" max="11010" width="43" customWidth="1"/>
    <col min="11011" max="11012" width="13.88671875" customWidth="1"/>
    <col min="11265" max="11265" width="8.33203125" customWidth="1"/>
    <col min="11266" max="11266" width="43" customWidth="1"/>
    <col min="11267" max="11268" width="13.88671875" customWidth="1"/>
    <col min="11521" max="11521" width="8.33203125" customWidth="1"/>
    <col min="11522" max="11522" width="43" customWidth="1"/>
    <col min="11523" max="11524" width="13.88671875" customWidth="1"/>
    <col min="11777" max="11777" width="8.33203125" customWidth="1"/>
    <col min="11778" max="11778" width="43" customWidth="1"/>
    <col min="11779" max="11780" width="13.88671875" customWidth="1"/>
    <col min="12033" max="12033" width="8.33203125" customWidth="1"/>
    <col min="12034" max="12034" width="43" customWidth="1"/>
    <col min="12035" max="12036" width="13.88671875" customWidth="1"/>
    <col min="12289" max="12289" width="8.33203125" customWidth="1"/>
    <col min="12290" max="12290" width="43" customWidth="1"/>
    <col min="12291" max="12292" width="13.88671875" customWidth="1"/>
    <col min="12545" max="12545" width="8.33203125" customWidth="1"/>
    <col min="12546" max="12546" width="43" customWidth="1"/>
    <col min="12547" max="12548" width="13.88671875" customWidth="1"/>
    <col min="12801" max="12801" width="8.33203125" customWidth="1"/>
    <col min="12802" max="12802" width="43" customWidth="1"/>
    <col min="12803" max="12804" width="13.88671875" customWidth="1"/>
    <col min="13057" max="13057" width="8.33203125" customWidth="1"/>
    <col min="13058" max="13058" width="43" customWidth="1"/>
    <col min="13059" max="13060" width="13.88671875" customWidth="1"/>
    <col min="13313" max="13313" width="8.33203125" customWidth="1"/>
    <col min="13314" max="13314" width="43" customWidth="1"/>
    <col min="13315" max="13316" width="13.88671875" customWidth="1"/>
    <col min="13569" max="13569" width="8.33203125" customWidth="1"/>
    <col min="13570" max="13570" width="43" customWidth="1"/>
    <col min="13571" max="13572" width="13.88671875" customWidth="1"/>
    <col min="13825" max="13825" width="8.33203125" customWidth="1"/>
    <col min="13826" max="13826" width="43" customWidth="1"/>
    <col min="13827" max="13828" width="13.88671875" customWidth="1"/>
    <col min="14081" max="14081" width="8.33203125" customWidth="1"/>
    <col min="14082" max="14082" width="43" customWidth="1"/>
    <col min="14083" max="14084" width="13.88671875" customWidth="1"/>
    <col min="14337" max="14337" width="8.33203125" customWidth="1"/>
    <col min="14338" max="14338" width="43" customWidth="1"/>
    <col min="14339" max="14340" width="13.88671875" customWidth="1"/>
    <col min="14593" max="14593" width="8.33203125" customWidth="1"/>
    <col min="14594" max="14594" width="43" customWidth="1"/>
    <col min="14595" max="14596" width="13.88671875" customWidth="1"/>
    <col min="14849" max="14849" width="8.33203125" customWidth="1"/>
    <col min="14850" max="14850" width="43" customWidth="1"/>
    <col min="14851" max="14852" width="13.88671875" customWidth="1"/>
    <col min="15105" max="15105" width="8.33203125" customWidth="1"/>
    <col min="15106" max="15106" width="43" customWidth="1"/>
    <col min="15107" max="15108" width="13.88671875" customWidth="1"/>
    <col min="15361" max="15361" width="8.33203125" customWidth="1"/>
    <col min="15362" max="15362" width="43" customWidth="1"/>
    <col min="15363" max="15364" width="13.88671875" customWidth="1"/>
    <col min="15617" max="15617" width="8.33203125" customWidth="1"/>
    <col min="15618" max="15618" width="43" customWidth="1"/>
    <col min="15619" max="15620" width="13.88671875" customWidth="1"/>
    <col min="15873" max="15873" width="8.33203125" customWidth="1"/>
    <col min="15874" max="15874" width="43" customWidth="1"/>
    <col min="15875" max="15876" width="13.88671875" customWidth="1"/>
    <col min="16129" max="16129" width="8.33203125" customWidth="1"/>
    <col min="16130" max="16130" width="43" customWidth="1"/>
    <col min="16131" max="16132" width="13.88671875" customWidth="1"/>
  </cols>
  <sheetData>
    <row r="1" spans="1:4" ht="12.75" customHeight="1" x14ac:dyDescent="0.3">
      <c r="A1" s="61"/>
      <c r="C1"/>
    </row>
    <row r="2" spans="1:4" ht="63.75" customHeight="1" x14ac:dyDescent="0.3">
      <c r="A2" s="133" t="s">
        <v>115</v>
      </c>
      <c r="B2" s="133"/>
      <c r="C2" s="133"/>
      <c r="D2" s="3"/>
    </row>
    <row r="3" spans="1:4" ht="21" customHeight="1" x14ac:dyDescent="0.3">
      <c r="A3" s="62"/>
      <c r="B3" s="62"/>
      <c r="C3" s="62"/>
      <c r="D3" s="62"/>
    </row>
    <row r="4" spans="1:4" ht="15.75" customHeight="1" x14ac:dyDescent="0.3">
      <c r="A4" s="63"/>
      <c r="B4" s="63"/>
      <c r="C4" s="64"/>
      <c r="D4" s="64"/>
    </row>
    <row r="5" spans="1:4" ht="36" customHeight="1" x14ac:dyDescent="0.3">
      <c r="A5" s="65" t="s">
        <v>116</v>
      </c>
      <c r="B5" s="65" t="s">
        <v>117</v>
      </c>
      <c r="C5" s="65" t="s">
        <v>118</v>
      </c>
      <c r="D5" s="65" t="s">
        <v>119</v>
      </c>
    </row>
    <row r="6" spans="1:4" s="68" customFormat="1" ht="26.4" x14ac:dyDescent="0.25">
      <c r="A6" s="66">
        <v>1</v>
      </c>
      <c r="B6" s="66" t="s">
        <v>120</v>
      </c>
      <c r="C6" s="67">
        <f>C7+C8+C9+C10+C11+C20</f>
        <v>1108.7954981778694</v>
      </c>
      <c r="D6" s="67">
        <f>D7+D8+D9+D10+D11+D20</f>
        <v>683.5340165806623</v>
      </c>
    </row>
    <row r="7" spans="1:4" s="70" customFormat="1" ht="16.5" customHeight="1" x14ac:dyDescent="0.25">
      <c r="A7" s="12" t="s">
        <v>121</v>
      </c>
      <c r="B7" s="66" t="s">
        <v>122</v>
      </c>
      <c r="C7" s="69">
        <f>(([1]ВЛ!H13+[1]ВЛ!H30+[1]ВЛ!H41+[1]ТП!H13+[1]ТП!H30+[1]ТП!H41)*([1]ВЛ!H48+[1]ТП!H48)/1000)/2</f>
        <v>6.3</v>
      </c>
      <c r="D7" s="69">
        <f>(([1]ВЛ!J13+[1]ВЛ!J30+[1]ВЛ!J41+[1]ТП!J13+[1]ТП!J30+[1]ТП!J41)*([1]ВЛ!J48+[1]ТП!J48)/1000)/2</f>
        <v>3.9</v>
      </c>
    </row>
    <row r="8" spans="1:4" s="70" customFormat="1" ht="13.2" x14ac:dyDescent="0.25">
      <c r="A8" s="12" t="s">
        <v>123</v>
      </c>
      <c r="B8" s="66" t="s">
        <v>124</v>
      </c>
      <c r="C8" s="36"/>
      <c r="D8" s="36"/>
    </row>
    <row r="9" spans="1:4" s="70" customFormat="1" ht="13.2" x14ac:dyDescent="0.25">
      <c r="A9" s="12" t="s">
        <v>125</v>
      </c>
      <c r="B9" s="66" t="s">
        <v>126</v>
      </c>
      <c r="C9" s="71">
        <f>(([1]ВЛ!H11+[1]ВЛ!H28+[1]ВЛ!H39+[1]ТП!H11+[1]ТП!H28+[1]ТП!H39)*([1]ВЛ!G48+[1]ВЛ!H48+[1]ТП!G48+[1]ТП!H48)/1000)/2+([1]ВЛ!H36+[1]ТП!H36)</f>
        <v>211.82402359725492</v>
      </c>
      <c r="D9" s="71">
        <f>(([1]ВЛ!J11+[1]ВЛ!J28+[1]ВЛ!J39+[1]ТП!J11+[1]ТП!J28+[1]ТП!J39)*([1]ВЛ!J48+[1]ТП!J48)/1000)/2+([1]ТП!J36+[1]ВЛ!J36)</f>
        <v>134.92209110716243</v>
      </c>
    </row>
    <row r="10" spans="1:4" s="70" customFormat="1" ht="13.2" x14ac:dyDescent="0.25">
      <c r="A10" s="12" t="s">
        <v>127</v>
      </c>
      <c r="B10" s="66" t="s">
        <v>128</v>
      </c>
      <c r="C10" s="71">
        <f>(([1]ВЛ!H12+[1]ВЛ!H29+[1]ВЛ!H40+[1]ТП!H12+[1]ТП!H29+[1]ТП!H40)*([1]ВЛ!G48+[1]ВЛ!H48+[1]ТП!G48+[1]ТП!H48)/1000)/2</f>
        <v>57.397734016248378</v>
      </c>
      <c r="D10" s="71">
        <f>(([1]ВЛ!J12+[1]ВЛ!J29+[1]ВЛ!J40+[1]ТП!J12+[1]ТП!J29+[1]ТП!J40)*([1]ВЛ!J48+[1]ТП!J48)/1000)/2</f>
        <v>36.474365788653955</v>
      </c>
    </row>
    <row r="11" spans="1:4" s="70" customFormat="1" ht="13.2" x14ac:dyDescent="0.25">
      <c r="A11" s="12" t="s">
        <v>129</v>
      </c>
      <c r="B11" s="66" t="s">
        <v>130</v>
      </c>
      <c r="C11" s="71">
        <f>C12+C13+C14</f>
        <v>801.64034803542302</v>
      </c>
      <c r="D11" s="71">
        <f>D12+D13+D14</f>
        <v>488.76396574649016</v>
      </c>
    </row>
    <row r="12" spans="1:4" s="70" customFormat="1" ht="13.2" x14ac:dyDescent="0.25">
      <c r="A12" s="12" t="s">
        <v>131</v>
      </c>
      <c r="B12" s="72" t="s">
        <v>132</v>
      </c>
      <c r="C12" s="71">
        <f>(([1]ВЛ!H31+[1]ВЛ!H42+[1]ТП!H31+[1]ТП!H42)*([1]ВЛ!G48+[1]ВЛ!H48+[1]ТП!G48+[1]ТП!H48)/1000)/2</f>
        <v>429.24206599999997</v>
      </c>
      <c r="D12" s="71">
        <f>(([1]ВЛ!J31+[1]ВЛ!J42+[1]ТП!J31+[1]ТП!J42)*([1]ВЛ!J48+[1]ТП!J48)/1000)/2</f>
        <v>259.51467100000002</v>
      </c>
    </row>
    <row r="13" spans="1:4" s="70" customFormat="1" ht="13.2" x14ac:dyDescent="0.25">
      <c r="A13" s="12" t="s">
        <v>133</v>
      </c>
      <c r="B13" s="66" t="s">
        <v>134</v>
      </c>
      <c r="C13" s="69"/>
      <c r="D13" s="69"/>
    </row>
    <row r="14" spans="1:4" s="70" customFormat="1" ht="26.4" x14ac:dyDescent="0.25">
      <c r="A14" s="12" t="s">
        <v>135</v>
      </c>
      <c r="B14" s="66" t="s">
        <v>136</v>
      </c>
      <c r="C14" s="71">
        <f>C15+C16+C17+C18+C19</f>
        <v>372.39828203542305</v>
      </c>
      <c r="D14" s="71">
        <f>D15+D16+D17+D18+D19</f>
        <v>229.24929474649016</v>
      </c>
    </row>
    <row r="15" spans="1:4" s="70" customFormat="1" ht="13.2" x14ac:dyDescent="0.25">
      <c r="A15" s="12" t="s">
        <v>137</v>
      </c>
      <c r="B15" s="66" t="s">
        <v>138</v>
      </c>
      <c r="C15" s="71"/>
      <c r="D15" s="71"/>
    </row>
    <row r="16" spans="1:4" s="70" customFormat="1" ht="13.2" x14ac:dyDescent="0.25">
      <c r="A16" s="12" t="s">
        <v>139</v>
      </c>
      <c r="B16" s="66" t="s">
        <v>140</v>
      </c>
      <c r="C16" s="73"/>
      <c r="D16" s="73"/>
    </row>
    <row r="17" spans="1:4" s="70" customFormat="1" ht="26.4" x14ac:dyDescent="0.25">
      <c r="A17" s="12" t="s">
        <v>141</v>
      </c>
      <c r="B17" s="66" t="s">
        <v>142</v>
      </c>
      <c r="C17" s="36"/>
      <c r="D17" s="36"/>
    </row>
    <row r="18" spans="1:4" s="70" customFormat="1" ht="13.2" x14ac:dyDescent="0.25">
      <c r="A18" s="12" t="s">
        <v>143</v>
      </c>
      <c r="B18" s="66" t="s">
        <v>144</v>
      </c>
      <c r="C18" s="73"/>
      <c r="D18" s="73"/>
    </row>
    <row r="19" spans="1:4" s="70" customFormat="1" ht="26.4" x14ac:dyDescent="0.25">
      <c r="A19" s="12" t="s">
        <v>145</v>
      </c>
      <c r="B19" s="66" t="s">
        <v>146</v>
      </c>
      <c r="C19" s="73">
        <f>(([1]ВЛ!H14+[1]ВЛ!H32+[1]ВЛ!H43+[1]ТП!H14+[1]ТП!H32+[1]ТП!H43)*([1]ВЛ!G48+[1]ВЛ!H48+[1]ТП!G48+[1]ТП!H48)/1000)/2</f>
        <v>372.39828203542305</v>
      </c>
      <c r="D19" s="73">
        <f>(([1]ВЛ!J14+[1]ВЛ!J32+[1]ВЛ!J43+[1]ТП!J14+[1]ТП!J32+[1]ТП!J43)*([1]ВЛ!J48+[1]ТП!J48)/1000)/2</f>
        <v>229.24929474649016</v>
      </c>
    </row>
    <row r="20" spans="1:4" s="70" customFormat="1" ht="13.2" x14ac:dyDescent="0.25">
      <c r="A20" s="12" t="s">
        <v>147</v>
      </c>
      <c r="B20" s="66" t="s">
        <v>148</v>
      </c>
      <c r="C20" s="74">
        <f>C21+C22+C23+C24+C25+C26</f>
        <v>31.63339252894307</v>
      </c>
      <c r="D20" s="74">
        <f>D21+D22+D23+D24+D25+D26</f>
        <v>19.473593938355698</v>
      </c>
    </row>
    <row r="21" spans="1:4" s="70" customFormat="1" ht="13.2" x14ac:dyDescent="0.25">
      <c r="A21" s="12" t="s">
        <v>149</v>
      </c>
      <c r="B21" s="66" t="s">
        <v>150</v>
      </c>
      <c r="C21" s="75"/>
      <c r="D21" s="75"/>
    </row>
    <row r="22" spans="1:4" s="70" customFormat="1" ht="13.2" x14ac:dyDescent="0.25">
      <c r="A22" s="12" t="s">
        <v>151</v>
      </c>
      <c r="B22" s="66" t="s">
        <v>152</v>
      </c>
      <c r="C22" s="36"/>
      <c r="D22" s="36"/>
    </row>
    <row r="23" spans="1:4" s="70" customFormat="1" ht="13.2" x14ac:dyDescent="0.25">
      <c r="A23" s="12" t="s">
        <v>153</v>
      </c>
      <c r="B23" s="66" t="s">
        <v>154</v>
      </c>
      <c r="C23" s="71"/>
      <c r="D23" s="71"/>
    </row>
    <row r="24" spans="1:4" s="70" customFormat="1" ht="13.2" x14ac:dyDescent="0.25">
      <c r="A24" s="12" t="s">
        <v>155</v>
      </c>
      <c r="B24" s="66" t="s">
        <v>156</v>
      </c>
      <c r="C24" s="76">
        <f>(([1]ВЛ!H15+[1]ВЛ!H33+[1]ВЛ!H44+[1]ТП!H15+[1]ТП!H33+[1]ТП!H44)*([1]ВЛ!G48+[1]ВЛ!H48+[1]ТП!G48+[1]ТП!H48)/1000)/2</f>
        <v>31.63339252894307</v>
      </c>
      <c r="D24" s="76">
        <f>(([1]ВЛ!J15+[1]ВЛ!J33+[1]ВЛ!J44+[1]ТП!J15+[1]ТП!J33+[1]ТП!J44)*([1]ВЛ!J48+[1]ТП!J48)/1000)/2</f>
        <v>19.473593938355698</v>
      </c>
    </row>
    <row r="25" spans="1:4" s="70" customFormat="1" ht="26.4" x14ac:dyDescent="0.25">
      <c r="A25" s="12" t="s">
        <v>157</v>
      </c>
      <c r="B25" s="66" t="s">
        <v>158</v>
      </c>
      <c r="C25" s="77"/>
      <c r="D25" s="77"/>
    </row>
    <row r="26" spans="1:4" s="70" customFormat="1" ht="13.2" x14ac:dyDescent="0.25">
      <c r="A26" s="12" t="s">
        <v>159</v>
      </c>
      <c r="B26" s="66" t="s">
        <v>160</v>
      </c>
      <c r="C26" s="67"/>
      <c r="D26" s="67"/>
    </row>
    <row r="27" spans="1:4" ht="72" x14ac:dyDescent="0.3">
      <c r="A27" s="78">
        <v>2</v>
      </c>
      <c r="B27" s="13" t="s">
        <v>161</v>
      </c>
      <c r="C27" s="79">
        <v>10215</v>
      </c>
      <c r="D27" s="80">
        <f>([1]калькуляция!C15+[1]калькуляция!C18+[1]калькуляция!C22)/1000</f>
        <v>7493.8691269999999</v>
      </c>
    </row>
    <row r="28" spans="1:4" ht="28.8" x14ac:dyDescent="0.3">
      <c r="A28" s="78">
        <v>3</v>
      </c>
      <c r="B28" s="13" t="s">
        <v>162</v>
      </c>
      <c r="C28" s="81"/>
      <c r="D28" s="81"/>
    </row>
    <row r="29" spans="1:4" s="70" customFormat="1" ht="13.2" x14ac:dyDescent="0.25">
      <c r="A29" s="12">
        <v>4</v>
      </c>
      <c r="B29" s="66" t="s">
        <v>163</v>
      </c>
      <c r="C29" s="82"/>
      <c r="D29" s="82"/>
    </row>
    <row r="30" spans="1:4" x14ac:dyDescent="0.3">
      <c r="A30" s="83">
        <v>5</v>
      </c>
      <c r="B30" s="84" t="s">
        <v>164</v>
      </c>
      <c r="C30" s="85">
        <f>C6+C27+C29</f>
        <v>11323.795498177869</v>
      </c>
      <c r="D30" s="85">
        <f>D6+D27+D29</f>
        <v>8177.4031435806619</v>
      </c>
    </row>
    <row r="31" spans="1:4" x14ac:dyDescent="0.3">
      <c r="A31" s="78"/>
      <c r="B31" s="84"/>
      <c r="C31" s="86"/>
      <c r="D31" s="86"/>
    </row>
    <row r="32" spans="1:4" x14ac:dyDescent="0.3">
      <c r="A32" s="87"/>
    </row>
    <row r="33" spans="1:4" x14ac:dyDescent="0.3">
      <c r="C33" s="88"/>
      <c r="D33" s="88"/>
    </row>
    <row r="35" spans="1:4" s="58" customFormat="1" ht="13.8" x14ac:dyDescent="0.25">
      <c r="C35" s="59"/>
      <c r="D35" s="59"/>
    </row>
    <row r="40" spans="1:4" x14ac:dyDescent="0.3">
      <c r="A40" s="60"/>
    </row>
    <row r="41" spans="1:4" x14ac:dyDescent="0.3">
      <c r="A41" s="60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Кальк</vt:lpstr>
      <vt:lpstr>Станд. ставки</vt:lpstr>
      <vt:lpstr>НВВ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2014-10-22T06:25:45Z</dcterms:modified>
</cp:coreProperties>
</file>