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585" activeTab="1"/>
  </bookViews>
  <sheets>
    <sheet name="1.1. АЭС" sheetId="1" r:id="rId1"/>
    <sheet name="1.2. АЭС" sheetId="2" r:id="rId2"/>
  </sheets>
  <definedNames>
    <definedName name="_xlnm.Print_Titles" localSheetId="0">'1.1. АЭС'!$B:$D</definedName>
    <definedName name="_xlnm.Print_Titles" localSheetId="1">'1.2. АЭС'!$B:$D</definedName>
    <definedName name="_xlnm.Print_Area" localSheetId="0">'1.1. АЭС'!$B$2:$O$52</definedName>
    <definedName name="_xlnm.Print_Area" localSheetId="1">'1.2. АЭС'!$B$2:$Q$97</definedName>
  </definedNames>
  <calcPr calcId="145621"/>
</workbook>
</file>

<file path=xl/calcChain.xml><?xml version="1.0" encoding="utf-8"?>
<calcChain xmlns="http://schemas.openxmlformats.org/spreadsheetml/2006/main">
  <c r="N105" i="2" l="1"/>
  <c r="M105" i="2"/>
  <c r="L105" i="2"/>
  <c r="K105" i="2"/>
  <c r="H105" i="2"/>
  <c r="G105" i="2"/>
  <c r="F105" i="2"/>
  <c r="E105" i="2"/>
  <c r="N103" i="2"/>
  <c r="P90" i="2"/>
  <c r="B90" i="2"/>
  <c r="O65" i="2"/>
  <c r="P65" i="2" s="1"/>
  <c r="I65" i="2"/>
  <c r="J65" i="2" s="1"/>
  <c r="O64" i="2"/>
  <c r="P64" i="2" s="1"/>
  <c r="I64" i="2"/>
  <c r="J64" i="2" s="1"/>
  <c r="O63" i="2"/>
  <c r="P63" i="2" s="1"/>
  <c r="I63" i="2"/>
  <c r="J63" i="2" s="1"/>
  <c r="O62" i="2"/>
  <c r="P62" i="2" s="1"/>
  <c r="I62" i="2"/>
  <c r="J62" i="2" s="1"/>
  <c r="O61" i="2"/>
  <c r="P61" i="2" s="1"/>
  <c r="I61" i="2"/>
  <c r="J61" i="2" s="1"/>
  <c r="N60" i="2"/>
  <c r="M60" i="2"/>
  <c r="L60" i="2"/>
  <c r="K60" i="2"/>
  <c r="H60" i="2"/>
  <c r="G60" i="2"/>
  <c r="F60" i="2"/>
  <c r="E60" i="2"/>
  <c r="O59" i="2"/>
  <c r="P59" i="2" s="1"/>
  <c r="I59" i="2"/>
  <c r="J59" i="2" s="1"/>
  <c r="O57" i="2"/>
  <c r="P57" i="2" s="1"/>
  <c r="I57" i="2"/>
  <c r="J57" i="2" s="1"/>
  <c r="O55" i="2"/>
  <c r="P55" i="2" s="1"/>
  <c r="I55" i="2"/>
  <c r="J55" i="2" s="1"/>
  <c r="O53" i="2"/>
  <c r="P53" i="2" s="1"/>
  <c r="I53" i="2"/>
  <c r="J53" i="2" s="1"/>
  <c r="O52" i="2"/>
  <c r="P52" i="2" s="1"/>
  <c r="I52" i="2"/>
  <c r="J52" i="2" s="1"/>
  <c r="O51" i="2"/>
  <c r="P51" i="2" s="1"/>
  <c r="I51" i="2"/>
  <c r="J51" i="2" s="1"/>
  <c r="O50" i="2"/>
  <c r="P50" i="2" s="1"/>
  <c r="I50" i="2"/>
  <c r="J50" i="2" s="1"/>
  <c r="O47" i="2"/>
  <c r="P47" i="2" s="1"/>
  <c r="I47" i="2"/>
  <c r="J47" i="2" s="1"/>
  <c r="O46" i="2"/>
  <c r="P46" i="2" s="1"/>
  <c r="I46" i="2"/>
  <c r="J46" i="2" s="1"/>
  <c r="O45" i="2"/>
  <c r="P45" i="2" s="1"/>
  <c r="I45" i="2"/>
  <c r="J45" i="2" s="1"/>
  <c r="O44" i="2"/>
  <c r="P44" i="2" s="1"/>
  <c r="I44" i="2"/>
  <c r="J44" i="2" s="1"/>
  <c r="N43" i="2"/>
  <c r="M43" i="2"/>
  <c r="L43" i="2"/>
  <c r="K43" i="2"/>
  <c r="H43" i="2"/>
  <c r="G43" i="2"/>
  <c r="F43" i="2"/>
  <c r="E43" i="2"/>
  <c r="O42" i="2"/>
  <c r="P42" i="2" s="1"/>
  <c r="I42" i="2"/>
  <c r="J42" i="2" s="1"/>
  <c r="O41" i="2"/>
  <c r="P41" i="2" s="1"/>
  <c r="I41" i="2"/>
  <c r="J41" i="2" s="1"/>
  <c r="O40" i="2"/>
  <c r="P40" i="2" s="1"/>
  <c r="I40" i="2"/>
  <c r="J40" i="2" s="1"/>
  <c r="O39" i="2"/>
  <c r="P39" i="2" s="1"/>
  <c r="I39" i="2"/>
  <c r="J39" i="2" s="1"/>
  <c r="O38" i="2"/>
  <c r="P38" i="2" s="1"/>
  <c r="I38" i="2"/>
  <c r="J38" i="2" s="1"/>
  <c r="N37" i="2"/>
  <c r="M37" i="2"/>
  <c r="L37" i="2"/>
  <c r="K37" i="2"/>
  <c r="H37" i="2"/>
  <c r="G37" i="2"/>
  <c r="F37" i="2"/>
  <c r="E37" i="2"/>
  <c r="O36" i="2"/>
  <c r="P36" i="2" s="1"/>
  <c r="I36" i="2"/>
  <c r="J36" i="2" s="1"/>
  <c r="O35" i="2"/>
  <c r="P35" i="2" s="1"/>
  <c r="I35" i="2"/>
  <c r="J35" i="2" s="1"/>
  <c r="O34" i="2"/>
  <c r="P34" i="2" s="1"/>
  <c r="I34" i="2"/>
  <c r="J34" i="2" s="1"/>
  <c r="N33" i="2"/>
  <c r="M33" i="2"/>
  <c r="L33" i="2"/>
  <c r="K33" i="2"/>
  <c r="H33" i="2"/>
  <c r="G33" i="2"/>
  <c r="F33" i="2"/>
  <c r="E33" i="2"/>
  <c r="O32" i="2"/>
  <c r="I32" i="2"/>
  <c r="O31" i="2"/>
  <c r="P31" i="2" s="1"/>
  <c r="I31" i="2"/>
  <c r="J31" i="2" s="1"/>
  <c r="O30" i="2"/>
  <c r="P30" i="2" s="1"/>
  <c r="I30" i="2"/>
  <c r="J30" i="2" s="1"/>
  <c r="O29" i="2"/>
  <c r="P29" i="2" s="1"/>
  <c r="I29" i="2"/>
  <c r="J29" i="2" s="1"/>
  <c r="N28" i="2"/>
  <c r="M28" i="2"/>
  <c r="L28" i="2"/>
  <c r="K28" i="2"/>
  <c r="H28" i="2"/>
  <c r="G28" i="2"/>
  <c r="F28" i="2"/>
  <c r="E28" i="2"/>
  <c r="O27" i="2"/>
  <c r="P27" i="2" s="1"/>
  <c r="I27" i="2"/>
  <c r="J27" i="2" s="1"/>
  <c r="O26" i="2"/>
  <c r="P26" i="2" s="1"/>
  <c r="I26" i="2"/>
  <c r="J26" i="2" s="1"/>
  <c r="O25" i="2"/>
  <c r="P25" i="2" s="1"/>
  <c r="I25" i="2"/>
  <c r="J25" i="2" s="1"/>
  <c r="O24" i="2"/>
  <c r="P24" i="2" s="1"/>
  <c r="I24" i="2"/>
  <c r="J24" i="2" s="1"/>
  <c r="O23" i="2"/>
  <c r="P23" i="2" s="1"/>
  <c r="I23" i="2"/>
  <c r="J23" i="2" s="1"/>
  <c r="O22" i="2"/>
  <c r="P22" i="2" s="1"/>
  <c r="I22" i="2"/>
  <c r="J22" i="2" s="1"/>
  <c r="O21" i="2"/>
  <c r="P21" i="2" s="1"/>
  <c r="I21" i="2"/>
  <c r="J21" i="2" s="1"/>
  <c r="N20" i="2"/>
  <c r="N48" i="2" s="1"/>
  <c r="M20" i="2"/>
  <c r="M48" i="2" s="1"/>
  <c r="L20" i="2"/>
  <c r="L48" i="2" s="1"/>
  <c r="K20" i="2"/>
  <c r="K48" i="2" s="1"/>
  <c r="K19" i="2" s="1"/>
  <c r="H20" i="2"/>
  <c r="H48" i="2" s="1"/>
  <c r="G20" i="2"/>
  <c r="G48" i="2" s="1"/>
  <c r="F20" i="2"/>
  <c r="F48" i="2" s="1"/>
  <c r="E20" i="2"/>
  <c r="E48" i="2" s="1"/>
  <c r="N19" i="2"/>
  <c r="N58" i="2" s="1"/>
  <c r="M19" i="2"/>
  <c r="L19" i="2"/>
  <c r="L58" i="2" s="1"/>
  <c r="F19" i="2"/>
  <c r="E19" i="2"/>
  <c r="F14" i="2"/>
  <c r="N33" i="1"/>
  <c r="I33" i="1"/>
  <c r="M30" i="1"/>
  <c r="L30" i="1"/>
  <c r="N30" i="1" s="1"/>
  <c r="K30" i="1"/>
  <c r="J30" i="1"/>
  <c r="H30" i="1"/>
  <c r="G30" i="1"/>
  <c r="F30" i="1"/>
  <c r="E30" i="1"/>
  <c r="N28" i="1"/>
  <c r="I28" i="1"/>
  <c r="N27" i="1"/>
  <c r="I27" i="1"/>
  <c r="M26" i="1"/>
  <c r="N54" i="2" s="1"/>
  <c r="N49" i="2" s="1"/>
  <c r="L26" i="1"/>
  <c r="M54" i="2" s="1"/>
  <c r="K26" i="1"/>
  <c r="L54" i="2" s="1"/>
  <c r="J26" i="1"/>
  <c r="K54" i="2" s="1"/>
  <c r="H26" i="1"/>
  <c r="H54" i="2" s="1"/>
  <c r="G26" i="1"/>
  <c r="G54" i="2" s="1"/>
  <c r="G49" i="2" s="1"/>
  <c r="F26" i="1"/>
  <c r="E26" i="1"/>
  <c r="E54" i="2" s="1"/>
  <c r="N25" i="1"/>
  <c r="I25" i="1"/>
  <c r="N22" i="1"/>
  <c r="I22" i="1"/>
  <c r="N21" i="1"/>
  <c r="N24" i="1" s="1"/>
  <c r="M21" i="1"/>
  <c r="M24" i="1" s="1"/>
  <c r="M29" i="1" s="1"/>
  <c r="M31" i="1" s="1"/>
  <c r="L21" i="1"/>
  <c r="L24" i="1" s="1"/>
  <c r="L29" i="1" s="1"/>
  <c r="L31" i="1" s="1"/>
  <c r="K21" i="1"/>
  <c r="K24" i="1" s="1"/>
  <c r="K29" i="1" s="1"/>
  <c r="K31" i="1" s="1"/>
  <c r="J21" i="1"/>
  <c r="J24" i="1" s="1"/>
  <c r="J29" i="1" s="1"/>
  <c r="J31" i="1" s="1"/>
  <c r="H21" i="1"/>
  <c r="H24" i="1" s="1"/>
  <c r="H29" i="1" s="1"/>
  <c r="H31" i="1" s="1"/>
  <c r="G21" i="1"/>
  <c r="G24" i="1" s="1"/>
  <c r="G29" i="1" s="1"/>
  <c r="G31" i="1" s="1"/>
  <c r="F21" i="1"/>
  <c r="F24" i="1" s="1"/>
  <c r="F29" i="1" s="1"/>
  <c r="F31" i="1" s="1"/>
  <c r="E21" i="1"/>
  <c r="E24" i="1" s="1"/>
  <c r="E29" i="1" s="1"/>
  <c r="E31" i="1" s="1"/>
  <c r="N20" i="1"/>
  <c r="I20" i="1"/>
  <c r="N19" i="1"/>
  <c r="I19" i="1"/>
  <c r="I21" i="1" s="1"/>
  <c r="I24" i="1" s="1"/>
  <c r="J37" i="2" l="1"/>
  <c r="I30" i="1"/>
  <c r="H19" i="2"/>
  <c r="O48" i="2"/>
  <c r="P48" i="2" s="1"/>
  <c r="I28" i="2"/>
  <c r="O28" i="2"/>
  <c r="P28" i="2" s="1"/>
  <c r="I33" i="2"/>
  <c r="O33" i="2"/>
  <c r="I37" i="2"/>
  <c r="O37" i="2"/>
  <c r="I43" i="2"/>
  <c r="O43" i="2"/>
  <c r="P43" i="2" s="1"/>
  <c r="I60" i="2"/>
  <c r="J60" i="2" s="1"/>
  <c r="O60" i="2"/>
  <c r="L98" i="2"/>
  <c r="K103" i="2"/>
  <c r="K49" i="2"/>
  <c r="I48" i="2"/>
  <c r="G19" i="2"/>
  <c r="K98" i="2"/>
  <c r="K58" i="2"/>
  <c r="I29" i="1"/>
  <c r="I31" i="1" s="1"/>
  <c r="E49" i="2"/>
  <c r="E103" i="2"/>
  <c r="M103" i="2"/>
  <c r="M49" i="2"/>
  <c r="O49" i="2" s="1"/>
  <c r="N26" i="1"/>
  <c r="N29" i="1" s="1"/>
  <c r="N31" i="1" s="1"/>
  <c r="M98" i="2"/>
  <c r="M58" i="2"/>
  <c r="O58" i="2" s="1"/>
  <c r="O19" i="2"/>
  <c r="P19" i="2" s="1"/>
  <c r="P98" i="2" s="1"/>
  <c r="O20" i="2"/>
  <c r="P20" i="2" s="1"/>
  <c r="J28" i="2"/>
  <c r="P32" i="2"/>
  <c r="P105" i="2" s="1"/>
  <c r="O105" i="2"/>
  <c r="J33" i="2"/>
  <c r="F54" i="2"/>
  <c r="I26" i="1"/>
  <c r="H103" i="2"/>
  <c r="H49" i="2"/>
  <c r="I49" i="2" s="1"/>
  <c r="E98" i="2"/>
  <c r="E58" i="2"/>
  <c r="I20" i="2"/>
  <c r="J20" i="2" s="1"/>
  <c r="I105" i="2"/>
  <c r="J32" i="2"/>
  <c r="J105" i="2" s="1"/>
  <c r="P33" i="2"/>
  <c r="J43" i="2"/>
  <c r="G103" i="2"/>
  <c r="I54" i="2"/>
  <c r="O54" i="2"/>
  <c r="P54" i="2" s="1"/>
  <c r="P103" i="2" s="1"/>
  <c r="L49" i="2"/>
  <c r="F98" i="2"/>
  <c r="F58" i="2"/>
  <c r="H98" i="2"/>
  <c r="H58" i="2"/>
  <c r="P58" i="2"/>
  <c r="J48" i="2"/>
  <c r="P37" i="2"/>
  <c r="P60" i="2"/>
  <c r="N98" i="2"/>
  <c r="L103" i="2"/>
  <c r="P49" i="2" l="1"/>
  <c r="F103" i="2"/>
  <c r="J54" i="2"/>
  <c r="J103" i="2" s="1"/>
  <c r="F49" i="2"/>
  <c r="J49" i="2" s="1"/>
  <c r="G98" i="2"/>
  <c r="I19" i="2"/>
  <c r="J19" i="2" s="1"/>
  <c r="J98" i="2" s="1"/>
  <c r="G58" i="2"/>
  <c r="I58" i="2" s="1"/>
  <c r="J58" i="2" s="1"/>
</calcChain>
</file>

<file path=xl/sharedStrings.xml><?xml version="1.0" encoding="utf-8"?>
<sst xmlns="http://schemas.openxmlformats.org/spreadsheetml/2006/main" count="403" uniqueCount="183">
  <si>
    <t>Таблица 1.1.</t>
  </si>
  <si>
    <t>Показатели раздельного учета доходов и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</si>
  <si>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</si>
  <si>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</si>
  <si>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</si>
  <si>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</si>
  <si>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</si>
  <si>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</si>
  <si>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</si>
  <si>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ОАО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</si>
  <si>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</si>
  <si>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</si>
  <si>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</si>
  <si>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</si>
  <si>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ОАО "ДРСК" "Амурские ЭС"</t>
  </si>
  <si>
    <t>Отчетный период:</t>
  </si>
  <si>
    <t>12 месяцев 2014 года</t>
  </si>
  <si>
    <t>Показатель</t>
  </si>
  <si>
    <t>Единица измерения</t>
  </si>
  <si>
    <t>Код показателя</t>
  </si>
  <si>
    <t>За отчетный период, всего по предприятию (12 мес. 2014 г. факт)</t>
  </si>
  <si>
    <t>из графы 4: по Субъекту РФ,  указанному в заголовке формы **</t>
  </si>
  <si>
    <t>из графы 5 по видам деятельности*</t>
  </si>
  <si>
    <t>За аналогичный период предыдущего года, всего по предприятию (12 мес. 2013 г.факт)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</si>
  <si>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</si>
  <si>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</si>
  <si>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</si>
  <si>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</si>
  <si>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</si>
  <si>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</si>
  <si>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</si>
  <si>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</si>
  <si>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</si>
  <si>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ОАО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</si>
  <si>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</si>
  <si>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</si>
  <si>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</si>
  <si>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</si>
  <si>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</si>
  <si>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</si>
  <si>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</si>
  <si>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</si>
  <si>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</si>
  <si>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</si>
  <si>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</si>
  <si>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</si>
  <si>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</si>
  <si>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</si>
  <si>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</si>
  <si>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</si>
  <si>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</si>
  <si>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</si>
  <si>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</si>
  <si>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</si>
  <si>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</si>
  <si>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</si>
  <si>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</si>
  <si>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</si>
  <si>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</si>
  <si>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</si>
  <si>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</si>
  <si>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</si>
  <si>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</si>
  <si>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</si>
  <si>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</si>
  <si>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</si>
  <si>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</si>
  <si>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</si>
  <si>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</si>
  <si>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</si>
  <si>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</si>
  <si>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</si>
  <si>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</si>
  <si>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</si>
  <si>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Генеральный директор</t>
  </si>
  <si>
    <t>Ю.А. Андреенко</t>
  </si>
  <si>
    <t>подпись</t>
  </si>
  <si>
    <t>Главный бухгалтер</t>
  </si>
  <si>
    <t>Е.А. Игнатова</t>
  </si>
  <si>
    <t>Таблица 1.2.</t>
  </si>
  <si>
    <t>Расшифровка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</si>
  <si>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</si>
  <si>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</si>
  <si>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За аналогичный период предыдущего года, всего по предприятию (12 мес. 2013 г. факт)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</si>
  <si>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</si>
  <si>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</si>
  <si>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</si>
  <si>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</si>
  <si>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</si>
  <si>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</si>
  <si>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</si>
  <si>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</si>
  <si>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</si>
  <si>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</si>
  <si>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</si>
  <si>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 xml:space="preserve">разница с АРМ БП  на сумму ГП 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</si>
  <si>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</si>
  <si>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</si>
  <si>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</si>
  <si>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</si>
  <si>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</si>
  <si>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</si>
  <si>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</si>
  <si>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</si>
  <si>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</si>
  <si>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</si>
  <si>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</si>
  <si>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</si>
  <si>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</si>
  <si>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</si>
  <si>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</si>
  <si>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</si>
  <si>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</si>
  <si>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</si>
  <si>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</si>
  <si>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</si>
  <si>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</si>
  <si>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</si>
  <si>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</si>
  <si>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</si>
  <si>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</si>
  <si>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</si>
  <si>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</si>
  <si>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</si>
  <si>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</si>
  <si>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</si>
  <si>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</si>
  <si>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</si>
  <si>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</si>
  <si>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</si>
  <si>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</si>
  <si>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</si>
  <si>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</si>
  <si>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</si>
  <si>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</si>
  <si>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</si>
  <si>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</si>
  <si>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</si>
  <si>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</si>
  <si>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</si>
  <si>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</si>
  <si>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</si>
  <si>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</si>
  <si>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</si>
  <si>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</si>
  <si>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</si>
  <si>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</si>
  <si>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</si>
  <si>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</si>
  <si>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</si>
  <si>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</si>
  <si>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</si>
  <si>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</si>
  <si>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</si>
  <si>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</si>
  <si>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</si>
  <si>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</si>
  <si>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</si>
  <si>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</si>
  <si>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</si>
  <si>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</si>
  <si>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</si>
  <si>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</si>
  <si>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</si>
  <si>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</si>
  <si>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</si>
  <si>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</si>
  <si>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</si>
  <si>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</si>
  <si>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</si>
  <si>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</si>
  <si>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</si>
  <si>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</si>
  <si>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</si>
  <si>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</si>
  <si>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</si>
  <si>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</si>
  <si>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</si>
  <si>
    <t>проверка расходов</t>
  </si>
  <si>
    <t>проверка стр. 78</t>
  </si>
  <si>
    <t>проверка стр. 79</t>
  </si>
  <si>
    <t xml:space="preserve">проверка социальных </t>
  </si>
  <si>
    <t>проверка подряда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</si>
</sst>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43" applyBorder="0">
      <alignment horizontal="center" vertical="center" wrapText="1"/>
    </xf>
    <xf numFmtId="0" fontId="11" fillId="0" borderId="0"/>
  </cellStyleXfs>
  <cellXfs count="15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Continuous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5" fillId="0" borderId="0" xfId="0" applyFont="1" applyFill="1" applyAlignment="1">
      <alignment horizontal="right"/>
    </xf>
    <xf numFmtId="0" fontId="1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3" fontId="1" fillId="0" borderId="0" xfId="0" applyNumberFormat="1" applyFont="1" applyFill="1"/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indent="2"/>
    </xf>
    <xf numFmtId="0" fontId="6" fillId="0" borderId="0" xfId="0" applyFont="1" applyFill="1"/>
    <xf numFmtId="0" fontId="4" fillId="0" borderId="0" xfId="0" applyFont="1" applyFill="1"/>
    <xf numFmtId="0" fontId="6" fillId="0" borderId="1" xfId="0" applyFont="1" applyFill="1" applyBorder="1"/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Continuous" vertical="top"/>
    </xf>
    <xf numFmtId="0" fontId="4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0" fontId="8" fillId="0" borderId="0" xfId="0" applyFont="1" applyFill="1" applyAlignment="1">
      <alignment horizontal="left" indent="2"/>
    </xf>
    <xf numFmtId="0" fontId="3" fillId="0" borderId="0" xfId="0" applyNumberFormat="1" applyFont="1" applyFill="1" applyAlignment="1">
      <alignment horizontal="centerContinuous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3" fontId="1" fillId="0" borderId="25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49" fontId="5" fillId="0" borderId="27" xfId="0" applyNumberFormat="1" applyFont="1" applyFill="1" applyBorder="1" applyAlignment="1">
      <alignment horizontal="left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49" fontId="5" fillId="0" borderId="31" xfId="0" applyNumberFormat="1" applyFont="1" applyFill="1" applyBorder="1" applyAlignment="1">
      <alignment horizontal="left" vertical="center" wrapText="1" indent="2"/>
    </xf>
    <xf numFmtId="49" fontId="5" fillId="0" borderId="32" xfId="0" applyNumberFormat="1" applyFont="1" applyFill="1" applyBorder="1" applyAlignment="1">
      <alignment horizontal="center" vertical="center" wrapText="1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33" xfId="0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horizontal="left" vertical="center" wrapText="1" indent="3"/>
    </xf>
    <xf numFmtId="49" fontId="1" fillId="0" borderId="32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Fill="1" applyBorder="1" applyAlignment="1">
      <alignment horizontal="right" vertical="center"/>
    </xf>
    <xf numFmtId="3" fontId="1" fillId="0" borderId="33" xfId="0" applyNumberFormat="1" applyFont="1" applyFill="1" applyBorder="1" applyAlignment="1">
      <alignment horizontal="right" vertical="center"/>
    </xf>
    <xf numFmtId="3" fontId="1" fillId="0" borderId="34" xfId="0" applyNumberFormat="1" applyFont="1" applyFill="1" applyBorder="1" applyAlignment="1">
      <alignment horizontal="right" vertical="center"/>
    </xf>
    <xf numFmtId="3" fontId="1" fillId="0" borderId="35" xfId="0" applyNumberFormat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horizontal="left" vertical="center" wrapText="1" indent="5"/>
    </xf>
    <xf numFmtId="49" fontId="1" fillId="0" borderId="31" xfId="0" applyNumberFormat="1" applyFont="1" applyFill="1" applyBorder="1" applyAlignment="1">
      <alignment horizontal="left" vertical="center" wrapText="1" indent="4"/>
    </xf>
    <xf numFmtId="3" fontId="5" fillId="0" borderId="0" xfId="0" applyNumberFormat="1" applyFont="1" applyFill="1"/>
    <xf numFmtId="0" fontId="1" fillId="0" borderId="32" xfId="0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horizontal="left" vertical="center" wrapText="1"/>
    </xf>
    <xf numFmtId="3" fontId="5" fillId="0" borderId="38" xfId="0" applyNumberFormat="1" applyFont="1" applyFill="1" applyBorder="1" applyAlignment="1">
      <alignment vertical="center"/>
    </xf>
    <xf numFmtId="49" fontId="1" fillId="0" borderId="31" xfId="0" applyNumberFormat="1" applyFont="1" applyFill="1" applyBorder="1" applyAlignment="1">
      <alignment horizontal="left" vertical="center" wrapText="1" indent="2"/>
    </xf>
    <xf numFmtId="3" fontId="1" fillId="0" borderId="32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vertical="center"/>
    </xf>
    <xf numFmtId="49" fontId="1" fillId="0" borderId="32" xfId="0" applyNumberFormat="1" applyFont="1" applyFill="1" applyBorder="1" applyAlignment="1">
      <alignment vertical="center" wrapText="1"/>
    </xf>
    <xf numFmtId="3" fontId="1" fillId="0" borderId="3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8" xfId="0" applyNumberFormat="1" applyFont="1" applyFill="1" applyBorder="1" applyAlignment="1">
      <alignment horizontal="right" vertical="center" wrapText="1"/>
    </xf>
    <xf numFmtId="3" fontId="1" fillId="0" borderId="31" xfId="0" applyNumberFormat="1" applyFont="1" applyFill="1" applyBorder="1" applyAlignment="1">
      <alignment horizontal="right" vertical="center" wrapText="1"/>
    </xf>
    <xf numFmtId="3" fontId="1" fillId="0" borderId="32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wrapText="1"/>
    </xf>
    <xf numFmtId="0" fontId="5" fillId="0" borderId="31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wrapText="1" indent="3"/>
    </xf>
    <xf numFmtId="0" fontId="1" fillId="0" borderId="32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left" vertical="center" wrapText="1" indent="3"/>
    </xf>
    <xf numFmtId="49" fontId="1" fillId="0" borderId="39" xfId="0" applyNumberFormat="1" applyFont="1" applyFill="1" applyBorder="1" applyAlignment="1">
      <alignment horizontal="left" vertical="center" wrapText="1"/>
    </xf>
    <xf numFmtId="49" fontId="1" fillId="0" borderId="40" xfId="0" applyNumberFormat="1" applyFont="1" applyFill="1" applyBorder="1" applyAlignment="1">
      <alignment horizontal="center" vertical="center" wrapText="1"/>
    </xf>
    <xf numFmtId="3" fontId="1" fillId="0" borderId="40" xfId="0" applyNumberFormat="1" applyFont="1" applyFill="1" applyBorder="1" applyAlignment="1">
      <alignment horizontal="right" vertical="center"/>
    </xf>
    <xf numFmtId="3" fontId="1" fillId="0" borderId="16" xfId="0" applyNumberFormat="1" applyFont="1" applyFill="1" applyBorder="1" applyAlignment="1">
      <alignment horizontal="right" vertical="center"/>
    </xf>
    <xf numFmtId="3" fontId="1" fillId="0" borderId="17" xfId="0" applyNumberFormat="1" applyFont="1" applyFill="1" applyBorder="1" applyAlignment="1">
      <alignment horizontal="right" vertical="center"/>
    </xf>
    <xf numFmtId="3" fontId="1" fillId="0" borderId="4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Continuous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left" vertical="center"/>
    </xf>
    <xf numFmtId="1" fontId="1" fillId="0" borderId="42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Continuous" vertical="top"/>
    </xf>
    <xf numFmtId="0" fontId="1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/>
    <xf numFmtId="0" fontId="0" fillId="0" borderId="5" xfId="0" applyFill="1" applyBorder="1" applyAlignment="1"/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1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3" fontId="1" fillId="0" borderId="37" xfId="0" applyNumberFormat="1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1" fillId="0" borderId="3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Q68"/>
  <sheetViews>
    <sheetView showGridLines="0" view="pageBreakPreview" topLeftCell="A13" zoomScale="60" zoomScaleNormal="40" workbookViewId="0">
      <pane xSplit="4" ySplit="6" topLeftCell="E19" activePane="bottomRight" state="frozen"/>
      <selection activeCell="A43" sqref="A43:IV52"/>
      <selection pane="topRight" activeCell="A43" sqref="A43:IV52"/>
      <selection pane="bottomLeft" activeCell="A43" sqref="A43:IV52"/>
      <selection pane="bottomRight" activeCell="H43" sqref="H43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27.7109375" style="1" customWidth="1"/>
    <col min="17" max="17" width="27.28515625" style="1" customWidth="1"/>
    <col min="18" max="16384" width="9.140625" style="1"/>
  </cols>
  <sheetData>
    <row r="1" spans="2:15" ht="7.5" customHeight="1" x14ac:dyDescent="0.3"/>
    <row r="2" spans="2:15" ht="20.25" x14ac:dyDescent="0.3">
      <c r="O2" s="2" t="s">
        <v>0</v>
      </c>
    </row>
    <row r="4" spans="2:15" ht="92.25" customHeight="1" x14ac:dyDescent="0.3">
      <c r="B4" s="118" t="s">
        <v>1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3"/>
    </row>
    <row r="6" spans="2:15" ht="51" customHeight="1" x14ac:dyDescent="0.3">
      <c r="B6" s="4" t="s">
        <v>2</v>
      </c>
      <c r="C6" s="114" t="s">
        <v>3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</row>
    <row r="7" spans="2:15" x14ac:dyDescent="0.3">
      <c r="B7" s="4" t="s">
        <v>4</v>
      </c>
      <c r="C7" s="114" t="s">
        <v>5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</row>
    <row r="8" spans="2:15" x14ac:dyDescent="0.3">
      <c r="B8" s="4" t="s">
        <v>6</v>
      </c>
      <c r="C8" s="114" t="s">
        <v>7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</row>
    <row r="9" spans="2:15" x14ac:dyDescent="0.3">
      <c r="B9" s="4"/>
    </row>
    <row r="10" spans="2:15" ht="26.25" x14ac:dyDescent="0.4">
      <c r="B10" s="4" t="s">
        <v>8</v>
      </c>
      <c r="H10" s="5"/>
      <c r="I10" s="5"/>
      <c r="J10" s="6" t="s">
        <v>9</v>
      </c>
      <c r="K10" s="7"/>
      <c r="L10" s="7"/>
    </row>
    <row r="11" spans="2:15" ht="26.25" x14ac:dyDescent="0.4">
      <c r="B11" s="4" t="s">
        <v>10</v>
      </c>
      <c r="H11" s="5"/>
      <c r="I11" s="5"/>
      <c r="J11" s="120">
        <v>2801108200</v>
      </c>
      <c r="K11" s="121"/>
      <c r="L11" s="121"/>
    </row>
    <row r="12" spans="2:15" ht="26.25" x14ac:dyDescent="0.4">
      <c r="B12" s="4" t="s">
        <v>11</v>
      </c>
      <c r="H12" s="5"/>
      <c r="I12" s="5"/>
      <c r="J12" s="6" t="s">
        <v>12</v>
      </c>
      <c r="K12" s="7"/>
      <c r="L12" s="7"/>
    </row>
    <row r="13" spans="2:15" ht="26.25" x14ac:dyDescent="0.4">
      <c r="B13" s="4" t="s">
        <v>13</v>
      </c>
      <c r="H13" s="5"/>
      <c r="I13" s="5"/>
      <c r="J13" s="6" t="s">
        <v>14</v>
      </c>
      <c r="K13" s="7"/>
      <c r="L13" s="7"/>
    </row>
    <row r="14" spans="2:15" ht="26.25" x14ac:dyDescent="0.4">
      <c r="B14" s="4" t="s">
        <v>15</v>
      </c>
      <c r="H14" s="5"/>
      <c r="I14" s="5"/>
      <c r="J14" s="6" t="s">
        <v>16</v>
      </c>
      <c r="K14" s="7"/>
      <c r="L14" s="7"/>
    </row>
    <row r="15" spans="2:15" ht="11.25" customHeight="1" x14ac:dyDescent="0.3">
      <c r="H15" s="5"/>
      <c r="I15" s="5"/>
      <c r="J15" s="5"/>
      <c r="K15" s="5"/>
      <c r="L15" s="5"/>
      <c r="M15" s="5"/>
      <c r="O15" s="8"/>
    </row>
    <row r="16" spans="2:15" ht="32.25" customHeight="1" x14ac:dyDescent="0.3">
      <c r="B16" s="116" t="s">
        <v>17</v>
      </c>
      <c r="C16" s="116" t="s">
        <v>18</v>
      </c>
      <c r="D16" s="116" t="s">
        <v>19</v>
      </c>
      <c r="E16" s="116" t="s">
        <v>20</v>
      </c>
      <c r="F16" s="116" t="s">
        <v>21</v>
      </c>
      <c r="G16" s="115" t="s">
        <v>22</v>
      </c>
      <c r="H16" s="115"/>
      <c r="I16" s="115"/>
      <c r="J16" s="116" t="s">
        <v>23</v>
      </c>
      <c r="K16" s="116" t="s">
        <v>24</v>
      </c>
      <c r="L16" s="115" t="s">
        <v>25</v>
      </c>
      <c r="M16" s="115"/>
      <c r="N16" s="115"/>
      <c r="O16" s="116" t="s">
        <v>26</v>
      </c>
    </row>
    <row r="17" spans="2:17" ht="162" customHeight="1" x14ac:dyDescent="0.3">
      <c r="B17" s="117"/>
      <c r="C17" s="117"/>
      <c r="D17" s="117"/>
      <c r="E17" s="117"/>
      <c r="F17" s="117"/>
      <c r="G17" s="9" t="s">
        <v>27</v>
      </c>
      <c r="H17" s="9" t="s">
        <v>28</v>
      </c>
      <c r="I17" s="9" t="s">
        <v>29</v>
      </c>
      <c r="J17" s="117"/>
      <c r="K17" s="117"/>
      <c r="L17" s="9" t="s">
        <v>27</v>
      </c>
      <c r="M17" s="9" t="s">
        <v>28</v>
      </c>
      <c r="N17" s="9" t="s">
        <v>29</v>
      </c>
      <c r="O17" s="117"/>
    </row>
    <row r="18" spans="2:17" ht="14.25" customHeight="1" x14ac:dyDescent="0.3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  <c r="K18" s="10">
        <v>10</v>
      </c>
      <c r="L18" s="10">
        <v>11</v>
      </c>
      <c r="M18" s="10">
        <v>12</v>
      </c>
      <c r="N18" s="10">
        <v>13</v>
      </c>
      <c r="O18" s="10">
        <v>14</v>
      </c>
    </row>
    <row r="19" spans="2:17" ht="93.75" x14ac:dyDescent="0.3">
      <c r="B19" s="11" t="s">
        <v>30</v>
      </c>
      <c r="C19" s="12" t="s">
        <v>31</v>
      </c>
      <c r="D19" s="12" t="s">
        <v>32</v>
      </c>
      <c r="E19" s="13">
        <v>24646875.9566756</v>
      </c>
      <c r="F19" s="13">
        <v>8838955.53096167</v>
      </c>
      <c r="G19" s="14">
        <v>8753113.1555464193</v>
      </c>
      <c r="H19" s="14">
        <v>33100.460415254238</v>
      </c>
      <c r="I19" s="14">
        <f>F19-G19-H19</f>
        <v>52741.914999996421</v>
      </c>
      <c r="J19" s="13">
        <v>19499358.037223302</v>
      </c>
      <c r="K19" s="13">
        <v>5264478.5191799998</v>
      </c>
      <c r="L19" s="14">
        <v>5166694.9719700003</v>
      </c>
      <c r="M19" s="14">
        <v>40352.720000000001</v>
      </c>
      <c r="N19" s="14">
        <f>K19-L19-M19</f>
        <v>57430.827209999523</v>
      </c>
      <c r="O19" s="112" t="s">
        <v>33</v>
      </c>
      <c r="P19" s="15">
        <v>-3.3527612686157227E-8</v>
      </c>
      <c r="Q19" s="15">
        <v>0</v>
      </c>
    </row>
    <row r="20" spans="2:17" ht="92.25" customHeight="1" x14ac:dyDescent="0.3">
      <c r="B20" s="11" t="s">
        <v>34</v>
      </c>
      <c r="C20" s="12" t="s">
        <v>31</v>
      </c>
      <c r="D20" s="12" t="s">
        <v>35</v>
      </c>
      <c r="E20" s="13">
        <v>23100092.04087</v>
      </c>
      <c r="F20" s="13">
        <v>7076803.2849115431</v>
      </c>
      <c r="G20" s="14">
        <v>6997954.9798279759</v>
      </c>
      <c r="H20" s="14">
        <v>25599.60508356701</v>
      </c>
      <c r="I20" s="14">
        <f>F20-G20-H20</f>
        <v>53248.700000000266</v>
      </c>
      <c r="J20" s="13">
        <v>20597468</v>
      </c>
      <c r="K20" s="13">
        <v>5798886.4699999997</v>
      </c>
      <c r="L20" s="13">
        <v>5729124.8499999996</v>
      </c>
      <c r="M20" s="13">
        <v>20047.75</v>
      </c>
      <c r="N20" s="14">
        <f>K20-L20-M20</f>
        <v>49713.870000000112</v>
      </c>
      <c r="O20" s="113"/>
      <c r="P20" s="15">
        <v>-0.5</v>
      </c>
      <c r="Q20" s="15">
        <v>-9.3999691307544708E-4</v>
      </c>
    </row>
    <row r="21" spans="2:17" x14ac:dyDescent="0.3">
      <c r="B21" s="11" t="s">
        <v>36</v>
      </c>
      <c r="C21" s="12" t="s">
        <v>31</v>
      </c>
      <c r="D21" s="12" t="s">
        <v>37</v>
      </c>
      <c r="E21" s="13">
        <f t="shared" ref="E21:N21" si="0">E19-E20</f>
        <v>1546783.9158056006</v>
      </c>
      <c r="F21" s="13">
        <f t="shared" si="0"/>
        <v>1762152.2460501269</v>
      </c>
      <c r="G21" s="14">
        <f t="shared" si="0"/>
        <v>1755158.1757184435</v>
      </c>
      <c r="H21" s="14">
        <f t="shared" si="0"/>
        <v>7500.8553316872276</v>
      </c>
      <c r="I21" s="14">
        <f t="shared" si="0"/>
        <v>-506.7850000038452</v>
      </c>
      <c r="J21" s="13">
        <f t="shared" si="0"/>
        <v>-1098109.9627766982</v>
      </c>
      <c r="K21" s="13">
        <f t="shared" si="0"/>
        <v>-534407.95081999991</v>
      </c>
      <c r="L21" s="14">
        <f t="shared" si="0"/>
        <v>-562429.87802999932</v>
      </c>
      <c r="M21" s="14">
        <f t="shared" si="0"/>
        <v>20304.97</v>
      </c>
      <c r="N21" s="14">
        <f t="shared" si="0"/>
        <v>7716.9572099994111</v>
      </c>
      <c r="O21" s="9" t="s">
        <v>38</v>
      </c>
      <c r="P21" s="15">
        <v>0.49999996554106474</v>
      </c>
      <c r="Q21" s="15">
        <v>9.3999411910772324E-4</v>
      </c>
    </row>
    <row r="22" spans="2:17" ht="37.5" x14ac:dyDescent="0.3">
      <c r="B22" s="16" t="s">
        <v>39</v>
      </c>
      <c r="C22" s="17" t="s">
        <v>31</v>
      </c>
      <c r="D22" s="17" t="s">
        <v>40</v>
      </c>
      <c r="E22" s="13">
        <v>19312.325000000001</v>
      </c>
      <c r="F22" s="13">
        <v>863.12388999999996</v>
      </c>
      <c r="G22" s="13">
        <v>0</v>
      </c>
      <c r="H22" s="13">
        <v>0</v>
      </c>
      <c r="I22" s="14">
        <f>F22-G22-H22</f>
        <v>863.12388999999996</v>
      </c>
      <c r="J22" s="13">
        <v>713.33</v>
      </c>
      <c r="K22" s="13">
        <v>713.33</v>
      </c>
      <c r="L22" s="13">
        <v>0</v>
      </c>
      <c r="M22" s="13">
        <v>0</v>
      </c>
      <c r="N22" s="14">
        <f>K22-L22-M22</f>
        <v>713.33</v>
      </c>
      <c r="O22" s="9" t="s">
        <v>41</v>
      </c>
      <c r="P22" s="15">
        <v>0</v>
      </c>
      <c r="Q22" s="15">
        <v>0</v>
      </c>
    </row>
    <row r="23" spans="2:17" x14ac:dyDescent="0.3">
      <c r="B23" s="16" t="s">
        <v>42</v>
      </c>
      <c r="C23" s="17" t="s">
        <v>31</v>
      </c>
      <c r="D23" s="17" t="s">
        <v>43</v>
      </c>
      <c r="E23" s="13" t="s">
        <v>38</v>
      </c>
      <c r="F23" s="13" t="s">
        <v>38</v>
      </c>
      <c r="G23" s="14" t="s">
        <v>38</v>
      </c>
      <c r="H23" s="14" t="s">
        <v>38</v>
      </c>
      <c r="I23" s="14" t="s">
        <v>38</v>
      </c>
      <c r="J23" s="13" t="s">
        <v>38</v>
      </c>
      <c r="K23" s="13" t="s">
        <v>38</v>
      </c>
      <c r="L23" s="14" t="s">
        <v>38</v>
      </c>
      <c r="M23" s="14" t="s">
        <v>38</v>
      </c>
      <c r="N23" s="14" t="s">
        <v>38</v>
      </c>
      <c r="O23" s="9" t="s">
        <v>38</v>
      </c>
    </row>
    <row r="24" spans="2:17" x14ac:dyDescent="0.3">
      <c r="B24" s="11" t="s">
        <v>44</v>
      </c>
      <c r="C24" s="12" t="s">
        <v>31</v>
      </c>
      <c r="D24" s="12" t="s">
        <v>45</v>
      </c>
      <c r="E24" s="13">
        <f t="shared" ref="E24:N24" si="1">E21-E22</f>
        <v>1527471.5908056006</v>
      </c>
      <c r="F24" s="13">
        <f t="shared" si="1"/>
        <v>1761289.1221601269</v>
      </c>
      <c r="G24" s="14">
        <f t="shared" si="1"/>
        <v>1755158.1757184435</v>
      </c>
      <c r="H24" s="14">
        <f t="shared" si="1"/>
        <v>7500.8553316872276</v>
      </c>
      <c r="I24" s="14">
        <f t="shared" si="1"/>
        <v>-1369.908890003845</v>
      </c>
      <c r="J24" s="13">
        <f t="shared" si="1"/>
        <v>-1098823.2927766982</v>
      </c>
      <c r="K24" s="13">
        <f t="shared" si="1"/>
        <v>-535121.28081999987</v>
      </c>
      <c r="L24" s="14">
        <f t="shared" si="1"/>
        <v>-562429.87802999932</v>
      </c>
      <c r="M24" s="14">
        <f t="shared" si="1"/>
        <v>20304.97</v>
      </c>
      <c r="N24" s="14">
        <f t="shared" si="1"/>
        <v>7003.6272099994112</v>
      </c>
      <c r="O24" s="9" t="s">
        <v>38</v>
      </c>
      <c r="P24" s="15">
        <v>0.49999996554106474</v>
      </c>
      <c r="Q24" s="15">
        <v>9.3999411910772324E-4</v>
      </c>
    </row>
    <row r="25" spans="2:17" ht="37.5" x14ac:dyDescent="0.3">
      <c r="B25" s="16" t="s">
        <v>46</v>
      </c>
      <c r="C25" s="17" t="s">
        <v>31</v>
      </c>
      <c r="D25" s="17" t="s">
        <v>47</v>
      </c>
      <c r="E25" s="13">
        <v>82199.063529999999</v>
      </c>
      <c r="F25" s="13">
        <v>0</v>
      </c>
      <c r="G25" s="13">
        <v>0</v>
      </c>
      <c r="H25" s="13">
        <v>0</v>
      </c>
      <c r="I25" s="14">
        <f>F25-G25-H25</f>
        <v>0</v>
      </c>
      <c r="J25" s="13">
        <v>1194.9734599999999</v>
      </c>
      <c r="K25" s="13">
        <v>0</v>
      </c>
      <c r="L25" s="13">
        <v>0</v>
      </c>
      <c r="M25" s="13">
        <v>0</v>
      </c>
      <c r="N25" s="14">
        <f>K25-L25-M25</f>
        <v>0</v>
      </c>
      <c r="O25" s="9" t="s">
        <v>41</v>
      </c>
      <c r="P25" s="15">
        <v>0</v>
      </c>
      <c r="Q25" s="15">
        <v>0</v>
      </c>
    </row>
    <row r="26" spans="2:17" ht="56.25" x14ac:dyDescent="0.3">
      <c r="B26" s="16" t="s">
        <v>48</v>
      </c>
      <c r="C26" s="17" t="s">
        <v>31</v>
      </c>
      <c r="D26" s="17" t="s">
        <v>49</v>
      </c>
      <c r="E26" s="13">
        <f>'1.2. АЭС'!E47</f>
        <v>821924.94</v>
      </c>
      <c r="F26" s="13">
        <f>'1.2. АЭС'!F47</f>
        <v>155558.21176000001</v>
      </c>
      <c r="G26" s="14">
        <f>'1.2. АЭС'!G47</f>
        <v>155182.20770699999</v>
      </c>
      <c r="H26" s="14">
        <f>'1.2. АЭС'!H47</f>
        <v>376.004053</v>
      </c>
      <c r="I26" s="14">
        <f>F26-G26-H26</f>
        <v>1.1482370609883219E-11</v>
      </c>
      <c r="J26" s="13">
        <f>'1.2. АЭС'!K47</f>
        <v>764300.73</v>
      </c>
      <c r="K26" s="13">
        <f>'1.2. АЭС'!L47</f>
        <v>206713.82</v>
      </c>
      <c r="L26" s="14">
        <f>'1.2. АЭС'!M47</f>
        <v>206353.81656030301</v>
      </c>
      <c r="M26" s="14">
        <f>'1.2. АЭС'!N47</f>
        <v>360.00343969733899</v>
      </c>
      <c r="N26" s="14">
        <f>K26-L26-M26</f>
        <v>-3.3855940273497254E-10</v>
      </c>
      <c r="O26" s="9" t="s">
        <v>50</v>
      </c>
      <c r="P26" s="15">
        <v>-1.1760000023059547E-2</v>
      </c>
      <c r="Q26" s="15">
        <v>5.335890018614009E-3</v>
      </c>
    </row>
    <row r="27" spans="2:17" ht="65.099999999999994" customHeight="1" x14ac:dyDescent="0.3">
      <c r="B27" s="16" t="s">
        <v>51</v>
      </c>
      <c r="C27" s="17" t="s">
        <v>31</v>
      </c>
      <c r="D27" s="17" t="s">
        <v>52</v>
      </c>
      <c r="E27" s="13">
        <v>337967.20225999999</v>
      </c>
      <c r="F27" s="13">
        <v>139801.44556864401</v>
      </c>
      <c r="G27" s="13">
        <v>10616.813778644071</v>
      </c>
      <c r="H27" s="13">
        <v>1300</v>
      </c>
      <c r="I27" s="14">
        <f>F27-G27-H27</f>
        <v>127884.63178999993</v>
      </c>
      <c r="J27" s="13">
        <v>2703090.4824700002</v>
      </c>
      <c r="K27" s="13">
        <v>2081459.9688539</v>
      </c>
      <c r="L27" s="13">
        <v>2014128.5735538984</v>
      </c>
      <c r="M27" s="13">
        <v>0</v>
      </c>
      <c r="N27" s="14">
        <f>K27-L27-M27</f>
        <v>67331.395300001604</v>
      </c>
      <c r="O27" s="112" t="s">
        <v>53</v>
      </c>
      <c r="P27" s="15">
        <v>0</v>
      </c>
      <c r="Q27" s="15">
        <v>0</v>
      </c>
    </row>
    <row r="28" spans="2:17" ht="65.099999999999994" customHeight="1" x14ac:dyDescent="0.3">
      <c r="B28" s="16" t="s">
        <v>54</v>
      </c>
      <c r="C28" s="17" t="s">
        <v>31</v>
      </c>
      <c r="D28" s="17" t="s">
        <v>55</v>
      </c>
      <c r="E28" s="13">
        <v>474741.70385644014</v>
      </c>
      <c r="F28" s="13">
        <v>188436.70324291004</v>
      </c>
      <c r="G28" s="13">
        <v>96049.745546699065</v>
      </c>
      <c r="H28" s="13">
        <v>682.62718878120563</v>
      </c>
      <c r="I28" s="14">
        <f>F28-G28-H28</f>
        <v>91704.330507429768</v>
      </c>
      <c r="J28" s="13">
        <v>347891.98438812001</v>
      </c>
      <c r="K28" s="13">
        <v>133548.532175133</v>
      </c>
      <c r="L28" s="13">
        <v>76568.540434886847</v>
      </c>
      <c r="M28" s="13">
        <v>190.57575268682771</v>
      </c>
      <c r="N28" s="14">
        <f>K28-L28-M28</f>
        <v>56789.415987559332</v>
      </c>
      <c r="O28" s="113"/>
      <c r="P28" s="15">
        <v>-2.7357600629329681E-9</v>
      </c>
      <c r="Q28" s="15">
        <v>4.6566128730773926E-10</v>
      </c>
    </row>
    <row r="29" spans="2:17" x14ac:dyDescent="0.3">
      <c r="B29" s="11" t="s">
        <v>56</v>
      </c>
      <c r="C29" s="12" t="s">
        <v>31</v>
      </c>
      <c r="D29" s="12" t="s">
        <v>57</v>
      </c>
      <c r="E29" s="13">
        <f t="shared" ref="E29:N29" si="2">E24+E25+E27-E26-E28</f>
        <v>650971.2127391604</v>
      </c>
      <c r="F29" s="13">
        <f t="shared" si="2"/>
        <v>1557095.6527258607</v>
      </c>
      <c r="G29" s="14">
        <f t="shared" si="2"/>
        <v>1514543.0362433884</v>
      </c>
      <c r="H29" s="14">
        <f t="shared" si="2"/>
        <v>7742.2240899060216</v>
      </c>
      <c r="I29" s="14">
        <f t="shared" si="2"/>
        <v>34810.392392566297</v>
      </c>
      <c r="J29" s="13">
        <f t="shared" si="2"/>
        <v>493269.44876518194</v>
      </c>
      <c r="K29" s="13">
        <f t="shared" si="2"/>
        <v>1206076.3358587672</v>
      </c>
      <c r="L29" s="14">
        <f t="shared" si="2"/>
        <v>1168776.338528709</v>
      </c>
      <c r="M29" s="14">
        <f t="shared" si="2"/>
        <v>19754.390807615833</v>
      </c>
      <c r="N29" s="14">
        <f t="shared" si="2"/>
        <v>17545.606522442016</v>
      </c>
      <c r="O29" s="9" t="s">
        <v>38</v>
      </c>
      <c r="P29" s="15">
        <v>0.51175996812526137</v>
      </c>
      <c r="Q29" s="15">
        <v>-4.3958965688943863E-3</v>
      </c>
    </row>
    <row r="30" spans="2:17" ht="37.5" x14ac:dyDescent="0.3">
      <c r="B30" s="11" t="s">
        <v>58</v>
      </c>
      <c r="C30" s="12" t="s">
        <v>31</v>
      </c>
      <c r="D30" s="12" t="s">
        <v>59</v>
      </c>
      <c r="E30" s="13">
        <f>'1.2. АЭС'!E55</f>
        <v>288100.50892816792</v>
      </c>
      <c r="F30" s="13">
        <f>'1.2. АЭС'!F55</f>
        <v>356448.20316563384</v>
      </c>
      <c r="G30" s="14">
        <f>'1.2. АЭС'!G55</f>
        <v>340236.18356733897</v>
      </c>
      <c r="H30" s="14">
        <f>'1.2. АЭС'!H55</f>
        <v>2190.0906005612801</v>
      </c>
      <c r="I30" s="14">
        <f>F30-G30-H30</f>
        <v>14021.928997733585</v>
      </c>
      <c r="J30" s="13">
        <f>'1.2. АЭС'!K55</f>
        <v>182307.87000000002</v>
      </c>
      <c r="K30" s="13">
        <f>'1.2. АЭС'!L55</f>
        <v>248576.76</v>
      </c>
      <c r="L30" s="14">
        <f>'1.2. АЭС'!M55</f>
        <v>228245.48</v>
      </c>
      <c r="M30" s="14">
        <f>'1.2. АЭС'!N55</f>
        <v>4642.71</v>
      </c>
      <c r="N30" s="14">
        <f>K30-L30-M30</f>
        <v>15688.57</v>
      </c>
      <c r="O30" s="9"/>
      <c r="P30" s="15">
        <v>0.5089281679247506</v>
      </c>
      <c r="Q30" s="15">
        <v>-3.2595442025922239E-3</v>
      </c>
    </row>
    <row r="31" spans="2:17" x14ac:dyDescent="0.3">
      <c r="B31" s="11" t="s">
        <v>60</v>
      </c>
      <c r="C31" s="12" t="s">
        <v>31</v>
      </c>
      <c r="D31" s="12" t="s">
        <v>61</v>
      </c>
      <c r="E31" s="13">
        <f t="shared" ref="E31:N31" si="3">E29-E30</f>
        <v>362870.70381099248</v>
      </c>
      <c r="F31" s="13">
        <f t="shared" si="3"/>
        <v>1200647.4495602269</v>
      </c>
      <c r="G31" s="14">
        <f t="shared" si="3"/>
        <v>1174306.8526760493</v>
      </c>
      <c r="H31" s="14">
        <f t="shared" si="3"/>
        <v>5552.133489344742</v>
      </c>
      <c r="I31" s="14">
        <f t="shared" si="3"/>
        <v>20788.46339483271</v>
      </c>
      <c r="J31" s="13">
        <f t="shared" si="3"/>
        <v>310961.57876518194</v>
      </c>
      <c r="K31" s="13">
        <f t="shared" si="3"/>
        <v>957499.57585876714</v>
      </c>
      <c r="L31" s="14">
        <f t="shared" si="3"/>
        <v>940530.85852870904</v>
      </c>
      <c r="M31" s="14">
        <f t="shared" si="3"/>
        <v>15111.680807615834</v>
      </c>
      <c r="N31" s="14">
        <f t="shared" si="3"/>
        <v>1857.0365224420166</v>
      </c>
      <c r="O31" s="9" t="s">
        <v>38</v>
      </c>
      <c r="P31" s="15">
        <v>2.8318001423031092E-3</v>
      </c>
      <c r="Q31" s="15">
        <v>-1.1363523080945015E-3</v>
      </c>
    </row>
    <row r="32" spans="2:17" x14ac:dyDescent="0.3">
      <c r="B32" s="11" t="s">
        <v>62</v>
      </c>
      <c r="C32" s="17"/>
      <c r="D32" s="17"/>
      <c r="E32" s="18"/>
      <c r="F32" s="18"/>
      <c r="G32" s="19"/>
      <c r="H32" s="19"/>
      <c r="I32" s="19"/>
      <c r="J32" s="20"/>
      <c r="K32" s="18"/>
      <c r="L32" s="19"/>
      <c r="M32" s="19"/>
      <c r="N32" s="19"/>
      <c r="O32" s="17"/>
    </row>
    <row r="33" spans="2:15" ht="55.5" customHeight="1" x14ac:dyDescent="0.3">
      <c r="B33" s="16" t="s">
        <v>63</v>
      </c>
      <c r="C33" s="17" t="s">
        <v>31</v>
      </c>
      <c r="D33" s="17" t="s">
        <v>64</v>
      </c>
      <c r="E33" s="13">
        <v>4669.84</v>
      </c>
      <c r="F33" s="13">
        <v>2078.37</v>
      </c>
      <c r="G33" s="13">
        <v>0</v>
      </c>
      <c r="H33" s="13">
        <v>1303.4000000000001</v>
      </c>
      <c r="I33" s="14">
        <f>F33-G33-H33</f>
        <v>774.9699999999998</v>
      </c>
      <c r="J33" s="13">
        <v>680.18</v>
      </c>
      <c r="K33" s="13">
        <v>48</v>
      </c>
      <c r="L33" s="13">
        <v>0</v>
      </c>
      <c r="M33" s="13">
        <v>0</v>
      </c>
      <c r="N33" s="14">
        <f>K33-L33-M33</f>
        <v>48</v>
      </c>
      <c r="O33" s="9"/>
    </row>
    <row r="34" spans="2:15" ht="48.75" customHeight="1" x14ac:dyDescent="0.3">
      <c r="B34" s="16" t="s">
        <v>65</v>
      </c>
      <c r="C34" s="17" t="s">
        <v>31</v>
      </c>
      <c r="D34" s="17" t="s">
        <v>66</v>
      </c>
      <c r="E34" s="13">
        <v>19094.586199999998</v>
      </c>
      <c r="F34" s="13">
        <v>10178.222948644099</v>
      </c>
      <c r="G34" s="13">
        <v>10178.22294864407</v>
      </c>
      <c r="H34" s="21" t="s">
        <v>38</v>
      </c>
      <c r="I34" s="21" t="s">
        <v>38</v>
      </c>
      <c r="J34" s="13">
        <v>29963.39241</v>
      </c>
      <c r="K34" s="13">
        <v>12397.05250305084</v>
      </c>
      <c r="L34" s="13">
        <v>12397.05250305084</v>
      </c>
      <c r="M34" s="21" t="s">
        <v>38</v>
      </c>
      <c r="N34" s="21" t="s">
        <v>38</v>
      </c>
      <c r="O34" s="9" t="s">
        <v>67</v>
      </c>
    </row>
    <row r="35" spans="2:15" x14ac:dyDescent="0.3">
      <c r="E35" s="22"/>
    </row>
    <row r="36" spans="2:15" x14ac:dyDescent="0.3">
      <c r="B36" s="23" t="s">
        <v>68</v>
      </c>
      <c r="K36" s="15"/>
      <c r="L36" s="15"/>
    </row>
    <row r="37" spans="2:15" ht="60.75" customHeight="1" x14ac:dyDescent="0.3">
      <c r="B37" s="114" t="s">
        <v>69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</row>
    <row r="38" spans="2:15" ht="21.75" customHeight="1" x14ac:dyDescent="0.3">
      <c r="B38" s="114" t="s">
        <v>70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</row>
    <row r="40" spans="2:15" x14ac:dyDescent="0.3">
      <c r="B40" s="23" t="s">
        <v>71</v>
      </c>
    </row>
    <row r="41" spans="2:15" x14ac:dyDescent="0.3">
      <c r="B41" s="24" t="s">
        <v>72</v>
      </c>
    </row>
    <row r="42" spans="2:15" x14ac:dyDescent="0.3">
      <c r="B42" s="24" t="s">
        <v>73</v>
      </c>
    </row>
    <row r="43" spans="2:15" ht="20.25" x14ac:dyDescent="0.3">
      <c r="J43" s="25"/>
      <c r="K43" s="25"/>
      <c r="L43" s="25"/>
      <c r="M43" s="25"/>
      <c r="N43" s="25"/>
      <c r="O43" s="25"/>
    </row>
    <row r="44" spans="2:15" ht="26.25" x14ac:dyDescent="0.4">
      <c r="B44" s="26" t="s">
        <v>74</v>
      </c>
      <c r="J44" s="25"/>
      <c r="K44" s="25"/>
      <c r="L44" s="27"/>
      <c r="M44" s="27"/>
      <c r="N44" s="28" t="s">
        <v>75</v>
      </c>
      <c r="O44" s="25"/>
    </row>
    <row r="45" spans="2:15" ht="26.25" x14ac:dyDescent="0.4">
      <c r="B45" s="26"/>
      <c r="J45" s="25"/>
      <c r="K45" s="25"/>
      <c r="L45" s="29" t="s">
        <v>76</v>
      </c>
      <c r="M45" s="29"/>
      <c r="N45" s="30"/>
      <c r="O45" s="29"/>
    </row>
    <row r="46" spans="2:15" ht="26.25" x14ac:dyDescent="0.4">
      <c r="B46" s="26"/>
      <c r="J46" s="25"/>
      <c r="K46" s="25"/>
      <c r="L46" s="29"/>
      <c r="M46" s="29"/>
      <c r="N46" s="30"/>
      <c r="O46" s="29"/>
    </row>
    <row r="47" spans="2:15" ht="26.25" x14ac:dyDescent="0.4">
      <c r="B47" s="26"/>
      <c r="J47" s="25"/>
      <c r="K47" s="25"/>
      <c r="L47" s="29"/>
      <c r="M47" s="29"/>
      <c r="N47" s="30"/>
      <c r="O47" s="29"/>
    </row>
    <row r="48" spans="2:15" ht="26.25" x14ac:dyDescent="0.4">
      <c r="B48" s="26" t="s">
        <v>77</v>
      </c>
      <c r="J48" s="25"/>
      <c r="K48" s="25"/>
      <c r="L48" s="27"/>
      <c r="M48" s="27"/>
      <c r="N48" s="28" t="s">
        <v>78</v>
      </c>
      <c r="O48" s="25"/>
    </row>
    <row r="49" spans="2:15" ht="20.25" x14ac:dyDescent="0.3">
      <c r="J49" s="25"/>
      <c r="K49" s="25"/>
      <c r="L49" s="29" t="s">
        <v>76</v>
      </c>
      <c r="M49" s="29"/>
      <c r="O49" s="29"/>
    </row>
    <row r="50" spans="2:15" s="31" customFormat="1" x14ac:dyDescent="0.3">
      <c r="D50" s="32"/>
      <c r="E50" s="33"/>
      <c r="J50" s="33"/>
    </row>
    <row r="51" spans="2:15" x14ac:dyDescent="0.3">
      <c r="D51" s="32"/>
      <c r="E51" s="33"/>
      <c r="F51" s="31"/>
      <c r="G51" s="31"/>
      <c r="H51" s="31"/>
      <c r="I51" s="31"/>
      <c r="J51" s="33"/>
      <c r="K51" s="31"/>
    </row>
    <row r="53" spans="2:15" x14ac:dyDescent="0.3">
      <c r="B53" s="34"/>
    </row>
    <row r="54" spans="2:15" x14ac:dyDescent="0.3">
      <c r="B54" s="34"/>
    </row>
    <row r="55" spans="2:15" x14ac:dyDescent="0.3">
      <c r="B55" s="34"/>
    </row>
    <row r="56" spans="2:15" x14ac:dyDescent="0.3">
      <c r="B56" s="34"/>
    </row>
    <row r="57" spans="2:15" x14ac:dyDescent="0.3">
      <c r="B57" s="34"/>
    </row>
    <row r="58" spans="2:15" x14ac:dyDescent="0.3">
      <c r="B58" s="34"/>
    </row>
    <row r="59" spans="2:15" x14ac:dyDescent="0.3">
      <c r="B59" s="34"/>
    </row>
    <row r="60" spans="2:15" x14ac:dyDescent="0.3">
      <c r="B60" s="34"/>
    </row>
    <row r="61" spans="2:15" x14ac:dyDescent="0.3">
      <c r="B61" s="34"/>
    </row>
    <row r="62" spans="2:15" x14ac:dyDescent="0.3">
      <c r="B62" s="34"/>
    </row>
    <row r="63" spans="2:15" x14ac:dyDescent="0.3">
      <c r="B63" s="34"/>
    </row>
    <row r="64" spans="2:15" x14ac:dyDescent="0.3">
      <c r="B64" s="34"/>
    </row>
    <row r="65" spans="2:2" x14ac:dyDescent="0.3">
      <c r="B65" s="34"/>
    </row>
    <row r="66" spans="2:2" x14ac:dyDescent="0.3">
      <c r="B66" s="34"/>
    </row>
    <row r="67" spans="2:2" x14ac:dyDescent="0.3">
      <c r="B67" s="34"/>
    </row>
    <row r="68" spans="2:2" x14ac:dyDescent="0.3">
      <c r="B68" s="34"/>
    </row>
  </sheetData>
  <mergeCells count="19">
    <mergeCell ref="B4:N4"/>
    <mergeCell ref="C6:O6"/>
    <mergeCell ref="C7:O7"/>
    <mergeCell ref="C8:O8"/>
    <mergeCell ref="J11:L11"/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4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U105"/>
  <sheetViews>
    <sheetView showGridLines="0" tabSelected="1" view="pageBreakPreview" topLeftCell="A13" zoomScale="60" zoomScaleNormal="55" workbookViewId="0">
      <pane xSplit="4" ySplit="6" topLeftCell="E67" activePane="bottomRight" state="frozen"/>
      <selection activeCell="A43" sqref="A43:IV52"/>
      <selection pane="topRight" activeCell="A43" sqref="A43:IV52"/>
      <selection pane="bottomLeft" activeCell="A43" sqref="A43:IV52"/>
      <selection pane="bottomRight" activeCell="A43" sqref="A41:IV52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9" width="19.42578125" style="1" customWidth="1"/>
    <col min="20" max="16384" width="9.140625" style="1"/>
  </cols>
  <sheetData>
    <row r="1" spans="2:17" ht="12.75" customHeight="1" x14ac:dyDescent="0.3"/>
    <row r="2" spans="2:17" ht="20.25" x14ac:dyDescent="0.3">
      <c r="Q2" s="2" t="s">
        <v>79</v>
      </c>
    </row>
    <row r="4" spans="2:17" ht="51" x14ac:dyDescent="0.3">
      <c r="B4" s="35" t="s">
        <v>80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6" spans="2:17" ht="67.5" customHeight="1" x14ac:dyDescent="0.3">
      <c r="B6" s="4" t="s">
        <v>2</v>
      </c>
      <c r="C6" s="114" t="s">
        <v>3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</row>
    <row r="7" spans="2:17" x14ac:dyDescent="0.3">
      <c r="B7" s="4" t="s">
        <v>4</v>
      </c>
      <c r="C7" s="114" t="s">
        <v>5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</row>
    <row r="8" spans="2:17" x14ac:dyDescent="0.3">
      <c r="B8" s="4" t="s">
        <v>6</v>
      </c>
      <c r="C8" s="114" t="s">
        <v>7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</row>
    <row r="9" spans="2:17" x14ac:dyDescent="0.3">
      <c r="B9" s="4"/>
    </row>
    <row r="10" spans="2:17" ht="26.25" x14ac:dyDescent="0.4">
      <c r="B10" s="4" t="s">
        <v>8</v>
      </c>
      <c r="H10" s="5"/>
      <c r="I10" s="5"/>
      <c r="J10" s="5"/>
      <c r="K10" s="5"/>
      <c r="L10" s="5"/>
      <c r="M10" s="6" t="s">
        <v>9</v>
      </c>
      <c r="N10" s="7"/>
      <c r="O10" s="7"/>
      <c r="P10" s="7"/>
      <c r="Q10" s="7"/>
    </row>
    <row r="11" spans="2:17" ht="26.25" x14ac:dyDescent="0.4">
      <c r="B11" s="4" t="s">
        <v>10</v>
      </c>
      <c r="H11" s="5"/>
      <c r="I11" s="5"/>
      <c r="J11" s="5"/>
      <c r="K11" s="5"/>
      <c r="L11" s="5"/>
      <c r="M11" s="120">
        <v>2801108200</v>
      </c>
      <c r="N11" s="121"/>
      <c r="O11" s="121"/>
      <c r="P11" s="7"/>
      <c r="Q11" s="7"/>
    </row>
    <row r="12" spans="2:17" ht="26.25" x14ac:dyDescent="0.4">
      <c r="B12" s="4" t="s">
        <v>11</v>
      </c>
      <c r="H12" s="5"/>
      <c r="I12" s="5"/>
      <c r="J12" s="5"/>
      <c r="K12" s="5"/>
      <c r="L12" s="5"/>
      <c r="M12" s="6" t="s">
        <v>12</v>
      </c>
      <c r="N12" s="7"/>
      <c r="O12" s="7"/>
      <c r="P12" s="7"/>
      <c r="Q12" s="7"/>
    </row>
    <row r="13" spans="2:17" ht="26.25" x14ac:dyDescent="0.4">
      <c r="B13" s="4" t="s">
        <v>13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6" t="s">
        <v>14</v>
      </c>
      <c r="N13" s="7"/>
      <c r="O13" s="7"/>
      <c r="P13" s="7"/>
      <c r="Q13" s="7"/>
    </row>
    <row r="14" spans="2:17" ht="26.25" x14ac:dyDescent="0.4">
      <c r="B14" s="4" t="s">
        <v>15</v>
      </c>
      <c r="F14" s="15">
        <f>E22-E23-E24-E25-E26</f>
        <v>0</v>
      </c>
      <c r="H14" s="5"/>
      <c r="I14" s="5"/>
      <c r="J14" s="5"/>
      <c r="K14" s="5"/>
      <c r="L14" s="5"/>
      <c r="M14" s="6" t="s">
        <v>16</v>
      </c>
      <c r="N14" s="7"/>
      <c r="O14" s="7"/>
      <c r="P14" s="7"/>
      <c r="Q14" s="7"/>
    </row>
    <row r="15" spans="2:17" ht="13.5" customHeight="1" thickBot="1" x14ac:dyDescent="0.35">
      <c r="H15" s="5"/>
      <c r="I15" s="5"/>
      <c r="J15" s="5"/>
      <c r="K15" s="5"/>
      <c r="L15" s="5"/>
      <c r="M15" s="5"/>
      <c r="N15" s="5"/>
      <c r="O15" s="5"/>
      <c r="Q15" s="8"/>
    </row>
    <row r="16" spans="2:17" ht="33" customHeight="1" x14ac:dyDescent="0.3">
      <c r="B16" s="149" t="s">
        <v>17</v>
      </c>
      <c r="C16" s="138" t="s">
        <v>18</v>
      </c>
      <c r="D16" s="138" t="s">
        <v>19</v>
      </c>
      <c r="E16" s="138" t="s">
        <v>20</v>
      </c>
      <c r="F16" s="138" t="s">
        <v>81</v>
      </c>
      <c r="G16" s="151" t="s">
        <v>82</v>
      </c>
      <c r="H16" s="141"/>
      <c r="I16" s="141"/>
      <c r="J16" s="142"/>
      <c r="K16" s="138" t="s">
        <v>83</v>
      </c>
      <c r="L16" s="138" t="s">
        <v>84</v>
      </c>
      <c r="M16" s="140" t="s">
        <v>85</v>
      </c>
      <c r="N16" s="141"/>
      <c r="O16" s="141"/>
      <c r="P16" s="142"/>
      <c r="Q16" s="143" t="s">
        <v>26</v>
      </c>
    </row>
    <row r="17" spans="2:21" ht="149.25" customHeight="1" thickBot="1" x14ac:dyDescent="0.35">
      <c r="B17" s="150"/>
      <c r="C17" s="139"/>
      <c r="D17" s="139"/>
      <c r="E17" s="139"/>
      <c r="F17" s="139"/>
      <c r="G17" s="36" t="s">
        <v>27</v>
      </c>
      <c r="H17" s="37" t="s">
        <v>28</v>
      </c>
      <c r="I17" s="37" t="s">
        <v>86</v>
      </c>
      <c r="J17" s="38" t="s">
        <v>29</v>
      </c>
      <c r="K17" s="139"/>
      <c r="L17" s="139"/>
      <c r="M17" s="39" t="s">
        <v>27</v>
      </c>
      <c r="N17" s="37" t="s">
        <v>28</v>
      </c>
      <c r="O17" s="37" t="s">
        <v>86</v>
      </c>
      <c r="P17" s="38" t="s">
        <v>29</v>
      </c>
      <c r="Q17" s="144"/>
    </row>
    <row r="18" spans="2:21" s="47" customFormat="1" ht="38.25" thickBot="1" x14ac:dyDescent="0.35">
      <c r="B18" s="40">
        <v>1</v>
      </c>
      <c r="C18" s="41">
        <v>2</v>
      </c>
      <c r="D18" s="41">
        <v>3</v>
      </c>
      <c r="E18" s="41">
        <v>4</v>
      </c>
      <c r="F18" s="41">
        <v>5</v>
      </c>
      <c r="G18" s="42">
        <v>6</v>
      </c>
      <c r="H18" s="43">
        <v>7</v>
      </c>
      <c r="I18" s="43" t="s">
        <v>87</v>
      </c>
      <c r="J18" s="44">
        <v>9</v>
      </c>
      <c r="K18" s="41">
        <v>10</v>
      </c>
      <c r="L18" s="41">
        <v>11</v>
      </c>
      <c r="M18" s="45">
        <v>12</v>
      </c>
      <c r="N18" s="43">
        <v>13</v>
      </c>
      <c r="O18" s="43" t="s">
        <v>88</v>
      </c>
      <c r="P18" s="44">
        <v>15</v>
      </c>
      <c r="Q18" s="46">
        <v>16</v>
      </c>
    </row>
    <row r="19" spans="2:21" s="23" customFormat="1" ht="56.25" x14ac:dyDescent="0.3">
      <c r="B19" s="48" t="s">
        <v>89</v>
      </c>
      <c r="C19" s="49" t="s">
        <v>31</v>
      </c>
      <c r="D19" s="49" t="s">
        <v>55</v>
      </c>
      <c r="E19" s="50">
        <f>E20+E28+E33+E41+E42+E43+E46+E47+E48</f>
        <v>23941329.305870004</v>
      </c>
      <c r="F19" s="50">
        <f>F20+F28+F33+F41+F42+F43+F46+F47+F48</f>
        <v>7233224.6205615439</v>
      </c>
      <c r="G19" s="51">
        <f>G20+G28+G33+G41+G42+G43+G46+G47+G48</f>
        <v>7153137.1875349768</v>
      </c>
      <c r="H19" s="52">
        <f>H20+H28+H33+H41+H42+H43+H46+H47+H48</f>
        <v>25975.609136567011</v>
      </c>
      <c r="I19" s="52">
        <f>G19+H19</f>
        <v>7179112.7966715442</v>
      </c>
      <c r="J19" s="53">
        <f>F19-I19</f>
        <v>54111.82388999965</v>
      </c>
      <c r="K19" s="50">
        <f>K20+K28+K33+K41+K42+K43+K46+K47+K48+1</f>
        <v>21362483.059999999</v>
      </c>
      <c r="L19" s="50">
        <f>L20+L28+L33+L41+L42+L43+L46+L47+L48</f>
        <v>6006313.6199999982</v>
      </c>
      <c r="M19" s="51">
        <f>M20+M28+M33+M41+M42+M43+M46+M47+M48</f>
        <v>5935478.6665603034</v>
      </c>
      <c r="N19" s="52">
        <f>N20+N28+N33+N41+N42+N43+N46+N47+N48</f>
        <v>20407.753439697339</v>
      </c>
      <c r="O19" s="52">
        <f>M19+N19</f>
        <v>5955886.4200000009</v>
      </c>
      <c r="P19" s="53">
        <f>L19-O19</f>
        <v>50427.199999997392</v>
      </c>
      <c r="Q19" s="145" t="s">
        <v>33</v>
      </c>
    </row>
    <row r="20" spans="2:21" s="23" customFormat="1" ht="37.5" x14ac:dyDescent="0.3">
      <c r="B20" s="54" t="s">
        <v>90</v>
      </c>
      <c r="C20" s="55" t="s">
        <v>31</v>
      </c>
      <c r="D20" s="55" t="s">
        <v>57</v>
      </c>
      <c r="E20" s="56">
        <f>E21+E22+E27</f>
        <v>4050495.1540299999</v>
      </c>
      <c r="F20" s="56">
        <f>F21+F22+F27</f>
        <v>1231667.0900000001</v>
      </c>
      <c r="G20" s="57">
        <f>G21+G22+G27</f>
        <v>1211704.8400000001</v>
      </c>
      <c r="H20" s="13">
        <f>H21+H22+H27</f>
        <v>1389.3899999999999</v>
      </c>
      <c r="I20" s="13">
        <f t="shared" ref="I20:I55" si="0">G20+H20</f>
        <v>1213094.23</v>
      </c>
      <c r="J20" s="58">
        <f t="shared" ref="J20:J65" si="1">F20-I20</f>
        <v>18572.860000000102</v>
      </c>
      <c r="K20" s="56">
        <f>K21+K22+K27</f>
        <v>3677893.2126200004</v>
      </c>
      <c r="L20" s="56">
        <f>L21+L22+L27</f>
        <v>1226124.6100000001</v>
      </c>
      <c r="M20" s="59">
        <f>M21+M22+M27</f>
        <v>1208594.08</v>
      </c>
      <c r="N20" s="13">
        <f>N21+N22+N27</f>
        <v>950.37</v>
      </c>
      <c r="O20" s="13">
        <f t="shared" ref="O20:O55" si="2">M20+N20</f>
        <v>1209544.4500000002</v>
      </c>
      <c r="P20" s="58">
        <f t="shared" ref="P20:P65" si="3">L20-O20</f>
        <v>16580.159999999916</v>
      </c>
      <c r="Q20" s="133"/>
    </row>
    <row r="21" spans="2:21" x14ac:dyDescent="0.3">
      <c r="B21" s="60" t="s">
        <v>91</v>
      </c>
      <c r="C21" s="61" t="s">
        <v>31</v>
      </c>
      <c r="D21" s="61" t="s">
        <v>92</v>
      </c>
      <c r="E21" s="62">
        <v>488312.02104000002</v>
      </c>
      <c r="F21" s="62">
        <v>192288.36</v>
      </c>
      <c r="G21" s="63">
        <v>178213.09</v>
      </c>
      <c r="H21" s="14">
        <v>893.3</v>
      </c>
      <c r="I21" s="14">
        <f t="shared" si="0"/>
        <v>179106.38999999998</v>
      </c>
      <c r="J21" s="64">
        <f t="shared" si="1"/>
        <v>13181.970000000001</v>
      </c>
      <c r="K21" s="62">
        <v>478962.34525000001</v>
      </c>
      <c r="L21" s="62">
        <v>184413.85</v>
      </c>
      <c r="M21" s="65">
        <v>172426.19</v>
      </c>
      <c r="N21" s="14">
        <v>600.97</v>
      </c>
      <c r="O21" s="14">
        <f t="shared" si="2"/>
        <v>173027.16</v>
      </c>
      <c r="P21" s="64">
        <f t="shared" si="3"/>
        <v>11386.690000000002</v>
      </c>
      <c r="Q21" s="133"/>
      <c r="R21" s="15">
        <v>0</v>
      </c>
      <c r="S21" s="15">
        <v>-3.2399999909102917E-3</v>
      </c>
    </row>
    <row r="22" spans="2:21" ht="75" x14ac:dyDescent="0.3">
      <c r="B22" s="60" t="s">
        <v>93</v>
      </c>
      <c r="C22" s="61" t="s">
        <v>31</v>
      </c>
      <c r="D22" s="61" t="s">
        <v>94</v>
      </c>
      <c r="E22" s="62">
        <v>3303083.1047899998</v>
      </c>
      <c r="F22" s="62">
        <v>935539.45</v>
      </c>
      <c r="G22" s="63">
        <v>935539.45</v>
      </c>
      <c r="H22" s="14">
        <v>0</v>
      </c>
      <c r="I22" s="14">
        <f t="shared" si="0"/>
        <v>935539.45</v>
      </c>
      <c r="J22" s="64">
        <f t="shared" si="1"/>
        <v>0</v>
      </c>
      <c r="K22" s="62">
        <v>2950872.00318</v>
      </c>
      <c r="L22" s="62">
        <v>939741.17</v>
      </c>
      <c r="M22" s="65">
        <v>939741.17</v>
      </c>
      <c r="N22" s="14">
        <v>0</v>
      </c>
      <c r="O22" s="14">
        <f t="shared" si="2"/>
        <v>939741.17</v>
      </c>
      <c r="P22" s="64">
        <f t="shared" si="3"/>
        <v>0</v>
      </c>
      <c r="Q22" s="146"/>
      <c r="R22" s="15">
        <v>-29148.977759999689</v>
      </c>
      <c r="S22" s="15">
        <v>-8.5000006947666407E-4</v>
      </c>
      <c r="U22" s="1" t="s">
        <v>95</v>
      </c>
    </row>
    <row r="23" spans="2:21" x14ac:dyDescent="0.3">
      <c r="B23" s="66" t="s">
        <v>96</v>
      </c>
      <c r="C23" s="61" t="s">
        <v>31</v>
      </c>
      <c r="D23" s="61" t="s">
        <v>97</v>
      </c>
      <c r="E23" s="62">
        <v>981933.15912467404</v>
      </c>
      <c r="F23" s="62">
        <v>218421.59270301799</v>
      </c>
      <c r="G23" s="62">
        <v>218421.59270301799</v>
      </c>
      <c r="H23" s="62">
        <v>0</v>
      </c>
      <c r="I23" s="14">
        <f t="shared" si="0"/>
        <v>218421.59270301799</v>
      </c>
      <c r="J23" s="64">
        <f t="shared" si="1"/>
        <v>0</v>
      </c>
      <c r="K23" s="62">
        <v>831136.54785570502</v>
      </c>
      <c r="L23" s="62">
        <v>193440.201569189</v>
      </c>
      <c r="M23" s="62">
        <v>193440.201569189</v>
      </c>
      <c r="N23" s="62">
        <v>0</v>
      </c>
      <c r="O23" s="14">
        <f t="shared" si="2"/>
        <v>193440.201569189</v>
      </c>
      <c r="P23" s="64">
        <f t="shared" si="3"/>
        <v>0</v>
      </c>
      <c r="Q23" s="130" t="s">
        <v>98</v>
      </c>
    </row>
    <row r="24" spans="2:21" x14ac:dyDescent="0.3">
      <c r="B24" s="66" t="s">
        <v>99</v>
      </c>
      <c r="C24" s="61" t="s">
        <v>31</v>
      </c>
      <c r="D24" s="61" t="s">
        <v>97</v>
      </c>
      <c r="E24" s="62">
        <v>667435.351144674</v>
      </c>
      <c r="F24" s="62">
        <v>192169.86250232399</v>
      </c>
      <c r="G24" s="62">
        <v>192169.86250232399</v>
      </c>
      <c r="H24" s="62">
        <v>0</v>
      </c>
      <c r="I24" s="14">
        <f t="shared" si="0"/>
        <v>192169.86250232399</v>
      </c>
      <c r="J24" s="64">
        <f t="shared" si="1"/>
        <v>0</v>
      </c>
      <c r="K24" s="62">
        <v>619041.00680787896</v>
      </c>
      <c r="L24" s="62">
        <v>202714.431351276</v>
      </c>
      <c r="M24" s="62">
        <v>202714.431351276</v>
      </c>
      <c r="N24" s="62">
        <v>0</v>
      </c>
      <c r="O24" s="14">
        <f t="shared" si="2"/>
        <v>202714.431351276</v>
      </c>
      <c r="P24" s="64">
        <f t="shared" si="3"/>
        <v>0</v>
      </c>
      <c r="Q24" s="147"/>
    </row>
    <row r="25" spans="2:21" x14ac:dyDescent="0.3">
      <c r="B25" s="66" t="s">
        <v>100</v>
      </c>
      <c r="C25" s="61" t="s">
        <v>31</v>
      </c>
      <c r="D25" s="61" t="s">
        <v>97</v>
      </c>
      <c r="E25" s="62">
        <v>664419.77422999998</v>
      </c>
      <c r="F25" s="62">
        <v>232912.255658398</v>
      </c>
      <c r="G25" s="62">
        <v>232912.255658398</v>
      </c>
      <c r="H25" s="62">
        <v>0</v>
      </c>
      <c r="I25" s="14">
        <f t="shared" si="0"/>
        <v>232912.255658398</v>
      </c>
      <c r="J25" s="64">
        <f t="shared" si="1"/>
        <v>0</v>
      </c>
      <c r="K25" s="62">
        <v>588158.92332788499</v>
      </c>
      <c r="L25" s="62">
        <v>234508.55607790899</v>
      </c>
      <c r="M25" s="62">
        <v>234508.55607790899</v>
      </c>
      <c r="N25" s="62">
        <v>0</v>
      </c>
      <c r="O25" s="14">
        <f t="shared" si="2"/>
        <v>234508.55607790899</v>
      </c>
      <c r="P25" s="64">
        <f t="shared" si="3"/>
        <v>0</v>
      </c>
      <c r="Q25" s="147"/>
    </row>
    <row r="26" spans="2:21" x14ac:dyDescent="0.3">
      <c r="B26" s="66" t="s">
        <v>101</v>
      </c>
      <c r="C26" s="61" t="s">
        <v>31</v>
      </c>
      <c r="D26" s="61" t="s">
        <v>97</v>
      </c>
      <c r="E26" s="62">
        <v>989294.82029065199</v>
      </c>
      <c r="F26" s="62">
        <v>292035.73998625902</v>
      </c>
      <c r="G26" s="62">
        <v>292035.73998625902</v>
      </c>
      <c r="H26" s="62">
        <v>0</v>
      </c>
      <c r="I26" s="14">
        <f t="shared" si="0"/>
        <v>292035.73998625902</v>
      </c>
      <c r="J26" s="64">
        <f t="shared" si="1"/>
        <v>0</v>
      </c>
      <c r="K26" s="62">
        <v>912535.52518853103</v>
      </c>
      <c r="L26" s="62">
        <v>309078.01100162597</v>
      </c>
      <c r="M26" s="62">
        <v>309078.01100162597</v>
      </c>
      <c r="N26" s="62">
        <v>0</v>
      </c>
      <c r="O26" s="14">
        <f t="shared" si="2"/>
        <v>309078.01100162597</v>
      </c>
      <c r="P26" s="64">
        <f t="shared" si="3"/>
        <v>0</v>
      </c>
      <c r="Q26" s="148"/>
    </row>
    <row r="27" spans="2:21" ht="37.5" x14ac:dyDescent="0.3">
      <c r="B27" s="60" t="s">
        <v>102</v>
      </c>
      <c r="C27" s="61" t="s">
        <v>31</v>
      </c>
      <c r="D27" s="61" t="s">
        <v>103</v>
      </c>
      <c r="E27" s="62">
        <v>259100.0282</v>
      </c>
      <c r="F27" s="62">
        <v>103839.28</v>
      </c>
      <c r="G27" s="63">
        <v>97952.3</v>
      </c>
      <c r="H27" s="14">
        <v>496.09</v>
      </c>
      <c r="I27" s="14">
        <f t="shared" si="0"/>
        <v>98448.39</v>
      </c>
      <c r="J27" s="64">
        <f t="shared" si="1"/>
        <v>5390.8899999999994</v>
      </c>
      <c r="K27" s="62">
        <v>248058.86418999999</v>
      </c>
      <c r="L27" s="62">
        <v>101969.59</v>
      </c>
      <c r="M27" s="65">
        <v>96426.72</v>
      </c>
      <c r="N27" s="14">
        <v>349.4</v>
      </c>
      <c r="O27" s="14">
        <f t="shared" si="2"/>
        <v>96776.12</v>
      </c>
      <c r="P27" s="64">
        <f t="shared" si="3"/>
        <v>5193.4700000000012</v>
      </c>
      <c r="Q27" s="127" t="s">
        <v>33</v>
      </c>
      <c r="R27" s="15">
        <v>0</v>
      </c>
      <c r="S27" s="15">
        <v>4.4099999940954149E-3</v>
      </c>
    </row>
    <row r="28" spans="2:21" s="23" customFormat="1" ht="45" customHeight="1" x14ac:dyDescent="0.3">
      <c r="B28" s="54" t="s">
        <v>104</v>
      </c>
      <c r="C28" s="55" t="s">
        <v>31</v>
      </c>
      <c r="D28" s="55" t="s">
        <v>59</v>
      </c>
      <c r="E28" s="56">
        <f>E29+E30+E31+E32</f>
        <v>10266010.69808</v>
      </c>
      <c r="F28" s="56">
        <f>F29+F30+F31+F32</f>
        <v>3218895.88</v>
      </c>
      <c r="G28" s="57">
        <f>G29+G30+G31+G32</f>
        <v>3215557.6199999996</v>
      </c>
      <c r="H28" s="13">
        <f>H29+H30+H31+H32</f>
        <v>146.74</v>
      </c>
      <c r="I28" s="13">
        <f t="shared" si="0"/>
        <v>3215704.36</v>
      </c>
      <c r="J28" s="58">
        <f t="shared" si="1"/>
        <v>3191.5200000000186</v>
      </c>
      <c r="K28" s="56">
        <f>K29+K30+K31+K32</f>
        <v>9295169.8768000007</v>
      </c>
      <c r="L28" s="56">
        <f>L29+L30+L31+L32</f>
        <v>2346439.65</v>
      </c>
      <c r="M28" s="59">
        <f>M29+M30+M31+M32</f>
        <v>2342718.0799999996</v>
      </c>
      <c r="N28" s="13">
        <f>N29+N30+N31+N32</f>
        <v>23.86</v>
      </c>
      <c r="O28" s="13">
        <f t="shared" si="2"/>
        <v>2342741.9399999995</v>
      </c>
      <c r="P28" s="58">
        <f t="shared" si="3"/>
        <v>3697.7100000004284</v>
      </c>
      <c r="Q28" s="128"/>
    </row>
    <row r="29" spans="2:21" x14ac:dyDescent="0.3">
      <c r="B29" s="60" t="s">
        <v>105</v>
      </c>
      <c r="C29" s="61" t="s">
        <v>31</v>
      </c>
      <c r="D29" s="61" t="s">
        <v>106</v>
      </c>
      <c r="E29" s="62">
        <v>30185.3652</v>
      </c>
      <c r="F29" s="62">
        <v>8427.65</v>
      </c>
      <c r="G29" s="62">
        <v>8392.1299999999992</v>
      </c>
      <c r="H29" s="62">
        <v>21.56</v>
      </c>
      <c r="I29" s="14">
        <f t="shared" si="0"/>
        <v>8413.6899999999987</v>
      </c>
      <c r="J29" s="64">
        <f t="shared" si="1"/>
        <v>13.960000000000946</v>
      </c>
      <c r="K29" s="62">
        <v>18707.55803</v>
      </c>
      <c r="L29" s="62">
        <v>4435.5200000000004</v>
      </c>
      <c r="M29" s="65">
        <v>4399.57</v>
      </c>
      <c r="N29" s="14">
        <v>18.260000000000002</v>
      </c>
      <c r="O29" s="14">
        <f t="shared" si="2"/>
        <v>4417.83</v>
      </c>
      <c r="P29" s="64">
        <f t="shared" si="3"/>
        <v>17.690000000000509</v>
      </c>
      <c r="Q29" s="128"/>
      <c r="R29" s="15">
        <v>0</v>
      </c>
      <c r="S29" s="15">
        <v>-4.890000000159489E-3</v>
      </c>
    </row>
    <row r="30" spans="2:21" x14ac:dyDescent="0.3">
      <c r="B30" s="60" t="s">
        <v>107</v>
      </c>
      <c r="C30" s="61" t="s">
        <v>31</v>
      </c>
      <c r="D30" s="61" t="s">
        <v>108</v>
      </c>
      <c r="E30" s="62">
        <v>4884228.5761799999</v>
      </c>
      <c r="F30" s="62">
        <v>1869637.18</v>
      </c>
      <c r="G30" s="63">
        <v>1869637.18</v>
      </c>
      <c r="H30" s="14">
        <v>0</v>
      </c>
      <c r="I30" s="14">
        <f t="shared" si="0"/>
        <v>1869637.18</v>
      </c>
      <c r="J30" s="64">
        <f t="shared" si="1"/>
        <v>0</v>
      </c>
      <c r="K30" s="62">
        <v>4158247.2283999999</v>
      </c>
      <c r="L30" s="62">
        <v>1010034.57</v>
      </c>
      <c r="M30" s="65">
        <v>1010034.57</v>
      </c>
      <c r="N30" s="14">
        <v>0</v>
      </c>
      <c r="O30" s="14">
        <f t="shared" si="2"/>
        <v>1010034.57</v>
      </c>
      <c r="P30" s="64">
        <f t="shared" si="3"/>
        <v>0</v>
      </c>
      <c r="Q30" s="128"/>
      <c r="R30" s="15">
        <v>0</v>
      </c>
      <c r="S30" s="15">
        <v>2.2299999836832285E-3</v>
      </c>
    </row>
    <row r="31" spans="2:21" ht="37.5" x14ac:dyDescent="0.3">
      <c r="B31" s="60" t="s">
        <v>109</v>
      </c>
      <c r="C31" s="61" t="s">
        <v>31</v>
      </c>
      <c r="D31" s="61" t="s">
        <v>110</v>
      </c>
      <c r="E31" s="62">
        <v>5070408.3058000002</v>
      </c>
      <c r="F31" s="62">
        <v>1211051.42</v>
      </c>
      <c r="G31" s="63">
        <v>1211051.42</v>
      </c>
      <c r="H31" s="14">
        <v>0</v>
      </c>
      <c r="I31" s="14">
        <f t="shared" si="0"/>
        <v>1211051.42</v>
      </c>
      <c r="J31" s="64">
        <f t="shared" si="1"/>
        <v>0</v>
      </c>
      <c r="K31" s="62">
        <v>4815518.62</v>
      </c>
      <c r="L31" s="62">
        <v>1244419.58</v>
      </c>
      <c r="M31" s="65">
        <v>1244419.58</v>
      </c>
      <c r="N31" s="14">
        <v>0</v>
      </c>
      <c r="O31" s="14">
        <f t="shared" si="2"/>
        <v>1244419.58</v>
      </c>
      <c r="P31" s="64">
        <f t="shared" si="3"/>
        <v>0</v>
      </c>
      <c r="Q31" s="128"/>
      <c r="R31" s="15">
        <v>0</v>
      </c>
      <c r="S31" s="15">
        <v>3.060000017285347E-3</v>
      </c>
    </row>
    <row r="32" spans="2:21" ht="42" customHeight="1" x14ac:dyDescent="0.3">
      <c r="B32" s="60" t="s">
        <v>111</v>
      </c>
      <c r="C32" s="61" t="s">
        <v>31</v>
      </c>
      <c r="D32" s="61" t="s">
        <v>112</v>
      </c>
      <c r="E32" s="62">
        <v>281188.4509</v>
      </c>
      <c r="F32" s="62">
        <v>129779.63</v>
      </c>
      <c r="G32" s="63">
        <v>126476.89</v>
      </c>
      <c r="H32" s="14">
        <v>125.18</v>
      </c>
      <c r="I32" s="14">
        <f t="shared" si="0"/>
        <v>126602.06999999999</v>
      </c>
      <c r="J32" s="64">
        <f t="shared" si="1"/>
        <v>3177.5600000000122</v>
      </c>
      <c r="K32" s="62">
        <v>302696.47037</v>
      </c>
      <c r="L32" s="62">
        <v>87549.98</v>
      </c>
      <c r="M32" s="65">
        <v>83864.36</v>
      </c>
      <c r="N32" s="14">
        <v>5.6</v>
      </c>
      <c r="O32" s="14">
        <f t="shared" si="2"/>
        <v>83869.960000000006</v>
      </c>
      <c r="P32" s="64">
        <f t="shared" si="3"/>
        <v>3680.0199999999895</v>
      </c>
      <c r="Q32" s="128"/>
      <c r="R32" s="15">
        <v>0</v>
      </c>
      <c r="S32" s="15">
        <v>-2.0999999833293259E-3</v>
      </c>
    </row>
    <row r="33" spans="2:21" s="23" customFormat="1" x14ac:dyDescent="0.3">
      <c r="B33" s="54" t="s">
        <v>113</v>
      </c>
      <c r="C33" s="55" t="s">
        <v>31</v>
      </c>
      <c r="D33" s="55" t="s">
        <v>61</v>
      </c>
      <c r="E33" s="56">
        <f>E34+E35+E36</f>
        <v>4395034.3093900094</v>
      </c>
      <c r="F33" s="56">
        <f>F34+F35+F36</f>
        <v>1278523.6741300002</v>
      </c>
      <c r="G33" s="57">
        <f>G34+G35+G36</f>
        <v>1243381.4002999999</v>
      </c>
      <c r="H33" s="13">
        <f>H34+H35+H36</f>
        <v>15243.370199999998</v>
      </c>
      <c r="I33" s="13">
        <f t="shared" si="0"/>
        <v>1258624.7704999999</v>
      </c>
      <c r="J33" s="58">
        <f t="shared" si="1"/>
        <v>19898.903630000306</v>
      </c>
      <c r="K33" s="56">
        <f>K34+K35+K36</f>
        <v>3662207.3109999998</v>
      </c>
      <c r="L33" s="56">
        <f>L34+L35+L36</f>
        <v>1069432.3702</v>
      </c>
      <c r="M33" s="59">
        <f>M34+M35+M36</f>
        <v>1041849.2657100001</v>
      </c>
      <c r="N33" s="13">
        <f>N34+N35+N36</f>
        <v>11680.969169999998</v>
      </c>
      <c r="O33" s="13">
        <f t="shared" si="2"/>
        <v>1053530.2348800001</v>
      </c>
      <c r="P33" s="58">
        <f t="shared" si="3"/>
        <v>15902.135319999885</v>
      </c>
      <c r="Q33" s="129"/>
    </row>
    <row r="34" spans="2:21" x14ac:dyDescent="0.3">
      <c r="B34" s="66" t="s">
        <v>114</v>
      </c>
      <c r="C34" s="61" t="s">
        <v>31</v>
      </c>
      <c r="D34" s="61" t="s">
        <v>97</v>
      </c>
      <c r="E34" s="62">
        <v>1247670.4472102099</v>
      </c>
      <c r="F34" s="62">
        <v>342072.312047021</v>
      </c>
      <c r="G34" s="62">
        <v>334030.64475984999</v>
      </c>
      <c r="H34" s="62">
        <v>5533.3051688756595</v>
      </c>
      <c r="I34" s="14">
        <f t="shared" si="0"/>
        <v>339563.94992872566</v>
      </c>
      <c r="J34" s="64">
        <f t="shared" si="1"/>
        <v>2508.3621182953357</v>
      </c>
      <c r="K34" s="62">
        <v>1055520.1468</v>
      </c>
      <c r="L34" s="62">
        <v>294729.91399999999</v>
      </c>
      <c r="M34" s="65">
        <v>289225.41517516703</v>
      </c>
      <c r="N34" s="14">
        <v>3417.77330241459</v>
      </c>
      <c r="O34" s="14">
        <f t="shared" si="2"/>
        <v>292643.1884775816</v>
      </c>
      <c r="P34" s="64">
        <f t="shared" si="3"/>
        <v>2086.72552241839</v>
      </c>
      <c r="Q34" s="130" t="s">
        <v>98</v>
      </c>
    </row>
    <row r="35" spans="2:21" x14ac:dyDescent="0.3">
      <c r="B35" s="66" t="s">
        <v>115</v>
      </c>
      <c r="C35" s="61" t="s">
        <v>31</v>
      </c>
      <c r="D35" s="61" t="s">
        <v>97</v>
      </c>
      <c r="E35" s="62">
        <v>1265340.48973338</v>
      </c>
      <c r="F35" s="62">
        <v>323503.70204702101</v>
      </c>
      <c r="G35" s="62">
        <v>308375.25212324201</v>
      </c>
      <c r="H35" s="62">
        <v>4960.4429707151303</v>
      </c>
      <c r="I35" s="14">
        <f t="shared" si="0"/>
        <v>313335.69509395713</v>
      </c>
      <c r="J35" s="64">
        <f t="shared" si="1"/>
        <v>10168.006953063887</v>
      </c>
      <c r="K35" s="62">
        <v>1009336.44062</v>
      </c>
      <c r="L35" s="62">
        <v>261585.90119999999</v>
      </c>
      <c r="M35" s="65">
        <v>246968.48257913601</v>
      </c>
      <c r="N35" s="14">
        <v>6655.34410250992</v>
      </c>
      <c r="O35" s="14">
        <f t="shared" si="2"/>
        <v>253623.82668164594</v>
      </c>
      <c r="P35" s="64">
        <f t="shared" si="3"/>
        <v>7962.0745183540566</v>
      </c>
      <c r="Q35" s="131"/>
    </row>
    <row r="36" spans="2:21" x14ac:dyDescent="0.3">
      <c r="B36" s="66" t="s">
        <v>116</v>
      </c>
      <c r="C36" s="61" t="s">
        <v>31</v>
      </c>
      <c r="D36" s="61" t="s">
        <v>97</v>
      </c>
      <c r="E36" s="62">
        <v>1882023.3724464199</v>
      </c>
      <c r="F36" s="62">
        <v>612947.66003595805</v>
      </c>
      <c r="G36" s="62">
        <v>600975.50341690797</v>
      </c>
      <c r="H36" s="62">
        <v>4749.6220604092096</v>
      </c>
      <c r="I36" s="14">
        <f t="shared" si="0"/>
        <v>605725.12547731714</v>
      </c>
      <c r="J36" s="64">
        <f t="shared" si="1"/>
        <v>7222.5345586409094</v>
      </c>
      <c r="K36" s="62">
        <v>1597350.72358</v>
      </c>
      <c r="L36" s="62">
        <v>513116.55499999999</v>
      </c>
      <c r="M36" s="65">
        <v>505655.367955697</v>
      </c>
      <c r="N36" s="14">
        <v>1607.85176507549</v>
      </c>
      <c r="O36" s="14">
        <f t="shared" si="2"/>
        <v>507263.21972077247</v>
      </c>
      <c r="P36" s="64">
        <f t="shared" si="3"/>
        <v>5853.3352792275255</v>
      </c>
      <c r="Q36" s="131"/>
    </row>
    <row r="37" spans="2:21" ht="56.25" x14ac:dyDescent="0.3">
      <c r="B37" s="67" t="s">
        <v>117</v>
      </c>
      <c r="C37" s="61" t="s">
        <v>118</v>
      </c>
      <c r="D37" s="61" t="s">
        <v>97</v>
      </c>
      <c r="E37" s="62">
        <f>E38+E39+E40</f>
        <v>7159.0187500000002</v>
      </c>
      <c r="F37" s="62">
        <f>F38+F39+F40</f>
        <v>2225.2799999999997</v>
      </c>
      <c r="G37" s="63">
        <f>G38+G39+G40</f>
        <v>2138.1999999999998</v>
      </c>
      <c r="H37" s="14">
        <f>H38+H39+H40</f>
        <v>27.1</v>
      </c>
      <c r="I37" s="14">
        <f t="shared" si="0"/>
        <v>2165.2999999999997</v>
      </c>
      <c r="J37" s="64">
        <f t="shared" si="1"/>
        <v>59.980000000000018</v>
      </c>
      <c r="K37" s="62">
        <f>K38+K39+K40</f>
        <v>7068.7991750000001</v>
      </c>
      <c r="L37" s="62">
        <f>L38+L39+L40</f>
        <v>2172.7340999999997</v>
      </c>
      <c r="M37" s="65">
        <f>M38+M39+M40</f>
        <v>2093.7199999999998</v>
      </c>
      <c r="N37" s="14">
        <f>N38+N39+N40</f>
        <v>22.3</v>
      </c>
      <c r="O37" s="14">
        <f t="shared" si="2"/>
        <v>2116.02</v>
      </c>
      <c r="P37" s="64">
        <f t="shared" si="3"/>
        <v>56.714099999999689</v>
      </c>
      <c r="Q37" s="131"/>
    </row>
    <row r="38" spans="2:21" x14ac:dyDescent="0.3">
      <c r="B38" s="66" t="s">
        <v>114</v>
      </c>
      <c r="C38" s="61" t="s">
        <v>118</v>
      </c>
      <c r="D38" s="61" t="s">
        <v>97</v>
      </c>
      <c r="E38" s="62">
        <v>1179.71</v>
      </c>
      <c r="F38" s="62">
        <v>373.24</v>
      </c>
      <c r="G38" s="63">
        <v>361.72</v>
      </c>
      <c r="H38" s="14">
        <v>6.1</v>
      </c>
      <c r="I38" s="14">
        <f t="shared" si="0"/>
        <v>367.82000000000005</v>
      </c>
      <c r="J38" s="64">
        <f t="shared" si="1"/>
        <v>5.4199999999999591</v>
      </c>
      <c r="K38" s="62">
        <v>1162.5125499999999</v>
      </c>
      <c r="L38" s="62">
        <v>370.1583</v>
      </c>
      <c r="M38" s="65">
        <v>360.9</v>
      </c>
      <c r="N38" s="14">
        <v>4</v>
      </c>
      <c r="O38" s="14">
        <f t="shared" si="2"/>
        <v>364.9</v>
      </c>
      <c r="P38" s="64">
        <f t="shared" si="3"/>
        <v>5.2583000000000197</v>
      </c>
      <c r="Q38" s="131"/>
    </row>
    <row r="39" spans="2:21" x14ac:dyDescent="0.3">
      <c r="B39" s="66" t="s">
        <v>115</v>
      </c>
      <c r="C39" s="61" t="s">
        <v>118</v>
      </c>
      <c r="D39" s="61" t="s">
        <v>97</v>
      </c>
      <c r="E39" s="62">
        <v>1860.9549999999999</v>
      </c>
      <c r="F39" s="62">
        <v>501.3</v>
      </c>
      <c r="G39" s="63">
        <v>469.52</v>
      </c>
      <c r="H39" s="14">
        <v>8.4</v>
      </c>
      <c r="I39" s="14">
        <f t="shared" si="0"/>
        <v>477.91999999999996</v>
      </c>
      <c r="J39" s="64">
        <f t="shared" si="1"/>
        <v>23.380000000000052</v>
      </c>
      <c r="K39" s="62">
        <v>1761.8973249999999</v>
      </c>
      <c r="L39" s="62">
        <v>483.05</v>
      </c>
      <c r="M39" s="65">
        <v>448.5</v>
      </c>
      <c r="N39" s="14">
        <v>13</v>
      </c>
      <c r="O39" s="14">
        <f t="shared" si="2"/>
        <v>461.5</v>
      </c>
      <c r="P39" s="64">
        <f t="shared" si="3"/>
        <v>21.550000000000011</v>
      </c>
      <c r="Q39" s="131"/>
    </row>
    <row r="40" spans="2:21" x14ac:dyDescent="0.3">
      <c r="B40" s="66" t="s">
        <v>116</v>
      </c>
      <c r="C40" s="61" t="s">
        <v>118</v>
      </c>
      <c r="D40" s="61" t="s">
        <v>97</v>
      </c>
      <c r="E40" s="62">
        <v>4118.3537500000002</v>
      </c>
      <c r="F40" s="62">
        <v>1350.74</v>
      </c>
      <c r="G40" s="63">
        <v>1306.96</v>
      </c>
      <c r="H40" s="14">
        <v>12.6</v>
      </c>
      <c r="I40" s="14">
        <f t="shared" si="0"/>
        <v>1319.56</v>
      </c>
      <c r="J40" s="64">
        <f t="shared" si="1"/>
        <v>31.180000000000064</v>
      </c>
      <c r="K40" s="62">
        <v>4144.3892999999998</v>
      </c>
      <c r="L40" s="62">
        <v>1319.5257999999999</v>
      </c>
      <c r="M40" s="65">
        <v>1284.32</v>
      </c>
      <c r="N40" s="14">
        <v>5.3</v>
      </c>
      <c r="O40" s="14">
        <f t="shared" si="2"/>
        <v>1289.6199999999999</v>
      </c>
      <c r="P40" s="64">
        <f t="shared" si="3"/>
        <v>29.905799999999999</v>
      </c>
      <c r="Q40" s="132"/>
    </row>
    <row r="41" spans="2:21" s="23" customFormat="1" ht="112.5" x14ac:dyDescent="0.3">
      <c r="B41" s="54" t="s">
        <v>119</v>
      </c>
      <c r="C41" s="55" t="s">
        <v>31</v>
      </c>
      <c r="D41" s="55" t="s">
        <v>64</v>
      </c>
      <c r="E41" s="56">
        <v>1177114.75101</v>
      </c>
      <c r="F41" s="56">
        <v>353647.99</v>
      </c>
      <c r="G41" s="57">
        <v>343726.94</v>
      </c>
      <c r="H41" s="57">
        <v>4256.18</v>
      </c>
      <c r="I41" s="13">
        <f t="shared" si="0"/>
        <v>347983.12</v>
      </c>
      <c r="J41" s="58">
        <f t="shared" si="1"/>
        <v>5664.8699999999953</v>
      </c>
      <c r="K41" s="56">
        <v>995432.99505999999</v>
      </c>
      <c r="L41" s="56">
        <v>297243.05</v>
      </c>
      <c r="M41" s="59">
        <v>289342.68</v>
      </c>
      <c r="N41" s="13">
        <v>3274.61</v>
      </c>
      <c r="O41" s="13">
        <f t="shared" si="2"/>
        <v>292617.28999999998</v>
      </c>
      <c r="P41" s="58">
        <f t="shared" si="3"/>
        <v>4625.7600000000093</v>
      </c>
      <c r="Q41" s="127" t="s">
        <v>33</v>
      </c>
      <c r="U41" s="23">
        <v>6140.1091399999596</v>
      </c>
    </row>
    <row r="42" spans="2:21" s="23" customFormat="1" x14ac:dyDescent="0.3">
      <c r="B42" s="54" t="s">
        <v>120</v>
      </c>
      <c r="C42" s="55" t="s">
        <v>31</v>
      </c>
      <c r="D42" s="55" t="s">
        <v>66</v>
      </c>
      <c r="E42" s="56">
        <v>2204193.0649199998</v>
      </c>
      <c r="F42" s="56">
        <v>508563.59</v>
      </c>
      <c r="G42" s="56">
        <v>505626.94</v>
      </c>
      <c r="H42" s="56">
        <v>475.69</v>
      </c>
      <c r="I42" s="13">
        <f t="shared" si="0"/>
        <v>506102.63</v>
      </c>
      <c r="J42" s="58">
        <f t="shared" si="1"/>
        <v>2460.960000000021</v>
      </c>
      <c r="K42" s="56">
        <v>2101502.2548600002</v>
      </c>
      <c r="L42" s="56">
        <v>482555.96</v>
      </c>
      <c r="M42" s="59">
        <v>477308.45</v>
      </c>
      <c r="N42" s="13">
        <v>396.81</v>
      </c>
      <c r="O42" s="13">
        <f t="shared" si="2"/>
        <v>477705.26</v>
      </c>
      <c r="P42" s="58">
        <f t="shared" si="3"/>
        <v>4850.7000000000116</v>
      </c>
      <c r="Q42" s="133"/>
      <c r="R42" s="68">
        <v>0</v>
      </c>
      <c r="S42" s="68">
        <v>-2.3299999884329736E-3</v>
      </c>
    </row>
    <row r="43" spans="2:21" s="23" customFormat="1" ht="40.5" customHeight="1" x14ac:dyDescent="0.3">
      <c r="B43" s="54" t="s">
        <v>121</v>
      </c>
      <c r="C43" s="55" t="s">
        <v>31</v>
      </c>
      <c r="D43" s="55" t="s">
        <v>122</v>
      </c>
      <c r="E43" s="56">
        <f>E44+E45</f>
        <v>237419.86241</v>
      </c>
      <c r="F43" s="56">
        <f>F44+F45</f>
        <v>81953.460000000006</v>
      </c>
      <c r="G43" s="57">
        <f>G44+G45</f>
        <v>81824.02</v>
      </c>
      <c r="H43" s="13">
        <f>H44+H45</f>
        <v>22.73</v>
      </c>
      <c r="I43" s="13">
        <f t="shared" si="0"/>
        <v>81846.75</v>
      </c>
      <c r="J43" s="58">
        <f t="shared" si="1"/>
        <v>106.7100000000064</v>
      </c>
      <c r="K43" s="56">
        <f>K44+K45</f>
        <v>217659.55113000001</v>
      </c>
      <c r="L43" s="56">
        <f>L44+L45</f>
        <v>70417.350000000006</v>
      </c>
      <c r="M43" s="59">
        <f>M44+M45</f>
        <v>70369.11</v>
      </c>
      <c r="N43" s="13">
        <f>N44+N45</f>
        <v>32.28</v>
      </c>
      <c r="O43" s="13">
        <f t="shared" si="2"/>
        <v>70401.39</v>
      </c>
      <c r="P43" s="58">
        <f t="shared" si="3"/>
        <v>15.960000000006403</v>
      </c>
      <c r="Q43" s="133"/>
    </row>
    <row r="44" spans="2:21" x14ac:dyDescent="0.3">
      <c r="B44" s="67" t="s">
        <v>123</v>
      </c>
      <c r="C44" s="61" t="s">
        <v>31</v>
      </c>
      <c r="D44" s="69">
        <v>161</v>
      </c>
      <c r="E44" s="62">
        <v>237419.86241</v>
      </c>
      <c r="F44" s="62">
        <v>81953.460000000006</v>
      </c>
      <c r="G44" s="62">
        <v>81824.02</v>
      </c>
      <c r="H44" s="62">
        <v>22.73</v>
      </c>
      <c r="I44" s="14">
        <f t="shared" si="0"/>
        <v>81846.75</v>
      </c>
      <c r="J44" s="64">
        <f t="shared" si="1"/>
        <v>106.7100000000064</v>
      </c>
      <c r="K44" s="62">
        <v>217659.55113000001</v>
      </c>
      <c r="L44" s="62">
        <v>70417.350000000006</v>
      </c>
      <c r="M44" s="65">
        <v>70369.11</v>
      </c>
      <c r="N44" s="14">
        <v>32.28</v>
      </c>
      <c r="O44" s="14">
        <f t="shared" si="2"/>
        <v>70401.39</v>
      </c>
      <c r="P44" s="64">
        <f t="shared" si="3"/>
        <v>15.960000000006403</v>
      </c>
      <c r="Q44" s="133"/>
      <c r="R44" s="15">
        <v>0</v>
      </c>
      <c r="S44" s="15">
        <v>1.220000020111911E-3</v>
      </c>
    </row>
    <row r="45" spans="2:21" x14ac:dyDescent="0.3">
      <c r="B45" s="67" t="s">
        <v>124</v>
      </c>
      <c r="C45" s="61" t="s">
        <v>31</v>
      </c>
      <c r="D45" s="69">
        <v>162</v>
      </c>
      <c r="E45" s="62"/>
      <c r="F45" s="62">
        <v>0</v>
      </c>
      <c r="G45" s="63">
        <v>0</v>
      </c>
      <c r="H45" s="14">
        <v>0</v>
      </c>
      <c r="I45" s="14">
        <f t="shared" si="0"/>
        <v>0</v>
      </c>
      <c r="J45" s="64">
        <f t="shared" si="1"/>
        <v>0</v>
      </c>
      <c r="K45" s="62">
        <v>0</v>
      </c>
      <c r="L45" s="62">
        <v>0</v>
      </c>
      <c r="M45" s="65">
        <v>0</v>
      </c>
      <c r="N45" s="14">
        <v>0</v>
      </c>
      <c r="O45" s="14">
        <f t="shared" si="2"/>
        <v>0</v>
      </c>
      <c r="P45" s="64">
        <f t="shared" si="3"/>
        <v>0</v>
      </c>
      <c r="Q45" s="133"/>
    </row>
    <row r="46" spans="2:21" s="23" customFormat="1" ht="37.5" x14ac:dyDescent="0.3">
      <c r="B46" s="54" t="s">
        <v>125</v>
      </c>
      <c r="C46" s="55" t="s">
        <v>31</v>
      </c>
      <c r="D46" s="55" t="s">
        <v>126</v>
      </c>
      <c r="E46" s="56">
        <v>183613.66881999999</v>
      </c>
      <c r="F46" s="56">
        <v>45322.1</v>
      </c>
      <c r="G46" s="56">
        <v>45130.47</v>
      </c>
      <c r="H46" s="56">
        <v>139.97</v>
      </c>
      <c r="I46" s="13">
        <f t="shared" si="0"/>
        <v>45270.44</v>
      </c>
      <c r="J46" s="58">
        <f t="shared" si="1"/>
        <v>51.659999999996217</v>
      </c>
      <c r="K46" s="56">
        <v>133450.89877999999</v>
      </c>
      <c r="L46" s="56">
        <v>36261.339999999997</v>
      </c>
      <c r="M46" s="59">
        <v>36085.25</v>
      </c>
      <c r="N46" s="13">
        <v>131.16999999999999</v>
      </c>
      <c r="O46" s="13">
        <f t="shared" si="2"/>
        <v>36216.42</v>
      </c>
      <c r="P46" s="58">
        <f t="shared" si="3"/>
        <v>44.919999999998254</v>
      </c>
      <c r="Q46" s="133"/>
      <c r="R46" s="68">
        <v>0</v>
      </c>
      <c r="S46" s="68">
        <v>-3.9899999974295497E-3</v>
      </c>
    </row>
    <row r="47" spans="2:21" s="23" customFormat="1" ht="56.25" x14ac:dyDescent="0.3">
      <c r="B47" s="54" t="s">
        <v>127</v>
      </c>
      <c r="C47" s="55" t="s">
        <v>31</v>
      </c>
      <c r="D47" s="55" t="s">
        <v>128</v>
      </c>
      <c r="E47" s="56">
        <v>821924.94</v>
      </c>
      <c r="F47" s="56">
        <v>155558.21176000001</v>
      </c>
      <c r="G47" s="56">
        <v>155182.20770699999</v>
      </c>
      <c r="H47" s="56">
        <v>376.004053</v>
      </c>
      <c r="I47" s="13">
        <f t="shared" si="0"/>
        <v>155558.21176000001</v>
      </c>
      <c r="J47" s="58">
        <f t="shared" si="1"/>
        <v>0</v>
      </c>
      <c r="K47" s="56">
        <v>764300.73</v>
      </c>
      <c r="L47" s="56">
        <v>206713.82</v>
      </c>
      <c r="M47" s="56">
        <v>206353.81656030301</v>
      </c>
      <c r="N47" s="56">
        <v>360.00343969733899</v>
      </c>
      <c r="O47" s="13">
        <f t="shared" si="2"/>
        <v>206713.82000000036</v>
      </c>
      <c r="P47" s="58">
        <f t="shared" si="3"/>
        <v>-3.4924596548080444E-10</v>
      </c>
      <c r="Q47" s="134"/>
      <c r="R47" s="68">
        <v>-1.1760000023059547E-2</v>
      </c>
      <c r="S47" s="68">
        <v>5.335890018614009E-3</v>
      </c>
    </row>
    <row r="48" spans="2:21" s="23" customFormat="1" x14ac:dyDescent="0.3">
      <c r="B48" s="54" t="s">
        <v>54</v>
      </c>
      <c r="C48" s="55" t="s">
        <v>31</v>
      </c>
      <c r="D48" s="55" t="s">
        <v>129</v>
      </c>
      <c r="E48" s="56">
        <f>('1.1. АЭС'!E20+'1.1. АЭС'!E22)-E20-E28-E33-E41-E42-E43-E46</f>
        <v>605522.85720999143</v>
      </c>
      <c r="F48" s="56">
        <f>('1.1. АЭС'!F20+'1.1. АЭС'!F22)-F20-F28-F33-F41-F42-F43-F46</f>
        <v>359092.6246715436</v>
      </c>
      <c r="G48" s="57">
        <f>('1.1. АЭС'!G20+'1.1. АЭС'!G22)-G20-G28-G33-G41-G42-G43-G46</f>
        <v>351002.7495279765</v>
      </c>
      <c r="H48" s="13">
        <f>('1.1. АЭС'!H20+'1.1. АЭС'!H22)-H20-H28-H33-H41-H42-H43-H46</f>
        <v>3925.5348835670115</v>
      </c>
      <c r="I48" s="13">
        <f t="shared" si="0"/>
        <v>354928.28441154351</v>
      </c>
      <c r="J48" s="58">
        <f t="shared" si="1"/>
        <v>4164.3402600000845</v>
      </c>
      <c r="K48" s="56">
        <f>('1.1. АЭС'!J20+'1.1. АЭС'!J22)-K20-K28-K33-K41-K42-K43-K46</f>
        <v>514865.22974999616</v>
      </c>
      <c r="L48" s="56">
        <f>('1.1. АЭС'!K20+'1.1. АЭС'!K22)-L20-L28-L33-L41-L42-L43-L46</f>
        <v>271125.4697999995</v>
      </c>
      <c r="M48" s="56">
        <f>('1.1. АЭС'!L20+'1.1. АЭС'!L22)-M20-M28-M33-M41-M42-M43-M46</f>
        <v>262857.93429000006</v>
      </c>
      <c r="N48" s="56">
        <f>('1.1. АЭС'!M20+'1.1. АЭС'!M22)-N20-N28-N33-N41-N42-N43-N46</f>
        <v>3557.6808300000012</v>
      </c>
      <c r="O48" s="13">
        <f t="shared" si="2"/>
        <v>266415.61512000009</v>
      </c>
      <c r="P48" s="58">
        <f t="shared" si="3"/>
        <v>4709.8546799994074</v>
      </c>
      <c r="Q48" s="135"/>
    </row>
    <row r="49" spans="2:19" s="23" customFormat="1" ht="56.25" x14ac:dyDescent="0.3">
      <c r="B49" s="70" t="s">
        <v>130</v>
      </c>
      <c r="C49" s="55" t="s">
        <v>31</v>
      </c>
      <c r="D49" s="55" t="s">
        <v>131</v>
      </c>
      <c r="E49" s="56">
        <f>E50+E51+E52+E53+E54</f>
        <v>474741.70385644026</v>
      </c>
      <c r="F49" s="56">
        <f>F50+F51+F52+F53+F54</f>
        <v>188436.70324291007</v>
      </c>
      <c r="G49" s="57">
        <f>G50+G51+G52+G53+G54</f>
        <v>96049.745546699065</v>
      </c>
      <c r="H49" s="13">
        <f>H50+H51+H52+H53+H54</f>
        <v>682.62718878120552</v>
      </c>
      <c r="I49" s="13">
        <f t="shared" si="0"/>
        <v>96732.372735480269</v>
      </c>
      <c r="J49" s="58">
        <f t="shared" si="1"/>
        <v>91704.330507429797</v>
      </c>
      <c r="K49" s="56">
        <f>K50+K51+K52+K53+K54</f>
        <v>2617891.98438812</v>
      </c>
      <c r="L49" s="56">
        <f>L50+L51+L52+L53+L54</f>
        <v>388001.85217513301</v>
      </c>
      <c r="M49" s="59">
        <f>M50+M51+M52+M53+M54</f>
        <v>295278.93943488685</v>
      </c>
      <c r="N49" s="13">
        <f>N50+N51+N52+N53+N54</f>
        <v>35933.495752686824</v>
      </c>
      <c r="O49" s="13">
        <f t="shared" si="2"/>
        <v>331212.43518757366</v>
      </c>
      <c r="P49" s="58">
        <f t="shared" si="3"/>
        <v>56789.416987559351</v>
      </c>
      <c r="Q49" s="71"/>
    </row>
    <row r="50" spans="2:19" x14ac:dyDescent="0.3">
      <c r="B50" s="72" t="s">
        <v>132</v>
      </c>
      <c r="C50" s="61"/>
      <c r="D50" s="61" t="s">
        <v>133</v>
      </c>
      <c r="E50" s="73">
        <v>0</v>
      </c>
      <c r="F50" s="73">
        <v>0</v>
      </c>
      <c r="G50" s="73">
        <v>0</v>
      </c>
      <c r="H50" s="73">
        <v>0</v>
      </c>
      <c r="I50" s="74">
        <f t="shared" si="0"/>
        <v>0</v>
      </c>
      <c r="J50" s="75">
        <f t="shared" si="1"/>
        <v>0</v>
      </c>
      <c r="K50" s="73">
        <v>2270000</v>
      </c>
      <c r="L50" s="73">
        <v>254453.32</v>
      </c>
      <c r="M50" s="73">
        <v>218710.399</v>
      </c>
      <c r="N50" s="73">
        <v>35742.92</v>
      </c>
      <c r="O50" s="74">
        <f t="shared" si="2"/>
        <v>254453.31900000002</v>
      </c>
      <c r="P50" s="75">
        <f t="shared" si="3"/>
        <v>9.9999998928979039E-4</v>
      </c>
      <c r="Q50" s="76"/>
    </row>
    <row r="51" spans="2:19" x14ac:dyDescent="0.3">
      <c r="B51" s="72" t="s">
        <v>134</v>
      </c>
      <c r="C51" s="61" t="s">
        <v>31</v>
      </c>
      <c r="D51" s="61" t="s">
        <v>135</v>
      </c>
      <c r="E51" s="62">
        <v>0</v>
      </c>
      <c r="F51" s="62">
        <v>0</v>
      </c>
      <c r="G51" s="62">
        <v>0</v>
      </c>
      <c r="H51" s="62">
        <v>0</v>
      </c>
      <c r="I51" s="14">
        <f t="shared" si="0"/>
        <v>0</v>
      </c>
      <c r="J51" s="64">
        <f t="shared" si="1"/>
        <v>0</v>
      </c>
      <c r="K51" s="62">
        <v>0</v>
      </c>
      <c r="L51" s="62">
        <v>0</v>
      </c>
      <c r="M51" s="62">
        <v>0</v>
      </c>
      <c r="N51" s="62">
        <v>0</v>
      </c>
      <c r="O51" s="14">
        <f t="shared" si="2"/>
        <v>0</v>
      </c>
      <c r="P51" s="64">
        <f t="shared" si="3"/>
        <v>0</v>
      </c>
      <c r="Q51" s="77" t="s">
        <v>38</v>
      </c>
    </row>
    <row r="52" spans="2:19" x14ac:dyDescent="0.3">
      <c r="B52" s="72" t="s">
        <v>136</v>
      </c>
      <c r="C52" s="61" t="s">
        <v>31</v>
      </c>
      <c r="D52" s="61" t="s">
        <v>137</v>
      </c>
      <c r="E52" s="62">
        <v>0</v>
      </c>
      <c r="F52" s="62">
        <v>0</v>
      </c>
      <c r="G52" s="62">
        <v>0</v>
      </c>
      <c r="H52" s="62">
        <v>0</v>
      </c>
      <c r="I52" s="14">
        <f t="shared" si="0"/>
        <v>0</v>
      </c>
      <c r="J52" s="64">
        <f t="shared" si="1"/>
        <v>0</v>
      </c>
      <c r="K52" s="62">
        <v>0</v>
      </c>
      <c r="L52" s="62">
        <v>0</v>
      </c>
      <c r="M52" s="62">
        <v>0</v>
      </c>
      <c r="N52" s="62">
        <v>0</v>
      </c>
      <c r="O52" s="14">
        <f t="shared" si="2"/>
        <v>0</v>
      </c>
      <c r="P52" s="64">
        <f t="shared" si="3"/>
        <v>0</v>
      </c>
      <c r="Q52" s="77" t="s">
        <v>38</v>
      </c>
    </row>
    <row r="53" spans="2:19" ht="65.099999999999994" customHeight="1" x14ac:dyDescent="0.3">
      <c r="B53" s="72" t="s">
        <v>138</v>
      </c>
      <c r="C53" s="61" t="s">
        <v>31</v>
      </c>
      <c r="D53" s="61" t="s">
        <v>139</v>
      </c>
      <c r="E53" s="62">
        <v>225359.06612644298</v>
      </c>
      <c r="F53" s="62">
        <v>72972.28918290959</v>
      </c>
      <c r="G53" s="62">
        <v>71550.179246815533</v>
      </c>
      <c r="H53" s="62">
        <v>564.18279009579646</v>
      </c>
      <c r="I53" s="14">
        <f t="shared" si="0"/>
        <v>72114.362036911334</v>
      </c>
      <c r="J53" s="64">
        <f t="shared" si="1"/>
        <v>857.92714599825558</v>
      </c>
      <c r="K53" s="62">
        <v>165337.538321853</v>
      </c>
      <c r="L53" s="62">
        <v>60245.574348023205</v>
      </c>
      <c r="M53" s="62">
        <v>59373.917786298647</v>
      </c>
      <c r="N53" s="62">
        <v>187.83801196601536</v>
      </c>
      <c r="O53" s="14">
        <f t="shared" si="2"/>
        <v>59561.755798264661</v>
      </c>
      <c r="P53" s="64">
        <f t="shared" si="3"/>
        <v>683.81854975854367</v>
      </c>
      <c r="Q53" s="127" t="s">
        <v>140</v>
      </c>
    </row>
    <row r="54" spans="2:19" ht="65.099999999999994" customHeight="1" x14ac:dyDescent="0.3">
      <c r="B54" s="72" t="s">
        <v>141</v>
      </c>
      <c r="C54" s="61" t="s">
        <v>31</v>
      </c>
      <c r="D54" s="61" t="s">
        <v>142</v>
      </c>
      <c r="E54" s="62">
        <f>('1.1. АЭС'!E26+'1.1. АЭС'!E28)-E53-E47</f>
        <v>249382.63772999728</v>
      </c>
      <c r="F54" s="62">
        <f>('1.1. АЭС'!F26+'1.1. АЭС'!F28)-F53-F47</f>
        <v>115464.41406000048</v>
      </c>
      <c r="G54" s="63">
        <f>('1.1. АЭС'!G26+'1.1. АЭС'!G28)-G53-G47</f>
        <v>24499.566299883532</v>
      </c>
      <c r="H54" s="14">
        <f>('1.1. АЭС'!H26+'1.1. АЭС'!H28)-H53-H47</f>
        <v>118.44439868540906</v>
      </c>
      <c r="I54" s="14">
        <f t="shared" si="0"/>
        <v>24618.010698568942</v>
      </c>
      <c r="J54" s="64">
        <f t="shared" si="1"/>
        <v>90846.403361431527</v>
      </c>
      <c r="K54" s="62">
        <f>('1.1. АЭС'!J26+'1.1. АЭС'!J28)-K53-K47</f>
        <v>182554.44606626697</v>
      </c>
      <c r="L54" s="62">
        <f>('1.1. АЭС'!K26+'1.1. АЭС'!K28)-L53-L47</f>
        <v>73302.957827109785</v>
      </c>
      <c r="M54" s="62">
        <f>('1.1. АЭС'!L26+'1.1. АЭС'!L28)-M53-M47</f>
        <v>17194.622648588207</v>
      </c>
      <c r="N54" s="62">
        <f>('1.1. АЭС'!M26+'1.1. АЭС'!M28)-N53-N47</f>
        <v>2.7377407208123827</v>
      </c>
      <c r="O54" s="14">
        <f t="shared" si="2"/>
        <v>17197.360389309019</v>
      </c>
      <c r="P54" s="64">
        <f t="shared" si="3"/>
        <v>56105.597437800767</v>
      </c>
      <c r="Q54" s="129"/>
    </row>
    <row r="55" spans="2:19" s="23" customFormat="1" ht="37.5" x14ac:dyDescent="0.3">
      <c r="B55" s="70" t="s">
        <v>143</v>
      </c>
      <c r="C55" s="55" t="s">
        <v>31</v>
      </c>
      <c r="D55" s="55" t="s">
        <v>144</v>
      </c>
      <c r="E55" s="56">
        <v>288100.50892816792</v>
      </c>
      <c r="F55" s="56">
        <v>356448.20316563384</v>
      </c>
      <c r="G55" s="57">
        <v>340236.18356733897</v>
      </c>
      <c r="H55" s="13">
        <v>2190.0906005612801</v>
      </c>
      <c r="I55" s="13">
        <f t="shared" si="0"/>
        <v>342426.27416790026</v>
      </c>
      <c r="J55" s="58">
        <f t="shared" si="1"/>
        <v>14021.928997733572</v>
      </c>
      <c r="K55" s="56">
        <v>182307.87000000002</v>
      </c>
      <c r="L55" s="56">
        <v>248576.76</v>
      </c>
      <c r="M55" s="59">
        <v>228245.48</v>
      </c>
      <c r="N55" s="13">
        <v>4642.71</v>
      </c>
      <c r="O55" s="13">
        <f t="shared" si="2"/>
        <v>232888.19</v>
      </c>
      <c r="P55" s="58">
        <f t="shared" si="3"/>
        <v>15688.570000000007</v>
      </c>
      <c r="Q55" s="71"/>
      <c r="R55" s="68">
        <v>0.5089281679247506</v>
      </c>
      <c r="S55" s="68">
        <v>-3.2595442025922239E-3</v>
      </c>
    </row>
    <row r="56" spans="2:19" ht="26.25" customHeight="1" x14ac:dyDescent="0.3">
      <c r="B56" s="78" t="s">
        <v>145</v>
      </c>
      <c r="C56" s="79"/>
      <c r="D56" s="79"/>
      <c r="E56" s="80"/>
      <c r="F56" s="80"/>
      <c r="G56" s="81"/>
      <c r="H56" s="81"/>
      <c r="I56" s="14"/>
      <c r="J56" s="82"/>
      <c r="K56" s="80"/>
      <c r="L56" s="80"/>
      <c r="M56" s="83"/>
      <c r="N56" s="81"/>
      <c r="O56" s="81"/>
      <c r="P56" s="82"/>
      <c r="Q56" s="84"/>
    </row>
    <row r="57" spans="2:19" ht="60" customHeight="1" x14ac:dyDescent="0.3">
      <c r="B57" s="85" t="s">
        <v>146</v>
      </c>
      <c r="C57" s="61" t="s">
        <v>31</v>
      </c>
      <c r="D57" s="61" t="s">
        <v>147</v>
      </c>
      <c r="E57" s="62">
        <v>18611030.961210001</v>
      </c>
      <c r="F57" s="62">
        <v>5607523.8326799991</v>
      </c>
      <c r="G57" s="63">
        <v>5586580.1841400005</v>
      </c>
      <c r="H57" s="14">
        <v>15703.776230000001</v>
      </c>
      <c r="I57" s="14">
        <f t="shared" ref="I57:I65" si="4">G57+H57</f>
        <v>5602283.9603700005</v>
      </c>
      <c r="J57" s="64">
        <f t="shared" si="1"/>
        <v>5239.8723099986091</v>
      </c>
      <c r="K57" s="62">
        <v>16833628.068750001</v>
      </c>
      <c r="L57" s="62">
        <v>4595447.8805</v>
      </c>
      <c r="M57" s="65">
        <v>4578345.5396199999</v>
      </c>
      <c r="N57" s="14">
        <v>12621.553539999999</v>
      </c>
      <c r="O57" s="14">
        <f t="shared" ref="O57:O65" si="5">M57+N57</f>
        <v>4590967.0931599997</v>
      </c>
      <c r="P57" s="64">
        <f t="shared" si="3"/>
        <v>4480.7873400002718</v>
      </c>
      <c r="Q57" s="136" t="s">
        <v>33</v>
      </c>
    </row>
    <row r="58" spans="2:19" ht="60" customHeight="1" x14ac:dyDescent="0.3">
      <c r="B58" s="85" t="s">
        <v>148</v>
      </c>
      <c r="C58" s="61" t="s">
        <v>31</v>
      </c>
      <c r="D58" s="61" t="s">
        <v>149</v>
      </c>
      <c r="E58" s="62">
        <f>E19-E57</f>
        <v>5330298.3446600027</v>
      </c>
      <c r="F58" s="62">
        <f>F19-F57</f>
        <v>1625700.7878815448</v>
      </c>
      <c r="G58" s="63">
        <f>G19-G57</f>
        <v>1566557.0033949763</v>
      </c>
      <c r="H58" s="14">
        <f>H19-H57</f>
        <v>10271.83290656701</v>
      </c>
      <c r="I58" s="14">
        <f t="shared" si="4"/>
        <v>1576828.8363015433</v>
      </c>
      <c r="J58" s="64">
        <f t="shared" si="1"/>
        <v>48871.951580001507</v>
      </c>
      <c r="K58" s="62">
        <f>K19-K57</f>
        <v>4528854.9912499972</v>
      </c>
      <c r="L58" s="62">
        <f>L19-L57</f>
        <v>1410865.7394999983</v>
      </c>
      <c r="M58" s="65">
        <f>M19-M57</f>
        <v>1357133.1269403035</v>
      </c>
      <c r="N58" s="14">
        <f>N19-N57</f>
        <v>7786.1998996973398</v>
      </c>
      <c r="O58" s="14">
        <f t="shared" si="5"/>
        <v>1364919.3268400009</v>
      </c>
      <c r="P58" s="64">
        <f t="shared" si="3"/>
        <v>45946.412659997353</v>
      </c>
      <c r="Q58" s="137"/>
    </row>
    <row r="59" spans="2:19" ht="75" x14ac:dyDescent="0.3">
      <c r="B59" s="85" t="s">
        <v>150</v>
      </c>
      <c r="C59" s="61" t="s">
        <v>31</v>
      </c>
      <c r="D59" s="69">
        <v>600</v>
      </c>
      <c r="E59" s="62">
        <v>3148947.5719420002</v>
      </c>
      <c r="F59" s="62">
        <v>666818.73124200001</v>
      </c>
      <c r="G59" s="62">
        <v>483027.09580000001</v>
      </c>
      <c r="H59" s="62">
        <v>183791.635442</v>
      </c>
      <c r="I59" s="14">
        <f t="shared" si="4"/>
        <v>666818.73124200001</v>
      </c>
      <c r="J59" s="64">
        <f t="shared" si="1"/>
        <v>0</v>
      </c>
      <c r="K59" s="62">
        <v>2887315.1682859999</v>
      </c>
      <c r="L59" s="62">
        <v>590553.52414999995</v>
      </c>
      <c r="M59" s="62">
        <v>474479.82918</v>
      </c>
      <c r="N59" s="62">
        <v>116073.69497</v>
      </c>
      <c r="O59" s="14">
        <f t="shared" si="5"/>
        <v>590553.52414999995</v>
      </c>
      <c r="P59" s="64">
        <f t="shared" si="3"/>
        <v>0</v>
      </c>
      <c r="Q59" s="77"/>
    </row>
    <row r="60" spans="2:19" s="23" customFormat="1" ht="37.5" x14ac:dyDescent="0.3">
      <c r="B60" s="86" t="s">
        <v>151</v>
      </c>
      <c r="C60" s="55" t="s">
        <v>31</v>
      </c>
      <c r="D60" s="87">
        <v>700</v>
      </c>
      <c r="E60" s="56">
        <f>SUM(E61:E64)</f>
        <v>698493.91045322036</v>
      </c>
      <c r="F60" s="56">
        <f>SUM(F61:F64)</f>
        <v>231679.39789999998</v>
      </c>
      <c r="G60" s="57">
        <f>SUM(G61:G64)</f>
        <v>228376.65789999999</v>
      </c>
      <c r="H60" s="13">
        <f>SUM(H61:H64)</f>
        <v>125.18</v>
      </c>
      <c r="I60" s="13">
        <f t="shared" si="4"/>
        <v>228501.83789999998</v>
      </c>
      <c r="J60" s="58">
        <f t="shared" si="1"/>
        <v>3177.5599999999977</v>
      </c>
      <c r="K60" s="56">
        <f>SUM(K61:K64)</f>
        <v>740694.31137000001</v>
      </c>
      <c r="L60" s="56">
        <f>SUM(L61:L64)</f>
        <v>200717</v>
      </c>
      <c r="M60" s="59">
        <f>SUM(M61:M64)</f>
        <v>197003.44</v>
      </c>
      <c r="N60" s="13">
        <f>SUM(N61:N64)</f>
        <v>5.6</v>
      </c>
      <c r="O60" s="13">
        <f t="shared" si="5"/>
        <v>197009.04</v>
      </c>
      <c r="P60" s="58">
        <f>L60-O60</f>
        <v>3707.9599999999919</v>
      </c>
      <c r="Q60" s="130" t="s">
        <v>98</v>
      </c>
    </row>
    <row r="61" spans="2:19" x14ac:dyDescent="0.3">
      <c r="B61" s="88" t="s">
        <v>152</v>
      </c>
      <c r="C61" s="61" t="s">
        <v>31</v>
      </c>
      <c r="D61" s="89" t="s">
        <v>97</v>
      </c>
      <c r="E61" s="62">
        <v>179044.15044</v>
      </c>
      <c r="F61" s="62">
        <v>70946.575769999996</v>
      </c>
      <c r="G61" s="62">
        <v>70946.575769999996</v>
      </c>
      <c r="H61" s="62">
        <v>0</v>
      </c>
      <c r="I61" s="14">
        <f t="shared" si="4"/>
        <v>70946.575769999996</v>
      </c>
      <c r="J61" s="64">
        <f t="shared" si="1"/>
        <v>0</v>
      </c>
      <c r="K61" s="62">
        <v>203071.658</v>
      </c>
      <c r="L61" s="62">
        <v>77633.8</v>
      </c>
      <c r="M61" s="62">
        <v>77605.86</v>
      </c>
      <c r="N61" s="62">
        <v>0</v>
      </c>
      <c r="O61" s="14">
        <f t="shared" si="5"/>
        <v>77605.86</v>
      </c>
      <c r="P61" s="64">
        <f t="shared" si="3"/>
        <v>27.940000000002328</v>
      </c>
      <c r="Q61" s="131"/>
      <c r="R61" s="15">
        <v>0</v>
      </c>
      <c r="S61" s="15">
        <v>0</v>
      </c>
    </row>
    <row r="62" spans="2:19" ht="37.5" x14ac:dyDescent="0.3">
      <c r="B62" s="90" t="s">
        <v>153</v>
      </c>
      <c r="C62" s="61" t="s">
        <v>31</v>
      </c>
      <c r="D62" s="89" t="s">
        <v>97</v>
      </c>
      <c r="E62" s="62">
        <v>233487.22993</v>
      </c>
      <c r="F62" s="62">
        <v>29686.3</v>
      </c>
      <c r="G62" s="62">
        <v>29686.3</v>
      </c>
      <c r="H62" s="62">
        <v>0</v>
      </c>
      <c r="I62" s="14">
        <f t="shared" si="4"/>
        <v>29686.3</v>
      </c>
      <c r="J62" s="64">
        <f t="shared" si="1"/>
        <v>0</v>
      </c>
      <c r="K62" s="62">
        <v>230073.383</v>
      </c>
      <c r="L62" s="62">
        <v>35275</v>
      </c>
      <c r="M62" s="62">
        <v>35275</v>
      </c>
      <c r="N62" s="62">
        <v>0</v>
      </c>
      <c r="O62" s="14">
        <f t="shared" si="5"/>
        <v>35275</v>
      </c>
      <c r="P62" s="64">
        <f t="shared" si="3"/>
        <v>0</v>
      </c>
      <c r="Q62" s="131"/>
      <c r="R62" s="15">
        <v>0</v>
      </c>
      <c r="S62" s="15">
        <v>0</v>
      </c>
    </row>
    <row r="63" spans="2:19" ht="37.5" x14ac:dyDescent="0.3">
      <c r="B63" s="88" t="s">
        <v>154</v>
      </c>
      <c r="C63" s="61" t="s">
        <v>31</v>
      </c>
      <c r="D63" s="89" t="s">
        <v>97</v>
      </c>
      <c r="E63" s="62">
        <v>281188.4509</v>
      </c>
      <c r="F63" s="62">
        <v>129779.63</v>
      </c>
      <c r="G63" s="62">
        <v>126476.89</v>
      </c>
      <c r="H63" s="62">
        <v>125.18</v>
      </c>
      <c r="I63" s="14">
        <f t="shared" si="4"/>
        <v>126602.06999999999</v>
      </c>
      <c r="J63" s="64">
        <f t="shared" si="1"/>
        <v>3177.5600000000122</v>
      </c>
      <c r="K63" s="62">
        <v>302696.47037</v>
      </c>
      <c r="L63" s="62">
        <v>87549.98</v>
      </c>
      <c r="M63" s="62">
        <v>83864.36</v>
      </c>
      <c r="N63" s="62">
        <v>5.6</v>
      </c>
      <c r="O63" s="14">
        <f t="shared" si="5"/>
        <v>83869.960000000006</v>
      </c>
      <c r="P63" s="64">
        <f t="shared" si="3"/>
        <v>3680.0199999999895</v>
      </c>
      <c r="Q63" s="131"/>
      <c r="R63" s="15">
        <v>0</v>
      </c>
      <c r="S63" s="15">
        <v>-2.0999999978812411E-3</v>
      </c>
    </row>
    <row r="64" spans="2:19" x14ac:dyDescent="0.3">
      <c r="B64" s="88" t="s">
        <v>155</v>
      </c>
      <c r="C64" s="61" t="s">
        <v>31</v>
      </c>
      <c r="D64" s="89" t="s">
        <v>97</v>
      </c>
      <c r="E64" s="62">
        <v>4774.0791832203804</v>
      </c>
      <c r="F64" s="62">
        <v>1266.8921299999899</v>
      </c>
      <c r="G64" s="62">
        <v>1266.8921299999899</v>
      </c>
      <c r="H64" s="62">
        <v>0</v>
      </c>
      <c r="I64" s="14">
        <f t="shared" si="4"/>
        <v>1266.8921299999899</v>
      </c>
      <c r="J64" s="64">
        <f t="shared" si="1"/>
        <v>0</v>
      </c>
      <c r="K64" s="62">
        <v>4852.8</v>
      </c>
      <c r="L64" s="62">
        <v>258.22000000000099</v>
      </c>
      <c r="M64" s="62">
        <v>258.22000000000099</v>
      </c>
      <c r="N64" s="62">
        <v>0</v>
      </c>
      <c r="O64" s="14">
        <f t="shared" si="5"/>
        <v>258.22000000000099</v>
      </c>
      <c r="P64" s="64">
        <f t="shared" si="3"/>
        <v>0</v>
      </c>
      <c r="Q64" s="132"/>
      <c r="R64" s="15">
        <v>0</v>
      </c>
      <c r="S64" s="15">
        <v>-2.9558577807620168E-12</v>
      </c>
    </row>
    <row r="65" spans="2:17" ht="57" thickBot="1" x14ac:dyDescent="0.35">
      <c r="B65" s="91" t="s">
        <v>156</v>
      </c>
      <c r="C65" s="92" t="s">
        <v>31</v>
      </c>
      <c r="D65" s="92" t="s">
        <v>157</v>
      </c>
      <c r="E65" s="93">
        <v>170904.723904218</v>
      </c>
      <c r="F65" s="93">
        <v>56894.127159458701</v>
      </c>
      <c r="G65" s="93">
        <v>56894.127159458701</v>
      </c>
      <c r="H65" s="93">
        <v>0</v>
      </c>
      <c r="I65" s="94">
        <f t="shared" si="4"/>
        <v>56894.127159458701</v>
      </c>
      <c r="J65" s="95">
        <f t="shared" si="1"/>
        <v>0</v>
      </c>
      <c r="K65" s="93">
        <v>173853.25078027099</v>
      </c>
      <c r="L65" s="93">
        <v>59697.074755901398</v>
      </c>
      <c r="M65" s="93">
        <v>59697.074755901398</v>
      </c>
      <c r="N65" s="93">
        <v>0</v>
      </c>
      <c r="O65" s="94">
        <f t="shared" si="5"/>
        <v>59697.074755901398</v>
      </c>
      <c r="P65" s="95">
        <f t="shared" si="3"/>
        <v>0</v>
      </c>
      <c r="Q65" s="96" t="s">
        <v>98</v>
      </c>
    </row>
    <row r="66" spans="2:17" x14ac:dyDescent="0.3">
      <c r="B66" s="23" t="s">
        <v>68</v>
      </c>
      <c r="F66" s="15"/>
      <c r="G66" s="15"/>
      <c r="H66" s="15"/>
      <c r="I66" s="15"/>
      <c r="J66" s="15"/>
      <c r="K66" s="97"/>
    </row>
    <row r="67" spans="2:17" ht="18.75" customHeight="1" x14ac:dyDescent="0.3">
      <c r="B67" s="114" t="s">
        <v>158</v>
      </c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2:17" ht="18.75" customHeight="1" x14ac:dyDescent="0.3">
      <c r="B68" s="114" t="s">
        <v>159</v>
      </c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2:17" ht="18.75" customHeight="1" x14ac:dyDescent="0.3">
      <c r="B69" s="98" t="s">
        <v>160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</row>
    <row r="70" spans="2:17" ht="18.75" customHeight="1" x14ac:dyDescent="0.3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8" t="s">
        <v>161</v>
      </c>
    </row>
    <row r="71" spans="2:17" ht="18.75" customHeight="1" x14ac:dyDescent="0.3">
      <c r="B71" s="101" t="s">
        <v>162</v>
      </c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2:17" x14ac:dyDescent="0.3"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</row>
    <row r="73" spans="2:17" ht="18.75" customHeight="1" x14ac:dyDescent="0.3">
      <c r="B73" s="116" t="s">
        <v>17</v>
      </c>
      <c r="C73" s="116" t="s">
        <v>18</v>
      </c>
      <c r="D73" s="116" t="s">
        <v>19</v>
      </c>
      <c r="E73" s="116" t="s">
        <v>163</v>
      </c>
      <c r="F73" s="116" t="s">
        <v>81</v>
      </c>
      <c r="G73" s="115" t="s">
        <v>82</v>
      </c>
      <c r="H73" s="115"/>
      <c r="I73" s="115"/>
      <c r="J73" s="115"/>
      <c r="K73" s="116" t="s">
        <v>164</v>
      </c>
      <c r="L73" s="116" t="s">
        <v>84</v>
      </c>
      <c r="M73" s="115" t="s">
        <v>85</v>
      </c>
      <c r="N73" s="115"/>
      <c r="O73" s="115"/>
      <c r="P73" s="115"/>
      <c r="Q73" s="116" t="s">
        <v>26</v>
      </c>
    </row>
    <row r="74" spans="2:17" ht="160.5" customHeight="1" x14ac:dyDescent="0.3">
      <c r="B74" s="117"/>
      <c r="C74" s="117"/>
      <c r="D74" s="117"/>
      <c r="E74" s="117"/>
      <c r="F74" s="117"/>
      <c r="G74" s="103" t="s">
        <v>27</v>
      </c>
      <c r="H74" s="103" t="s">
        <v>28</v>
      </c>
      <c r="I74" s="103" t="s">
        <v>86</v>
      </c>
      <c r="J74" s="103" t="s">
        <v>29</v>
      </c>
      <c r="K74" s="117"/>
      <c r="L74" s="117"/>
      <c r="M74" s="103" t="s">
        <v>27</v>
      </c>
      <c r="N74" s="103" t="s">
        <v>28</v>
      </c>
      <c r="O74" s="103" t="s">
        <v>86</v>
      </c>
      <c r="P74" s="103" t="s">
        <v>29</v>
      </c>
      <c r="Q74" s="117"/>
    </row>
    <row r="75" spans="2:17" s="47" customFormat="1" ht="37.5" x14ac:dyDescent="0.3">
      <c r="B75" s="104">
        <v>1</v>
      </c>
      <c r="C75" s="104">
        <v>2</v>
      </c>
      <c r="D75" s="104">
        <v>3</v>
      </c>
      <c r="E75" s="104">
        <v>4</v>
      </c>
      <c r="F75" s="104">
        <v>5</v>
      </c>
      <c r="G75" s="104">
        <v>6</v>
      </c>
      <c r="H75" s="104">
        <v>7</v>
      </c>
      <c r="I75" s="104" t="s">
        <v>87</v>
      </c>
      <c r="J75" s="104">
        <v>9</v>
      </c>
      <c r="K75" s="104">
        <v>10</v>
      </c>
      <c r="L75" s="104">
        <v>11</v>
      </c>
      <c r="M75" s="104">
        <v>12</v>
      </c>
      <c r="N75" s="104">
        <v>13</v>
      </c>
      <c r="O75" s="104" t="s">
        <v>88</v>
      </c>
      <c r="P75" s="104">
        <v>15</v>
      </c>
      <c r="Q75" s="104">
        <v>16</v>
      </c>
    </row>
    <row r="76" spans="2:17" ht="60" customHeight="1" x14ac:dyDescent="0.3">
      <c r="B76" s="105" t="s">
        <v>165</v>
      </c>
      <c r="C76" s="17" t="s">
        <v>31</v>
      </c>
      <c r="D76" s="17" t="s">
        <v>166</v>
      </c>
      <c r="E76" s="14">
        <v>2151583.6758900001</v>
      </c>
      <c r="F76" s="14">
        <v>759791.65336999996</v>
      </c>
      <c r="G76" s="14" t="s">
        <v>38</v>
      </c>
      <c r="H76" s="14" t="s">
        <v>38</v>
      </c>
      <c r="I76" s="14" t="s">
        <v>38</v>
      </c>
      <c r="J76" s="14" t="s">
        <v>38</v>
      </c>
      <c r="K76" s="14">
        <v>2930614.2343000001</v>
      </c>
      <c r="L76" s="14">
        <v>1021730.32924</v>
      </c>
      <c r="M76" s="14" t="s">
        <v>38</v>
      </c>
      <c r="N76" s="14" t="s">
        <v>38</v>
      </c>
      <c r="O76" s="14" t="s">
        <v>38</v>
      </c>
      <c r="P76" s="106" t="s">
        <v>38</v>
      </c>
      <c r="Q76" s="122" t="s">
        <v>33</v>
      </c>
    </row>
    <row r="77" spans="2:17" ht="60" customHeight="1" x14ac:dyDescent="0.3">
      <c r="B77" s="107" t="s">
        <v>167</v>
      </c>
      <c r="C77" s="17" t="s">
        <v>31</v>
      </c>
      <c r="D77" s="17" t="s">
        <v>97</v>
      </c>
      <c r="E77" s="14" t="s">
        <v>38</v>
      </c>
      <c r="F77" s="14" t="s">
        <v>38</v>
      </c>
      <c r="G77" s="14">
        <v>469931.69235999999</v>
      </c>
      <c r="H77" s="14">
        <v>914.67487000000006</v>
      </c>
      <c r="I77" s="14" t="s">
        <v>38</v>
      </c>
      <c r="J77" s="14" t="s">
        <v>38</v>
      </c>
      <c r="K77" s="14" t="s">
        <v>38</v>
      </c>
      <c r="L77" s="14" t="s">
        <v>38</v>
      </c>
      <c r="M77" s="14">
        <v>907046.90630999999</v>
      </c>
      <c r="N77" s="14">
        <v>2185.5256300000001</v>
      </c>
      <c r="O77" s="14" t="s">
        <v>38</v>
      </c>
      <c r="P77" s="106" t="s">
        <v>38</v>
      </c>
      <c r="Q77" s="122"/>
    </row>
    <row r="78" spans="2:17" ht="93.75" x14ac:dyDescent="0.3">
      <c r="B78" s="16" t="s">
        <v>168</v>
      </c>
      <c r="C78" s="17" t="s">
        <v>31</v>
      </c>
      <c r="D78" s="17" t="s">
        <v>169</v>
      </c>
      <c r="E78" s="14" t="s">
        <v>38</v>
      </c>
      <c r="F78" s="14" t="s">
        <v>38</v>
      </c>
      <c r="G78" s="14">
        <v>1066627.6140000001</v>
      </c>
      <c r="H78" s="14">
        <v>9861.5949999999993</v>
      </c>
      <c r="I78" s="14" t="s">
        <v>38</v>
      </c>
      <c r="J78" s="14" t="s">
        <v>38</v>
      </c>
      <c r="K78" s="14" t="s">
        <v>38</v>
      </c>
      <c r="L78" s="14" t="s">
        <v>38</v>
      </c>
      <c r="M78" s="14">
        <v>1331138</v>
      </c>
      <c r="N78" s="14">
        <v>0</v>
      </c>
      <c r="O78" s="14" t="s">
        <v>38</v>
      </c>
      <c r="P78" s="106" t="s">
        <v>38</v>
      </c>
      <c r="Q78" s="123"/>
    </row>
    <row r="79" spans="2:17" ht="93.75" x14ac:dyDescent="0.3">
      <c r="B79" s="16" t="s">
        <v>170</v>
      </c>
      <c r="C79" s="17" t="s">
        <v>31</v>
      </c>
      <c r="D79" s="17" t="s">
        <v>171</v>
      </c>
      <c r="E79" s="14" t="s">
        <v>38</v>
      </c>
      <c r="F79" s="14" t="s">
        <v>38</v>
      </c>
      <c r="G79" s="14">
        <v>630781.67200000002</v>
      </c>
      <c r="H79" s="14">
        <v>10799.119000000001</v>
      </c>
      <c r="I79" s="14" t="s">
        <v>38</v>
      </c>
      <c r="J79" s="14" t="s">
        <v>38</v>
      </c>
      <c r="K79" s="14" t="s">
        <v>38</v>
      </c>
      <c r="L79" s="14" t="s">
        <v>38</v>
      </c>
      <c r="M79" s="14">
        <v>295471.53000000003</v>
      </c>
      <c r="N79" s="14">
        <v>4182.47</v>
      </c>
      <c r="O79" s="14" t="s">
        <v>38</v>
      </c>
      <c r="P79" s="106" t="s">
        <v>38</v>
      </c>
      <c r="Q79" s="124"/>
    </row>
    <row r="80" spans="2:17" x14ac:dyDescent="0.3">
      <c r="B80" s="105" t="s">
        <v>172</v>
      </c>
      <c r="C80" s="17" t="s">
        <v>31</v>
      </c>
      <c r="D80" s="108">
        <v>1200</v>
      </c>
      <c r="E80" s="14">
        <v>33342447</v>
      </c>
      <c r="F80" s="14">
        <v>8424081</v>
      </c>
      <c r="G80" s="14" t="s">
        <v>38</v>
      </c>
      <c r="H80" s="14" t="s">
        <v>38</v>
      </c>
      <c r="I80" s="14">
        <v>8321627</v>
      </c>
      <c r="J80" s="14">
        <v>102454</v>
      </c>
      <c r="K80" s="14">
        <v>36650291</v>
      </c>
      <c r="L80" s="14">
        <v>9008951</v>
      </c>
      <c r="M80" s="14" t="s">
        <v>38</v>
      </c>
      <c r="N80" s="14" t="s">
        <v>38</v>
      </c>
      <c r="O80" s="14">
        <v>8877900</v>
      </c>
      <c r="P80" s="14">
        <v>131051</v>
      </c>
      <c r="Q80" s="125" t="s">
        <v>173</v>
      </c>
    </row>
    <row r="81" spans="2:17" x14ac:dyDescent="0.3">
      <c r="B81" s="105" t="s">
        <v>174</v>
      </c>
      <c r="C81" s="17" t="s">
        <v>31</v>
      </c>
      <c r="D81" s="108">
        <v>1300</v>
      </c>
      <c r="E81" s="14">
        <v>4824556</v>
      </c>
      <c r="F81" s="14">
        <v>1966030</v>
      </c>
      <c r="G81" s="14" t="s">
        <v>38</v>
      </c>
      <c r="H81" s="14" t="s">
        <v>38</v>
      </c>
      <c r="I81" s="14">
        <v>1966030</v>
      </c>
      <c r="J81" s="14">
        <v>0</v>
      </c>
      <c r="K81" s="14">
        <v>6650026</v>
      </c>
      <c r="L81" s="14">
        <v>2350448</v>
      </c>
      <c r="M81" s="14" t="s">
        <v>38</v>
      </c>
      <c r="N81" s="14" t="s">
        <v>38</v>
      </c>
      <c r="O81" s="14">
        <v>2350448</v>
      </c>
      <c r="P81" s="14">
        <v>0</v>
      </c>
      <c r="Q81" s="126"/>
    </row>
    <row r="82" spans="2:17" x14ac:dyDescent="0.3">
      <c r="B82" s="105" t="s">
        <v>175</v>
      </c>
      <c r="C82" s="17" t="s">
        <v>31</v>
      </c>
      <c r="D82" s="108">
        <v>1400</v>
      </c>
      <c r="E82" s="14">
        <v>2438796.838976</v>
      </c>
      <c r="F82" s="14">
        <v>397120.01864999998</v>
      </c>
      <c r="G82" s="109" t="s">
        <v>38</v>
      </c>
      <c r="H82" s="109" t="s">
        <v>38</v>
      </c>
      <c r="I82" s="14">
        <v>397120.01864999998</v>
      </c>
      <c r="J82" s="14">
        <v>0</v>
      </c>
      <c r="K82" s="14">
        <v>2311244.1187479999</v>
      </c>
      <c r="L82" s="14">
        <v>454816.64857199998</v>
      </c>
      <c r="M82" s="109" t="s">
        <v>38</v>
      </c>
      <c r="N82" s="109" t="s">
        <v>38</v>
      </c>
      <c r="O82" s="14">
        <v>454816.64857199998</v>
      </c>
      <c r="P82" s="14">
        <v>0</v>
      </c>
      <c r="Q82" s="108"/>
    </row>
    <row r="83" spans="2:17" x14ac:dyDescent="0.3">
      <c r="B83" s="23" t="s">
        <v>68</v>
      </c>
    </row>
    <row r="84" spans="2:17" ht="18.75" customHeight="1" x14ac:dyDescent="0.3">
      <c r="B84" s="114" t="s">
        <v>158</v>
      </c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</row>
    <row r="85" spans="2:17" ht="18.75" customHeight="1" x14ac:dyDescent="0.3">
      <c r="B85" s="114" t="s">
        <v>159</v>
      </c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</row>
    <row r="86" spans="2:17" hidden="1" x14ac:dyDescent="0.3"/>
    <row r="87" spans="2:17" hidden="1" x14ac:dyDescent="0.3"/>
    <row r="90" spans="2:17" ht="26.25" x14ac:dyDescent="0.4">
      <c r="B90" s="26" t="str">
        <f>'1.1. АЭС'!B44</f>
        <v>Генеральный директор</v>
      </c>
      <c r="M90" s="27"/>
      <c r="N90" s="27"/>
      <c r="O90" s="27"/>
      <c r="P90" s="26" t="str">
        <f>'1.1. АЭС'!N44</f>
        <v>Ю.А. Андреенко</v>
      </c>
      <c r="Q90" s="25"/>
    </row>
    <row r="91" spans="2:17" ht="26.25" hidden="1" x14ac:dyDescent="0.4">
      <c r="B91" s="26"/>
      <c r="M91" s="29" t="s">
        <v>76</v>
      </c>
      <c r="N91" s="29"/>
      <c r="O91" s="29"/>
      <c r="P91" s="110" t="s">
        <v>176</v>
      </c>
      <c r="Q91" s="29"/>
    </row>
    <row r="92" spans="2:17" ht="26.25" x14ac:dyDescent="0.4">
      <c r="B92" s="26"/>
      <c r="M92" s="29"/>
      <c r="N92" s="29"/>
      <c r="O92" s="29"/>
      <c r="P92" s="110"/>
      <c r="Q92" s="29"/>
    </row>
    <row r="93" spans="2:17" ht="26.25" x14ac:dyDescent="0.4">
      <c r="B93" s="26"/>
      <c r="M93" s="29"/>
      <c r="N93" s="29"/>
      <c r="O93" s="29"/>
      <c r="P93" s="110"/>
      <c r="Q93" s="29"/>
    </row>
    <row r="94" spans="2:17" ht="37.5" customHeight="1" x14ac:dyDescent="0.4">
      <c r="B94" s="26" t="s">
        <v>77</v>
      </c>
      <c r="M94" s="27"/>
      <c r="N94" s="27"/>
      <c r="O94" s="27"/>
      <c r="P94" s="26" t="s">
        <v>78</v>
      </c>
      <c r="Q94" s="25"/>
    </row>
    <row r="95" spans="2:17" ht="20.25" hidden="1" x14ac:dyDescent="0.3">
      <c r="M95" s="29" t="s">
        <v>76</v>
      </c>
      <c r="N95" s="29"/>
      <c r="O95" s="29"/>
      <c r="P95" s="29" t="s">
        <v>177</v>
      </c>
      <c r="Q95" s="29"/>
    </row>
    <row r="96" spans="2:17" hidden="1" x14ac:dyDescent="0.3"/>
    <row r="97" spans="4:16" hidden="1" x14ac:dyDescent="0.3"/>
    <row r="98" spans="4:16" x14ac:dyDescent="0.3">
      <c r="D98" s="111" t="s">
        <v>178</v>
      </c>
      <c r="E98" s="33">
        <f>'1.1. АЭС'!E20+'1.1. АЭС'!E22-'1.2. АЭС'!E19+'1.2. АЭС'!E47</f>
        <v>-5.1222741603851318E-9</v>
      </c>
      <c r="F98" s="33">
        <f>'1.1. АЭС'!F20+'1.1. АЭС'!F22-'1.2. АЭС'!F19+'1.2. АЭС'!F47</f>
        <v>-3.2014213502407074E-10</v>
      </c>
      <c r="G98" s="33">
        <f>'1.1. АЭС'!G20+'1.1. АЭС'!G22-'1.2. АЭС'!G19+'1.2. АЭС'!G47</f>
        <v>-9.0221874415874481E-10</v>
      </c>
      <c r="H98" s="33">
        <f>'1.1. АЭС'!H20+'1.1. АЭС'!H22-'1.2. АЭС'!H19+'1.2. АЭС'!H47</f>
        <v>-5.6843418860808015E-13</v>
      </c>
      <c r="J98" s="33">
        <f>'1.1. АЭС'!I20+'1.1. АЭС'!I22-'1.2. АЭС'!J19+'1.2. АЭС'!J47</f>
        <v>6.184563972055912E-10</v>
      </c>
      <c r="K98" s="33">
        <f>'1.1. АЭС'!J20+'1.1. АЭС'!J22-'1.2. АЭС'!K19+'1.2. АЭС'!K47</f>
        <v>-1.0000000004656613</v>
      </c>
      <c r="L98" s="33">
        <f>'1.1. АЭС'!K20+'1.1. АЭС'!K22-'1.2. АЭС'!L19+'1.2. АЭС'!L47</f>
        <v>1.57160684466362E-9</v>
      </c>
      <c r="M98" s="33">
        <f>'1.1. АЭС'!L20+'1.1. АЭС'!L22-'1.2. АЭС'!M19+'1.2. АЭС'!M47</f>
        <v>-7.8580342233181E-10</v>
      </c>
      <c r="N98" s="33">
        <f>'1.1. АЭС'!M20+'1.1. АЭС'!M22-'1.2. АЭС'!N19+'1.2. АЭС'!N47</f>
        <v>0</v>
      </c>
      <c r="P98" s="33">
        <f>'1.1. АЭС'!N20+'1.1. АЭС'!N22-P19+P47</f>
        <v>2.3719621822237968E-9</v>
      </c>
    </row>
    <row r="99" spans="4:16" x14ac:dyDescent="0.3">
      <c r="E99" s="15"/>
      <c r="F99" s="15"/>
    </row>
    <row r="100" spans="4:16" x14ac:dyDescent="0.3">
      <c r="D100" s="111" t="s">
        <v>179</v>
      </c>
      <c r="E100" s="33" t="e">
        <v>#VALUE!</v>
      </c>
      <c r="F100" s="33"/>
      <c r="G100" s="31"/>
      <c r="H100" s="31"/>
      <c r="I100" s="31"/>
      <c r="J100" s="31"/>
      <c r="K100" s="33" t="e">
        <v>#VALUE!</v>
      </c>
    </row>
    <row r="101" spans="4:16" x14ac:dyDescent="0.3">
      <c r="D101" s="111" t="s">
        <v>180</v>
      </c>
      <c r="E101" s="33" t="e">
        <v>#VALUE!</v>
      </c>
      <c r="F101" s="31"/>
      <c r="G101" s="31"/>
      <c r="H101" s="31"/>
      <c r="I101" s="31"/>
      <c r="J101" s="31"/>
      <c r="K101" s="33" t="e">
        <v>#VALUE!</v>
      </c>
    </row>
    <row r="103" spans="4:16" x14ac:dyDescent="0.3">
      <c r="D103" s="111" t="s">
        <v>181</v>
      </c>
      <c r="E103" s="33">
        <f>E53+E54-'1.1. АЭС'!E28</f>
        <v>0</v>
      </c>
      <c r="F103" s="33">
        <f>F53+F54-'1.1. АЭС'!F28</f>
        <v>0</v>
      </c>
      <c r="G103" s="33">
        <f>G53+G54-'1.1. АЭС'!G28</f>
        <v>0</v>
      </c>
      <c r="H103" s="33">
        <f>H53+H54-'1.1. АЭС'!H28</f>
        <v>0</v>
      </c>
      <c r="J103" s="33">
        <f>J53+J54-'1.1. АЭС'!I28</f>
        <v>0</v>
      </c>
      <c r="K103" s="33">
        <f>K53+K54-'1.1. АЭС'!J28</f>
        <v>0</v>
      </c>
      <c r="L103" s="33">
        <f>L53+L54-'1.1. АЭС'!K28</f>
        <v>0</v>
      </c>
      <c r="M103" s="33">
        <f>M53+M54-'1.1. АЭС'!L28</f>
        <v>0</v>
      </c>
      <c r="N103" s="33">
        <f>N53+N54-'1.1. АЭС'!M28</f>
        <v>0</v>
      </c>
      <c r="P103" s="33">
        <f>P53+P54-'1.1. АЭС'!N28</f>
        <v>0</v>
      </c>
    </row>
    <row r="105" spans="4:16" x14ac:dyDescent="0.3">
      <c r="D105" s="111" t="s">
        <v>182</v>
      </c>
      <c r="E105" s="15">
        <f>E32-E63</f>
        <v>0</v>
      </c>
      <c r="F105" s="15">
        <f t="shared" ref="F105:P105" si="6">F32-F63</f>
        <v>0</v>
      </c>
      <c r="G105" s="15">
        <f t="shared" si="6"/>
        <v>0</v>
      </c>
      <c r="H105" s="15">
        <f t="shared" si="6"/>
        <v>0</v>
      </c>
      <c r="I105" s="15">
        <f t="shared" si="6"/>
        <v>0</v>
      </c>
      <c r="J105" s="15">
        <f t="shared" si="6"/>
        <v>0</v>
      </c>
      <c r="K105" s="15">
        <f t="shared" si="6"/>
        <v>0</v>
      </c>
      <c r="L105" s="15">
        <f t="shared" si="6"/>
        <v>0</v>
      </c>
      <c r="M105" s="15">
        <f t="shared" si="6"/>
        <v>0</v>
      </c>
      <c r="N105" s="15">
        <f t="shared" si="6"/>
        <v>0</v>
      </c>
      <c r="O105" s="15">
        <f t="shared" si="6"/>
        <v>0</v>
      </c>
      <c r="P105" s="15">
        <f t="shared" si="6"/>
        <v>0</v>
      </c>
    </row>
  </sheetData>
  <mergeCells count="39"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  <mergeCell ref="Q60:Q64"/>
    <mergeCell ref="K16:K17"/>
    <mergeCell ref="L16:L17"/>
    <mergeCell ref="M16:P16"/>
    <mergeCell ref="Q16:Q17"/>
    <mergeCell ref="Q19:Q22"/>
    <mergeCell ref="Q23:Q26"/>
    <mergeCell ref="Q27:Q33"/>
    <mergeCell ref="Q34:Q40"/>
    <mergeCell ref="Q41:Q48"/>
    <mergeCell ref="Q53:Q54"/>
    <mergeCell ref="Q57:Q58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B85:Q85"/>
    <mergeCell ref="M73:P73"/>
    <mergeCell ref="Q73:Q74"/>
    <mergeCell ref="Q76:Q77"/>
    <mergeCell ref="Q78:Q79"/>
    <mergeCell ref="Q80:Q81"/>
    <mergeCell ref="B84:Q84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0" fitToHeight="2" orientation="landscape" r:id="rId1"/>
  <headerFooter alignWithMargins="0">
    <oddFooter>&amp;C&amp;P</oddFooter>
  </headerFooter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АЭС</vt:lpstr>
      <vt:lpstr>1.2. АЭС</vt:lpstr>
      <vt:lpstr>'1.1. АЭС'!Заголовки_для_печати</vt:lpstr>
      <vt:lpstr>'1.2. АЭС'!Заголовки_для_печати</vt:lpstr>
      <vt:lpstr>'1.1. АЭС'!Область_печати</vt:lpstr>
      <vt:lpstr>'1.2. АЭС'!Область_печати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2015-03-19T06:45:37Z</dcterms:created>
  <dcterms:modified xsi:type="dcterms:W3CDTF">2015-03-26T04:23:46Z</dcterms:modified>
</cp:coreProperties>
</file>