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2.1" sheetId="1" r:id="rId1"/>
    <sheet name="2.2. 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ESTATE">[1]Опции!$B$14</definedName>
    <definedName name="_PRJ_SHEET_">[1]Опции!$B$15</definedName>
    <definedName name="About_AI" localSheetId="0">#REF!</definedName>
    <definedName name="About_AI" localSheetId="1">#REF!</definedName>
    <definedName name="About_AI">#REF!</definedName>
    <definedName name="About_AI_Summ" localSheetId="0">#REF!</definedName>
    <definedName name="About_AI_Summ" localSheetId="1">#REF!</definedName>
    <definedName name="About_AI_Summ">#REF!</definedName>
    <definedName name="AI_Version">[1]Опции!$B$5</definedName>
    <definedName name="asset_count_1">[1]Проект!$E$480</definedName>
    <definedName name="asset_count_2">[1]Проект!$E$501</definedName>
    <definedName name="asset_count_3">[1]Проект!$E$525</definedName>
    <definedName name="CalcMethod">[1]Проект!$F$217</definedName>
    <definedName name="Cash_At_End">[1]Проект!$A$984:$AP$984</definedName>
    <definedName name="COMP_LAST_COLUMN">[1]Компания!$AN$1:$AN$65536</definedName>
    <definedName name="CUR_Foreign">[1]Проект!$B$12</definedName>
    <definedName name="CUR_I_Foreign">[1]Проект!$D$12</definedName>
    <definedName name="CUR_I_Main">[1]Проект!$D$11</definedName>
    <definedName name="CUR_I_Report">[1]Проект!$D$19</definedName>
    <definedName name="CUR_Main">[1]Проект!$B$11</definedName>
    <definedName name="CUR_Report">[1]Проект!$B$19</definedName>
    <definedName name="CurrencyRate">[1]Проект!$F$226:$AN$226</definedName>
    <definedName name="EST_BALANCE">[1]Проект!$A$144:$IV$214</definedName>
    <definedName name="EST_DATA">[1]Проект!$A$33:$IV$143</definedName>
    <definedName name="EST_FROM">[1]Проект!$B$35</definedName>
    <definedName name="EST_NumStages">[1]Проект!$D$57</definedName>
    <definedName name="EST_ProdNum">[1]Проект!$D$37</definedName>
    <definedName name="EST_SQUARE">[1]Проект!$B$41</definedName>
    <definedName name="gexp_count_1">[1]Проект!$E$413</definedName>
    <definedName name="gexp_count_2">[1]Проект!$E$425</definedName>
    <definedName name="gexp_count_3">[1]Проект!$E$435</definedName>
    <definedName name="gexp_count_4">[1]Проект!$E$445</definedName>
    <definedName name="IS_DEMO">[1]Опции!$B$8</definedName>
    <definedName name="IS_ESTATE">[1]Опции!$B$13</definedName>
    <definedName name="IS_NULL">[1]Опции!$B$12</definedName>
    <definedName name="IS_PRIM">[1]Опции!$B$11</definedName>
    <definedName name="IS_SUMM">[1]Опции!$B$10</definedName>
    <definedName name="IS_TRIAL">[1]Опции!$B$16</definedName>
    <definedName name="LANGUAGE">[1]Проект!$D$17</definedName>
    <definedName name="LAST_COLUMN">[1]Проект!$AN$1:$AN$65536</definedName>
    <definedName name="lease_count">[1]Проект!$E$593</definedName>
    <definedName name="ListForSensAnal">[1]Анализ!$A$91:$C$98</definedName>
    <definedName name="loan_count">[1]Проект!$E$710</definedName>
    <definedName name="NWC_T_Cr_AdvK">[1]Проект!$B$655</definedName>
    <definedName name="NWC_T_Cr_AdvT">[1]Проект!$C$655</definedName>
    <definedName name="NWC_T_Cr_CrdK">[1]Проект!$B$656</definedName>
    <definedName name="NWC_T_Cr_CrdT">[1]Проект!$C$656</definedName>
    <definedName name="NWC_T_Cycle">[1]Проект!$B$634</definedName>
    <definedName name="NWC_T_Db_AdvK">[1]Проект!$B$643</definedName>
    <definedName name="NWC_T_Db_AdvT">[1]Проект!$C$643</definedName>
    <definedName name="NWC_T_Db_CrdK">[1]Проект!$B$644</definedName>
    <definedName name="NWC_T_Db_CrdT">[1]Проект!$C$644</definedName>
    <definedName name="NWC_T_Goods">[1]Проект!$B$638</definedName>
    <definedName name="NWC_T_Mat">[1]Проект!$B$632</definedName>
    <definedName name="PeriodTitle">[1]Проект!$F$215:$AN$215</definedName>
    <definedName name="pers_count_1">[1]Проект!$E$367</definedName>
    <definedName name="pers_count_2">[1]Проект!$E$373</definedName>
    <definedName name="pers_count_3">[1]Проект!$E$379</definedName>
    <definedName name="pers_count_4">[1]Проект!$E$385</definedName>
    <definedName name="PRJ_COUNT">[1]Компания!$D$8</definedName>
    <definedName name="PRJ_Len">[1]Проект!$D$8</definedName>
    <definedName name="PRJ_Protected">[1]Проект!$D$18</definedName>
    <definedName name="PRJ_StartDate">[1]Проект!$D$7</definedName>
    <definedName name="PRJ_StartMon">[1]Проект!$F$26</definedName>
    <definedName name="PRJ_StartYear">[1]Проект!$F$25</definedName>
    <definedName name="PRJ_Step">[1]Проект!$D$10</definedName>
    <definedName name="PRJ_Step_SName">[1]Проект!$E$9</definedName>
    <definedName name="PRJ_StepType">[1]Проект!$D$9</definedName>
    <definedName name="prod_tbl_1">[1]Проект!$A$243</definedName>
    <definedName name="prod_tbl_2">[1]Проект!$A$252</definedName>
    <definedName name="prod_tbl_3">[1]Проект!$A$260</definedName>
    <definedName name="prod_tbl_4">[1]Проект!$A$286</definedName>
    <definedName name="ProdNum">[1]Проект!$D$240</definedName>
    <definedName name="ProfitTax">[1]Проект!$B$830</definedName>
    <definedName name="ProfitTax_Period">[1]Проект!$B$831</definedName>
    <definedName name="RegNum">[1]Опции!$B$18</definedName>
    <definedName name="SENS_Parameter">[1]Анализ!$E$9</definedName>
    <definedName name="SENS_Project">[1]Анализ!$E$7</definedName>
    <definedName name="SENS_Res1">[1]Анализ!$A$13:$L$19</definedName>
    <definedName name="SENS_Res2">[1]Анализ!$A$51:$L$57</definedName>
    <definedName name="SensForSumm">[1]Анализ!$A$48:$L$85</definedName>
    <definedName name="ShowAbout">[1]Опции!$B$9</definedName>
    <definedName name="ShowRealDates">[1]Проект!$D$20</definedName>
    <definedName name="SUMM_LAST_COLUMN">[1]Сумм!$AN$1:$AN$65536</definedName>
    <definedName name="SUMM_PrjList">[1]Сумм!$A$6</definedName>
    <definedName name="TRIAL_DATE">[1]Опции!$C$16</definedName>
    <definedName name="UserName">[1]Опции!$B$19</definedName>
    <definedName name="VAT">[1]Проект!$B$775</definedName>
    <definedName name="VAT_OnAssets" localSheetId="0">[1]Проект!#REF!</definedName>
    <definedName name="VAT_OnAssets" localSheetId="1">[1]Проект!#REF!</definedName>
    <definedName name="VAT_OnAssets">[1]Проект!#REF!</definedName>
    <definedName name="VAT_Period">[1]Проект!$B$776</definedName>
    <definedName name="VAT_Repay">[1]Проект!$B$777</definedName>
    <definedName name="Ver_BuildDate">[1]Опции!$B$7</definedName>
    <definedName name="Ver_ChangeDate">[1]Опции!$B$6</definedName>
    <definedName name="XLRPARAMS_DK2" localSheetId="0" hidden="1">[4]XLR_NoRangeSheet!$E$6</definedName>
    <definedName name="XLRPARAMS_DK2" localSheetId="1" hidden="1">[4]XLR_NoRangeSheet!$E$6</definedName>
    <definedName name="XLRPARAMS_DK2" hidden="1">[5]XLR_NoRangeSheet!$E$6</definedName>
    <definedName name="XLRPARAMS_DT2" localSheetId="0" hidden="1">[4]XLR_NoRangeSheet!$G$6</definedName>
    <definedName name="XLRPARAMS_DT2" localSheetId="1" hidden="1">[4]XLR_NoRangeSheet!$G$6</definedName>
    <definedName name="XLRPARAMS_DT2" hidden="1">[5]XLR_NoRangeSheet!$G$6</definedName>
    <definedName name="XLRPARAMS_DT2X1" localSheetId="0" hidden="1">[6]XLR_NoRangeSheet!$H$6</definedName>
    <definedName name="XLRPARAMS_DT2X1" localSheetId="1" hidden="1">[6]XLR_NoRangeSheet!$H$6</definedName>
    <definedName name="XLRPARAMS_DT2X1" hidden="1">[7]XLR_NoRangeSheet!$H$6</definedName>
    <definedName name="XLRPARAMS_DT2X2" localSheetId="0" hidden="1">[6]XLR_NoRangeSheet!$I$6</definedName>
    <definedName name="XLRPARAMS_DT2X2" localSheetId="1" hidden="1">[6]XLR_NoRangeSheet!$I$6</definedName>
    <definedName name="XLRPARAMS_DT2X2" hidden="1">[7]XLR_NoRangeSheet!$I$6</definedName>
    <definedName name="XLRPARAMS_DT2X3" localSheetId="0" hidden="1">[4]XLR_NoRangeSheet!$J$6</definedName>
    <definedName name="XLRPARAMS_DT2X3" localSheetId="1" hidden="1">[4]XLR_NoRangeSheet!$J$6</definedName>
    <definedName name="XLRPARAMS_DT2X3" hidden="1">[5]XLR_NoRangeSheet!$J$6</definedName>
    <definedName name="XLRPARAMS_MYNAME" localSheetId="0" hidden="1">[6]XLR_NoRangeSheet!$C$6</definedName>
    <definedName name="XLRPARAMS_MYNAME" localSheetId="1" hidden="1">[6]XLR_NoRangeSheet!$C$6</definedName>
    <definedName name="XLRPARAMS_MYNAME" hidden="1">[7]XLR_NoRangeSheet!$C$6</definedName>
    <definedName name="XLRPARAMS_XDATE" localSheetId="0" hidden="1">[4]XLR_NoRangeSheet!$B$6</definedName>
    <definedName name="XLRPARAMS_XDATE" localSheetId="1" hidden="1">[4]XLR_NoRangeSheet!$B$6</definedName>
    <definedName name="XLRPARAMS_XDATE" hidden="1">[5]XLR_NoRangeSheet!$B$6</definedName>
    <definedName name="Z_B63A10CF_1798_4B38_8D4B_72A55535941A_.wvu.Cols" localSheetId="0" hidden="1">'2.1'!$E:$F,'2.1'!#REF!,'2.1'!$L:$M,'2.1'!$O:$P,'2.1'!$R:$S,'2.1'!$U:$V,'2.1'!$X:$Y,'2.1'!$AA:$AB,'2.1'!$AD:$BB,'2.1'!$BD:$CA,'2.1'!$CC:$DA,'2.1'!$DC:$EA,'2.1'!$EC:$FA,'2.1'!$FC:$GA</definedName>
    <definedName name="Z_B63A10CF_1798_4B38_8D4B_72A55535941A_.wvu.PrintArea" localSheetId="0" hidden="1">'2.1'!$A$1:$GG$199</definedName>
    <definedName name="Z_B63A10CF_1798_4B38_8D4B_72A55535941A_.wvu.PrintTitles" localSheetId="0" hidden="1">'2.1'!$A:$B,'2.1'!$17:$19</definedName>
    <definedName name="Z_B63A10CF_1798_4B38_8D4B_72A55535941A_.wvu.Rows" localSheetId="1" hidden="1">'2.2. '!$22:$23</definedName>
    <definedName name="Z_E1B6901F_BB0B_4E1F_8F53_A84803A479EA_.wvu.Cols" localSheetId="0" hidden="1">'2.1'!$E:$F,'2.1'!#REF!,'2.1'!$L:$M,'2.1'!$O:$P,'2.1'!$R:$S,'2.1'!$U:$V,'2.1'!$X:$Y,'2.1'!$AA:$AB,'2.1'!$AD:$BB,'2.1'!$BD:$CA,'2.1'!$CC:$DA,'2.1'!$DC:$EA,'2.1'!$EC:$FA,'2.1'!$FC:$GA</definedName>
    <definedName name="Z_E1B6901F_BB0B_4E1F_8F53_A84803A479EA_.wvu.PrintArea" localSheetId="0" hidden="1">'2.1'!$A$1:$GG$199</definedName>
    <definedName name="Z_E1B6901F_BB0B_4E1F_8F53_A84803A479EA_.wvu.PrintTitles" localSheetId="0" hidden="1">'2.1'!$A:$B,'2.1'!$17:$19</definedName>
    <definedName name="Z_E1B6901F_BB0B_4E1F_8F53_A84803A479EA_.wvu.Rows" localSheetId="1" hidden="1">'2.2. '!$22:$23</definedName>
    <definedName name="апрапр" hidden="1">[8]XLR_NoRangeSheet!$H$6</definedName>
    <definedName name="АЭС">#REF!</definedName>
    <definedName name="доли1">'[9]эл ст'!$A$368:$IV$368</definedName>
    <definedName name="ё">#REF!</definedName>
    <definedName name="ж" hidden="1">[11]XLR_NoRangeSheet!$B$6</definedName>
    <definedName name="_xlnm.Print_Titles" localSheetId="0">'2.1'!$A:$B,'2.1'!$17:$19</definedName>
    <definedName name="курс" localSheetId="0">[12]Исходные!$I$8</definedName>
    <definedName name="курс" localSheetId="1">[12]Исходные!$I$8</definedName>
    <definedName name="курс">[13]Исходные!$I$8</definedName>
    <definedName name="ната" hidden="1">[14]XLR_NoRangeSheet!$G$6</definedName>
    <definedName name="нголеноек">[15]Исходные!$I$7</definedName>
    <definedName name="НДС" localSheetId="0">#REF!</definedName>
    <definedName name="НДС" localSheetId="1">#REF!</definedName>
    <definedName name="НДС">#REF!</definedName>
    <definedName name="НП" localSheetId="0">[17]Исходные!$I$7</definedName>
    <definedName name="НП" localSheetId="1">[17]Исходные!$I$7</definedName>
    <definedName name="НП">[18]Исходные!$I$7</definedName>
    <definedName name="_xlnm.Print_Area" localSheetId="0">'2.1'!$A$1:$GG$199</definedName>
    <definedName name="Пирл">[19]Проект!#REF!</definedName>
    <definedName name="прил31" hidden="1">[20]XLR_NoRangeSheet!$J$6</definedName>
    <definedName name="Собст">'[9]эл ст'!$A$360:$IV$360</definedName>
    <definedName name="Собств">'[9]эл ст'!$A$369:$IV$369</definedName>
    <definedName name="СуммTable_10">[1]Сумм!$A$685:$AP$723</definedName>
    <definedName name="Т">[21]Проект!$D$20</definedName>
    <definedName name="э" hidden="1">[11]XLR_NoRangeSheet!$E$6</definedName>
    <definedName name="я" hidden="1">[20]XLR_NoRangeSheet!$G$6</definedName>
  </definedNames>
  <calcPr calcId="145621" fullCalcOnLoad="1"/>
</workbook>
</file>

<file path=xl/calcChain.xml><?xml version="1.0" encoding="utf-8"?>
<calcChain xmlns="http://schemas.openxmlformats.org/spreadsheetml/2006/main">
  <c r="C18" i="2" l="1"/>
  <c r="D18" i="2" s="1"/>
  <c r="E18" i="2" s="1"/>
  <c r="F18" i="2" s="1"/>
  <c r="G18" i="2" s="1"/>
  <c r="H18" i="2"/>
  <c r="I18" i="2"/>
  <c r="J18" i="2" s="1"/>
  <c r="K18" i="2" s="1"/>
  <c r="L18" i="2" s="1"/>
  <c r="M18" i="2" s="1"/>
  <c r="N18" i="2" s="1"/>
  <c r="O18" i="2" s="1"/>
  <c r="P18" i="2" s="1"/>
  <c r="F20" i="2"/>
  <c r="J24" i="2"/>
  <c r="K24" i="2"/>
  <c r="K19" i="2" s="1"/>
  <c r="L24" i="2"/>
  <c r="L19" i="2" s="1"/>
  <c r="M24" i="2"/>
  <c r="M19" i="2" s="1"/>
  <c r="O24" i="2"/>
  <c r="O19" i="2" s="1"/>
  <c r="P24" i="2"/>
  <c r="P19" i="2" s="1"/>
  <c r="Q24" i="2"/>
  <c r="Q19" i="2" s="1"/>
  <c r="R24" i="2"/>
  <c r="R19" i="2" s="1"/>
  <c r="J25" i="2"/>
  <c r="K25" i="2"/>
  <c r="L25" i="2"/>
  <c r="L20" i="2" s="1"/>
  <c r="M25" i="2"/>
  <c r="O25" i="2"/>
  <c r="O20" i="2" s="1"/>
  <c r="P25" i="2"/>
  <c r="P20" i="2" s="1"/>
  <c r="Q25" i="2"/>
  <c r="R25" i="2"/>
  <c r="S26" i="2"/>
  <c r="S27" i="2"/>
  <c r="S28" i="2"/>
  <c r="H29" i="2"/>
  <c r="H28" i="2" s="1"/>
  <c r="H27" i="2" s="1"/>
  <c r="H26" i="2" s="1"/>
  <c r="H24" i="2" s="1"/>
  <c r="S29" i="2"/>
  <c r="T29" i="2"/>
  <c r="T28" i="2" s="1"/>
  <c r="T27" i="2" s="1"/>
  <c r="U29" i="2"/>
  <c r="U28" i="2" s="1"/>
  <c r="U27" i="2" s="1"/>
  <c r="V29" i="2"/>
  <c r="V28" i="2" s="1"/>
  <c r="V27" i="2" s="1"/>
  <c r="W29" i="2"/>
  <c r="Y29" i="2"/>
  <c r="Y28" i="2" s="1"/>
  <c r="Y27" i="2" s="1"/>
  <c r="Y26" i="2" s="1"/>
  <c r="Y24" i="2" s="1"/>
  <c r="Z29" i="2"/>
  <c r="Z28" i="2" s="1"/>
  <c r="Z27" i="2" s="1"/>
  <c r="AA29" i="2"/>
  <c r="AA28" i="2" s="1"/>
  <c r="AA27" i="2" s="1"/>
  <c r="AB29" i="2"/>
  <c r="N30" i="2"/>
  <c r="S30" i="2" s="1"/>
  <c r="X30" i="2"/>
  <c r="X29" i="2" s="1"/>
  <c r="X28" i="2" s="1"/>
  <c r="X27" i="2" s="1"/>
  <c r="AC30" i="2"/>
  <c r="A31" i="2"/>
  <c r="A32" i="2" s="1"/>
  <c r="A33" i="2" s="1"/>
  <c r="A34" i="2" s="1"/>
  <c r="N31" i="2"/>
  <c r="S31" i="2"/>
  <c r="X31" i="2"/>
  <c r="AC31" i="2"/>
  <c r="AC29" i="2" s="1"/>
  <c r="N32" i="2"/>
  <c r="S32" i="2"/>
  <c r="X32" i="2"/>
  <c r="AC32" i="2" s="1"/>
  <c r="S33" i="2"/>
  <c r="AC33" i="2"/>
  <c r="S34" i="2"/>
  <c r="AC34" i="2"/>
  <c r="A35" i="2"/>
  <c r="A37" i="2" s="1"/>
  <c r="A38" i="2" s="1"/>
  <c r="S35" i="2"/>
  <c r="AC35" i="2"/>
  <c r="H36" i="2"/>
  <c r="S36" i="2"/>
  <c r="Y36" i="2"/>
  <c r="Z36" i="2"/>
  <c r="AA36" i="2"/>
  <c r="AB36" i="2"/>
  <c r="S37" i="2"/>
  <c r="AC37" i="2"/>
  <c r="S38" i="2"/>
  <c r="AC38" i="2"/>
  <c r="A39" i="2"/>
  <c r="S39" i="2"/>
  <c r="AC39" i="2"/>
  <c r="H40" i="2"/>
  <c r="S40" i="2"/>
  <c r="T40" i="2"/>
  <c r="U40" i="2"/>
  <c r="V40" i="2"/>
  <c r="W40" i="2"/>
  <c r="Z40" i="2"/>
  <c r="AA40" i="2"/>
  <c r="AB40" i="2"/>
  <c r="A41" i="2"/>
  <c r="A43" i="2" s="1"/>
  <c r="A45" i="2" s="1"/>
  <c r="A46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2" i="2" s="1"/>
  <c r="A84" i="2" s="1"/>
  <c r="A85" i="2" s="1"/>
  <c r="A91" i="2" s="1"/>
  <c r="A92" i="2" s="1"/>
  <c r="A93" i="2" s="1"/>
  <c r="A102" i="2" s="1"/>
  <c r="A103" i="2" s="1"/>
  <c r="A105" i="2" s="1"/>
  <c r="A106" i="2" s="1"/>
  <c r="A108" i="2" s="1"/>
  <c r="A109" i="2" s="1"/>
  <c r="A113" i="2" s="1"/>
  <c r="A114" i="2" s="1"/>
  <c r="A116" i="2" s="1"/>
  <c r="A119" i="2" s="1"/>
  <c r="A120" i="2" s="1"/>
  <c r="A121" i="2" s="1"/>
  <c r="A122" i="2" s="1"/>
  <c r="A126" i="2" s="1"/>
  <c r="A132" i="2" s="1"/>
  <c r="A134" i="2" s="1"/>
  <c r="A136" i="2" s="1"/>
  <c r="A138" i="2" s="1"/>
  <c r="A140" i="2" s="1"/>
  <c r="A143" i="2" s="1"/>
  <c r="A147" i="2" s="1"/>
  <c r="N41" i="2"/>
  <c r="S41" i="2" s="1"/>
  <c r="X41" i="2"/>
  <c r="X40" i="2" s="1"/>
  <c r="AC41" i="2"/>
  <c r="N42" i="2"/>
  <c r="S42" i="2" s="1"/>
  <c r="N43" i="2"/>
  <c r="S43" i="2" s="1"/>
  <c r="X43" i="2"/>
  <c r="AC43" i="2"/>
  <c r="N44" i="2"/>
  <c r="S44" i="2" s="1"/>
  <c r="S45" i="2"/>
  <c r="AC45" i="2"/>
  <c r="S46" i="2"/>
  <c r="X46" i="2"/>
  <c r="Y46" i="2"/>
  <c r="Y40" i="2" s="1"/>
  <c r="S47" i="2"/>
  <c r="X47" i="2"/>
  <c r="H48" i="2"/>
  <c r="S48" i="2"/>
  <c r="H49" i="2"/>
  <c r="S49" i="2"/>
  <c r="T49" i="2"/>
  <c r="T48" i="2" s="1"/>
  <c r="U49" i="2"/>
  <c r="V49" i="2"/>
  <c r="V48" i="2" s="1"/>
  <c r="W49" i="2"/>
  <c r="W48" i="2" s="1"/>
  <c r="Y49" i="2"/>
  <c r="Y48" i="2" s="1"/>
  <c r="Z49" i="2"/>
  <c r="AA49" i="2"/>
  <c r="AB49" i="2"/>
  <c r="AB48" i="2" s="1"/>
  <c r="N50" i="2"/>
  <c r="S50" i="2" s="1"/>
  <c r="X50" i="2"/>
  <c r="AC50" i="2"/>
  <c r="N51" i="2"/>
  <c r="S51" i="2"/>
  <c r="X51" i="2"/>
  <c r="AC51" i="2"/>
  <c r="S52" i="2"/>
  <c r="AC52" i="2"/>
  <c r="S53" i="2"/>
  <c r="X53" i="2"/>
  <c r="AC53" i="2"/>
  <c r="S54" i="2"/>
  <c r="AC54" i="2"/>
  <c r="S55" i="2"/>
  <c r="X55" i="2"/>
  <c r="AC55" i="2"/>
  <c r="N56" i="2"/>
  <c r="S56" i="2" s="1"/>
  <c r="X56" i="2"/>
  <c r="AC56" i="2"/>
  <c r="S57" i="2"/>
  <c r="X57" i="2"/>
  <c r="AC57" i="2"/>
  <c r="S58" i="2"/>
  <c r="AC58" i="2"/>
  <c r="S59" i="2"/>
  <c r="Z59" i="2"/>
  <c r="AC59" i="2"/>
  <c r="S60" i="2"/>
  <c r="AC60" i="2"/>
  <c r="S61" i="2"/>
  <c r="AC61" i="2"/>
  <c r="S62" i="2"/>
  <c r="AC62" i="2"/>
  <c r="S63" i="2"/>
  <c r="AC63" i="2"/>
  <c r="S64" i="2"/>
  <c r="AC64" i="2"/>
  <c r="N65" i="2"/>
  <c r="S65" i="2"/>
  <c r="X65" i="2"/>
  <c r="AC65" i="2"/>
  <c r="S67" i="2"/>
  <c r="AC67" i="2"/>
  <c r="H68" i="2"/>
  <c r="S68" i="2"/>
  <c r="T68" i="2"/>
  <c r="V68" i="2"/>
  <c r="W68" i="2"/>
  <c r="Y68" i="2"/>
  <c r="Z68" i="2"/>
  <c r="Z48" i="2" s="1"/>
  <c r="AA68" i="2"/>
  <c r="AA48" i="2" s="1"/>
  <c r="AB68" i="2"/>
  <c r="S69" i="2"/>
  <c r="AC69" i="2"/>
  <c r="S70" i="2"/>
  <c r="AC70" i="2"/>
  <c r="S71" i="2"/>
  <c r="X71" i="2"/>
  <c r="AC71" i="2" s="1"/>
  <c r="N72" i="2"/>
  <c r="S72" i="2"/>
  <c r="X72" i="2"/>
  <c r="AC72" i="2" s="1"/>
  <c r="S73" i="2"/>
  <c r="U73" i="2"/>
  <c r="N74" i="2"/>
  <c r="S74" i="2" s="1"/>
  <c r="X74" i="2"/>
  <c r="AC74" i="2"/>
  <c r="N75" i="2"/>
  <c r="S75" i="2"/>
  <c r="X75" i="2"/>
  <c r="AC75" i="2"/>
  <c r="S76" i="2"/>
  <c r="X76" i="2"/>
  <c r="AC76" i="2"/>
  <c r="S77" i="2"/>
  <c r="AC77" i="2"/>
  <c r="S78" i="2"/>
  <c r="AC78" i="2"/>
  <c r="S79" i="2"/>
  <c r="AC79" i="2"/>
  <c r="N80" i="2"/>
  <c r="S80" i="2" s="1"/>
  <c r="AC80" i="2"/>
  <c r="H81" i="2"/>
  <c r="S81" i="2"/>
  <c r="W81" i="2"/>
  <c r="Z81" i="2"/>
  <c r="AA81" i="2"/>
  <c r="S82" i="2"/>
  <c r="U82" i="2"/>
  <c r="V82" i="2"/>
  <c r="X82" i="2"/>
  <c r="X81" i="2" s="1"/>
  <c r="Y82" i="2"/>
  <c r="Y81" i="2" s="1"/>
  <c r="Z82" i="2"/>
  <c r="AA82" i="2"/>
  <c r="AB82" i="2"/>
  <c r="H83" i="2"/>
  <c r="S83" i="2"/>
  <c r="X83" i="2"/>
  <c r="Y83" i="2"/>
  <c r="Z83" i="2"/>
  <c r="AA83" i="2"/>
  <c r="AB83" i="2"/>
  <c r="S84" i="2"/>
  <c r="AC84" i="2"/>
  <c r="AC83" i="2" s="1"/>
  <c r="S85" i="2"/>
  <c r="AC85" i="2"/>
  <c r="S86" i="2"/>
  <c r="S87" i="2"/>
  <c r="S88" i="2"/>
  <c r="S89" i="2"/>
  <c r="H90" i="2"/>
  <c r="S90" i="2"/>
  <c r="T90" i="2"/>
  <c r="U90" i="2"/>
  <c r="V90" i="2"/>
  <c r="W90" i="2"/>
  <c r="Y90" i="2"/>
  <c r="S91" i="2"/>
  <c r="Y91" i="2"/>
  <c r="Z91" i="2"/>
  <c r="AA91" i="2"/>
  <c r="AA90" i="2" s="1"/>
  <c r="AB91" i="2"/>
  <c r="S92" i="2"/>
  <c r="AC92" i="2"/>
  <c r="S93" i="2"/>
  <c r="X93" i="2"/>
  <c r="X90" i="2" s="1"/>
  <c r="Z93" i="2"/>
  <c r="Z90" i="2" s="1"/>
  <c r="AA93" i="2"/>
  <c r="AB93" i="2"/>
  <c r="AC93" i="2"/>
  <c r="S94" i="2"/>
  <c r="X94" i="2"/>
  <c r="S95" i="2"/>
  <c r="J96" i="2"/>
  <c r="K96" i="2"/>
  <c r="L96" i="2"/>
  <c r="M96" i="2"/>
  <c r="N96" i="2" s="1"/>
  <c r="O96" i="2"/>
  <c r="P96" i="2"/>
  <c r="Q96" i="2"/>
  <c r="R96" i="2"/>
  <c r="J97" i="2"/>
  <c r="N97" i="2" s="1"/>
  <c r="K97" i="2"/>
  <c r="L97" i="2"/>
  <c r="M97" i="2"/>
  <c r="O97" i="2"/>
  <c r="P97" i="2"/>
  <c r="Q97" i="2"/>
  <c r="R97" i="2"/>
  <c r="S98" i="2"/>
  <c r="S99" i="2"/>
  <c r="T99" i="2"/>
  <c r="T98" i="2" s="1"/>
  <c r="T96" i="2" s="1"/>
  <c r="S100" i="2"/>
  <c r="X100" i="2"/>
  <c r="H101" i="2"/>
  <c r="S101" i="2"/>
  <c r="T101" i="2"/>
  <c r="T100" i="2" s="1"/>
  <c r="U101" i="2"/>
  <c r="U100" i="2" s="1"/>
  <c r="V101" i="2"/>
  <c r="V100" i="2" s="1"/>
  <c r="W101" i="2"/>
  <c r="W100" i="2" s="1"/>
  <c r="W99" i="2" s="1"/>
  <c r="W98" i="2" s="1"/>
  <c r="X101" i="2"/>
  <c r="Y101" i="2"/>
  <c r="Z101" i="2"/>
  <c r="Z100" i="2" s="1"/>
  <c r="AA101" i="2"/>
  <c r="AA100" i="2" s="1"/>
  <c r="AB101" i="2"/>
  <c r="AB100" i="2" s="1"/>
  <c r="N102" i="2"/>
  <c r="S102" i="2"/>
  <c r="X102" i="2"/>
  <c r="AC102" i="2"/>
  <c r="AC101" i="2" s="1"/>
  <c r="S103" i="2"/>
  <c r="AC103" i="2"/>
  <c r="H104" i="2"/>
  <c r="S104" i="2"/>
  <c r="T104" i="2"/>
  <c r="U104" i="2"/>
  <c r="V104" i="2"/>
  <c r="W104" i="2"/>
  <c r="X104" i="2"/>
  <c r="Y104" i="2"/>
  <c r="Z104" i="2"/>
  <c r="AA104" i="2"/>
  <c r="AB104" i="2"/>
  <c r="N105" i="2"/>
  <c r="S105" i="2" s="1"/>
  <c r="X105" i="2"/>
  <c r="AC105" i="2"/>
  <c r="N106" i="2"/>
  <c r="S106" i="2" s="1"/>
  <c r="X106" i="2"/>
  <c r="AC106" i="2"/>
  <c r="H107" i="2"/>
  <c r="S107" i="2"/>
  <c r="Z107" i="2"/>
  <c r="AA107" i="2"/>
  <c r="AB107" i="2"/>
  <c r="S108" i="2"/>
  <c r="Y108" i="2"/>
  <c r="AC108" i="2"/>
  <c r="N109" i="2"/>
  <c r="S109" i="2" s="1"/>
  <c r="Y109" i="2"/>
  <c r="Y107" i="2" s="1"/>
  <c r="AC109" i="2"/>
  <c r="S110" i="2"/>
  <c r="H112" i="2"/>
  <c r="H111" i="2" s="1"/>
  <c r="S112" i="2"/>
  <c r="S111" i="2" s="1"/>
  <c r="T112" i="2"/>
  <c r="T111" i="2" s="1"/>
  <c r="U112" i="2"/>
  <c r="U111" i="2" s="1"/>
  <c r="V112" i="2"/>
  <c r="V111" i="2" s="1"/>
  <c r="W112" i="2"/>
  <c r="W111" i="2" s="1"/>
  <c r="Y112" i="2"/>
  <c r="Y111" i="2" s="1"/>
  <c r="Z112" i="2"/>
  <c r="Z111" i="2" s="1"/>
  <c r="AA112" i="2"/>
  <c r="AB112" i="2"/>
  <c r="AB111" i="2" s="1"/>
  <c r="AB99" i="2" s="1"/>
  <c r="AB98" i="2" s="1"/>
  <c r="AB96" i="2" s="1"/>
  <c r="AC112" i="2"/>
  <c r="N113" i="2"/>
  <c r="S113" i="2" s="1"/>
  <c r="X113" i="2"/>
  <c r="AC113" i="2" s="1"/>
  <c r="S114" i="2"/>
  <c r="X114" i="2"/>
  <c r="AC114" i="2" s="1"/>
  <c r="H115" i="2"/>
  <c r="AA115" i="2"/>
  <c r="AC115" i="2"/>
  <c r="AC116" i="2"/>
  <c r="S117" i="2"/>
  <c r="U117" i="2"/>
  <c r="Y117" i="2"/>
  <c r="H118" i="2"/>
  <c r="H117" i="2" s="1"/>
  <c r="S118" i="2"/>
  <c r="T118" i="2"/>
  <c r="T117" i="2" s="1"/>
  <c r="U118" i="2"/>
  <c r="V118" i="2"/>
  <c r="V117" i="2" s="1"/>
  <c r="W118" i="2"/>
  <c r="W117" i="2" s="1"/>
  <c r="X118" i="2"/>
  <c r="X117" i="2" s="1"/>
  <c r="Y118" i="2"/>
  <c r="AA118" i="2"/>
  <c r="AA117" i="2" s="1"/>
  <c r="AB118" i="2"/>
  <c r="AB117" i="2" s="1"/>
  <c r="N119" i="2"/>
  <c r="S119" i="2" s="1"/>
  <c r="X119" i="2"/>
  <c r="AC119" i="2"/>
  <c r="S120" i="2"/>
  <c r="AC120" i="2"/>
  <c r="S121" i="2"/>
  <c r="AC121" i="2"/>
  <c r="S122" i="2"/>
  <c r="Z122" i="2"/>
  <c r="S123" i="2"/>
  <c r="S124" i="2"/>
  <c r="H125" i="2"/>
  <c r="S125" i="2"/>
  <c r="T125" i="2"/>
  <c r="U125" i="2"/>
  <c r="V125" i="2"/>
  <c r="W125" i="2"/>
  <c r="X125" i="2"/>
  <c r="Y125" i="2"/>
  <c r="Z125" i="2"/>
  <c r="AA125" i="2"/>
  <c r="AB125" i="2"/>
  <c r="AC125" i="2"/>
  <c r="S126" i="2"/>
  <c r="AC126" i="2"/>
  <c r="S127" i="2"/>
  <c r="S128" i="2"/>
  <c r="S129" i="2"/>
  <c r="S130" i="2"/>
  <c r="Z130" i="2"/>
  <c r="Z129" i="2" s="1"/>
  <c r="Z128" i="2" s="1"/>
  <c r="Z127" i="2" s="1"/>
  <c r="AA130" i="2"/>
  <c r="AA129" i="2" s="1"/>
  <c r="AA128" i="2" s="1"/>
  <c r="AA127" i="2" s="1"/>
  <c r="H131" i="2"/>
  <c r="H130" i="2" s="1"/>
  <c r="H129" i="2" s="1"/>
  <c r="H128" i="2" s="1"/>
  <c r="H127" i="2" s="1"/>
  <c r="S131" i="2"/>
  <c r="Y131" i="2"/>
  <c r="Z131" i="2"/>
  <c r="AA131" i="2"/>
  <c r="AB131" i="2"/>
  <c r="AB130" i="2" s="1"/>
  <c r="AB129" i="2" s="1"/>
  <c r="AB128" i="2" s="1"/>
  <c r="AB127" i="2" s="1"/>
  <c r="S132" i="2"/>
  <c r="AC132" i="2"/>
  <c r="AC131" i="2" s="1"/>
  <c r="H133" i="2"/>
  <c r="S133" i="2"/>
  <c r="T133" i="2"/>
  <c r="T130" i="2" s="1"/>
  <c r="T129" i="2" s="1"/>
  <c r="T128" i="2" s="1"/>
  <c r="T127" i="2" s="1"/>
  <c r="U133" i="2"/>
  <c r="U130" i="2" s="1"/>
  <c r="U129" i="2" s="1"/>
  <c r="U128" i="2" s="1"/>
  <c r="U127" i="2" s="1"/>
  <c r="Y133" i="2"/>
  <c r="Z133" i="2"/>
  <c r="AA133" i="2"/>
  <c r="AB133" i="2"/>
  <c r="N134" i="2"/>
  <c r="S134" i="2"/>
  <c r="X134" i="2"/>
  <c r="N135" i="2"/>
  <c r="S135" i="2"/>
  <c r="N136" i="2"/>
  <c r="S136" i="2" s="1"/>
  <c r="V136" i="2"/>
  <c r="V133" i="2" s="1"/>
  <c r="V130" i="2" s="1"/>
  <c r="V129" i="2" s="1"/>
  <c r="V128" i="2" s="1"/>
  <c r="V127" i="2" s="1"/>
  <c r="W136" i="2"/>
  <c r="W133" i="2" s="1"/>
  <c r="W130" i="2" s="1"/>
  <c r="W129" i="2" s="1"/>
  <c r="W128" i="2" s="1"/>
  <c r="W127" i="2" s="1"/>
  <c r="N137" i="2"/>
  <c r="S137" i="2"/>
  <c r="N138" i="2"/>
  <c r="S138" i="2"/>
  <c r="X138" i="2"/>
  <c r="AC138" i="2" s="1"/>
  <c r="N139" i="2"/>
  <c r="S139" i="2"/>
  <c r="N140" i="2"/>
  <c r="S140" i="2" s="1"/>
  <c r="AC140" i="2"/>
  <c r="H141" i="2"/>
  <c r="S141" i="2"/>
  <c r="Z141" i="2"/>
  <c r="AA141" i="2"/>
  <c r="H142" i="2"/>
  <c r="S142" i="2"/>
  <c r="Z142" i="2"/>
  <c r="AA142" i="2"/>
  <c r="AB142" i="2"/>
  <c r="AB141" i="2" s="1"/>
  <c r="S143" i="2"/>
  <c r="Y143" i="2"/>
  <c r="S144" i="2"/>
  <c r="S145" i="2"/>
  <c r="H146" i="2"/>
  <c r="S146" i="2"/>
  <c r="S147" i="2"/>
  <c r="AC147" i="2"/>
  <c r="BO24" i="1"/>
  <c r="BO23" i="1" s="1"/>
  <c r="BP25" i="1"/>
  <c r="CV25" i="1"/>
  <c r="DQ25" i="1"/>
  <c r="EW25" i="1"/>
  <c r="EW24" i="1" s="1"/>
  <c r="EW23" i="1" s="1"/>
  <c r="DD26" i="1"/>
  <c r="DD25" i="1" s="1"/>
  <c r="DI26" i="1"/>
  <c r="DI25" i="1" s="1"/>
  <c r="DM26" i="1"/>
  <c r="DM25" i="1" s="1"/>
  <c r="DQ26" i="1"/>
  <c r="DU26" i="1"/>
  <c r="DU25" i="1" s="1"/>
  <c r="DY26" i="1"/>
  <c r="DY25" i="1" s="1"/>
  <c r="EC26" i="1"/>
  <c r="EC25" i="1" s="1"/>
  <c r="EG26" i="1"/>
  <c r="EG25" i="1" s="1"/>
  <c r="EK26" i="1"/>
  <c r="EK25" i="1" s="1"/>
  <c r="EK24" i="1" s="1"/>
  <c r="EK23" i="1" s="1"/>
  <c r="EO26" i="1"/>
  <c r="EO25" i="1" s="1"/>
  <c r="ES26" i="1"/>
  <c r="ES25" i="1" s="1"/>
  <c r="EW26" i="1"/>
  <c r="FA26" i="1"/>
  <c r="FA25" i="1" s="1"/>
  <c r="FA24" i="1" s="1"/>
  <c r="GD26" i="1"/>
  <c r="GD25" i="1" s="1"/>
  <c r="GD24" i="1" s="1"/>
  <c r="I27" i="1"/>
  <c r="I26" i="1" s="1"/>
  <c r="I25" i="1" s="1"/>
  <c r="J27" i="1"/>
  <c r="J26" i="1" s="1"/>
  <c r="J25" i="1" s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D26" i="1" s="1"/>
  <c r="BD25" i="1" s="1"/>
  <c r="BE27" i="1"/>
  <c r="BF27" i="1"/>
  <c r="BG27" i="1"/>
  <c r="BG26" i="1" s="1"/>
  <c r="BG25" i="1" s="1"/>
  <c r="BH27" i="1"/>
  <c r="BH26" i="1" s="1"/>
  <c r="BH25" i="1" s="1"/>
  <c r="BI27" i="1"/>
  <c r="BJ27" i="1"/>
  <c r="BK27" i="1"/>
  <c r="BK26" i="1" s="1"/>
  <c r="BK25" i="1" s="1"/>
  <c r="BL27" i="1"/>
  <c r="BL26" i="1" s="1"/>
  <c r="BL25" i="1" s="1"/>
  <c r="BM27" i="1"/>
  <c r="BN27" i="1"/>
  <c r="BO27" i="1"/>
  <c r="BO26" i="1" s="1"/>
  <c r="BO25" i="1" s="1"/>
  <c r="BP27" i="1"/>
  <c r="BP26" i="1" s="1"/>
  <c r="BQ27" i="1"/>
  <c r="BR27" i="1"/>
  <c r="BS27" i="1"/>
  <c r="BS26" i="1" s="1"/>
  <c r="BS25" i="1" s="1"/>
  <c r="BT27" i="1"/>
  <c r="BT26" i="1" s="1"/>
  <c r="BT25" i="1" s="1"/>
  <c r="BU27" i="1"/>
  <c r="BV27" i="1"/>
  <c r="BW27" i="1"/>
  <c r="BW26" i="1" s="1"/>
  <c r="BW25" i="1" s="1"/>
  <c r="BX27" i="1"/>
  <c r="BX26" i="1" s="1"/>
  <c r="BX25" i="1" s="1"/>
  <c r="BY27" i="1"/>
  <c r="BZ27" i="1"/>
  <c r="CA27" i="1"/>
  <c r="CA26" i="1" s="1"/>
  <c r="CA25" i="1" s="1"/>
  <c r="CB27" i="1"/>
  <c r="CC27" i="1"/>
  <c r="CD27" i="1"/>
  <c r="CE27" i="1"/>
  <c r="CF27" i="1"/>
  <c r="CF26" i="1" s="1"/>
  <c r="CF25" i="1" s="1"/>
  <c r="CG27" i="1"/>
  <c r="CH27" i="1"/>
  <c r="CI27" i="1"/>
  <c r="CJ27" i="1"/>
  <c r="CJ26" i="1" s="1"/>
  <c r="CJ25" i="1" s="1"/>
  <c r="CK27" i="1"/>
  <c r="CL27" i="1"/>
  <c r="CM27" i="1"/>
  <c r="CN27" i="1"/>
  <c r="CN26" i="1" s="1"/>
  <c r="CN25" i="1" s="1"/>
  <c r="CO27" i="1"/>
  <c r="CP27" i="1"/>
  <c r="CQ27" i="1"/>
  <c r="CR27" i="1"/>
  <c r="CR26" i="1" s="1"/>
  <c r="CR25" i="1" s="1"/>
  <c r="CS27" i="1"/>
  <c r="CT27" i="1"/>
  <c r="CU27" i="1"/>
  <c r="CV27" i="1"/>
  <c r="CV26" i="1" s="1"/>
  <c r="CW27" i="1"/>
  <c r="CX27" i="1"/>
  <c r="CY27" i="1"/>
  <c r="CZ27" i="1"/>
  <c r="CZ26" i="1" s="1"/>
  <c r="CZ25" i="1" s="1"/>
  <c r="DA27" i="1"/>
  <c r="DC27" i="1"/>
  <c r="DD27" i="1"/>
  <c r="DE27" i="1"/>
  <c r="DF27" i="1"/>
  <c r="DG27" i="1"/>
  <c r="DH27" i="1"/>
  <c r="DH26" i="1" s="1"/>
  <c r="DH25" i="1" s="1"/>
  <c r="DI27" i="1"/>
  <c r="DJ27" i="1"/>
  <c r="DK27" i="1"/>
  <c r="DL27" i="1"/>
  <c r="DL26" i="1" s="1"/>
  <c r="DL25" i="1" s="1"/>
  <c r="DM27" i="1"/>
  <c r="DN27" i="1"/>
  <c r="DO27" i="1"/>
  <c r="DP27" i="1"/>
  <c r="DP26" i="1" s="1"/>
  <c r="DP25" i="1" s="1"/>
  <c r="DQ27" i="1"/>
  <c r="DR27" i="1"/>
  <c r="DS27" i="1"/>
  <c r="DT27" i="1"/>
  <c r="DT26" i="1" s="1"/>
  <c r="DT25" i="1" s="1"/>
  <c r="DU27" i="1"/>
  <c r="DV27" i="1"/>
  <c r="DW27" i="1"/>
  <c r="DX27" i="1"/>
  <c r="DX26" i="1" s="1"/>
  <c r="DX25" i="1" s="1"/>
  <c r="DY27" i="1"/>
  <c r="DZ27" i="1"/>
  <c r="EA27" i="1"/>
  <c r="EB27" i="1"/>
  <c r="EC27" i="1"/>
  <c r="ED27" i="1"/>
  <c r="EE27" i="1"/>
  <c r="EF27" i="1"/>
  <c r="EF26" i="1" s="1"/>
  <c r="EF25" i="1" s="1"/>
  <c r="EG27" i="1"/>
  <c r="EH27" i="1"/>
  <c r="EI27" i="1"/>
  <c r="EJ27" i="1"/>
  <c r="EJ26" i="1" s="1"/>
  <c r="EJ25" i="1" s="1"/>
  <c r="EK27" i="1"/>
  <c r="EL27" i="1"/>
  <c r="EM27" i="1"/>
  <c r="EN27" i="1"/>
  <c r="EN26" i="1" s="1"/>
  <c r="EN25" i="1" s="1"/>
  <c r="EO27" i="1"/>
  <c r="EP27" i="1"/>
  <c r="EQ27" i="1"/>
  <c r="ER27" i="1"/>
  <c r="ER26" i="1" s="1"/>
  <c r="ER25" i="1" s="1"/>
  <c r="ES27" i="1"/>
  <c r="ET27" i="1"/>
  <c r="EU27" i="1"/>
  <c r="EV27" i="1"/>
  <c r="EV26" i="1" s="1"/>
  <c r="EV25" i="1" s="1"/>
  <c r="EW27" i="1"/>
  <c r="EX27" i="1"/>
  <c r="EY27" i="1"/>
  <c r="EZ27" i="1"/>
  <c r="EZ26" i="1" s="1"/>
  <c r="EZ25" i="1" s="1"/>
  <c r="FA27" i="1"/>
  <c r="GB27" i="1"/>
  <c r="GC27" i="1"/>
  <c r="GF27" i="1"/>
  <c r="FB28" i="1"/>
  <c r="GG28" i="1"/>
  <c r="A29" i="1"/>
  <c r="A30" i="1" s="1"/>
  <c r="A31" i="1" s="1"/>
  <c r="A32" i="1" s="1"/>
  <c r="FB29" i="1"/>
  <c r="GG29" i="1"/>
  <c r="FB30" i="1"/>
  <c r="GG30" i="1"/>
  <c r="CB31" i="1"/>
  <c r="DB31" i="1"/>
  <c r="GD31" i="1"/>
  <c r="GD27" i="1" s="1"/>
  <c r="GE31" i="1"/>
  <c r="GE27" i="1" s="1"/>
  <c r="GG31" i="1"/>
  <c r="FB32" i="1"/>
  <c r="GG32" i="1"/>
  <c r="A33" i="1"/>
  <c r="A35" i="1" s="1"/>
  <c r="A36" i="1" s="1"/>
  <c r="A37" i="1" s="1"/>
  <c r="A40" i="1" s="1"/>
  <c r="A88" i="1" s="1"/>
  <c r="A89" i="1" s="1"/>
  <c r="A90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6" i="1" s="1"/>
  <c r="A128" i="1" s="1"/>
  <c r="A129" i="1" s="1"/>
  <c r="A135" i="1" s="1"/>
  <c r="A136" i="1" s="1"/>
  <c r="A137" i="1" s="1"/>
  <c r="A145" i="1" s="1"/>
  <c r="A146" i="1" s="1"/>
  <c r="A148" i="1" s="1"/>
  <c r="A149" i="1" s="1"/>
  <c r="A151" i="1" s="1"/>
  <c r="A152" i="1" s="1"/>
  <c r="A156" i="1" s="1"/>
  <c r="A157" i="1" s="1"/>
  <c r="A159" i="1" s="1"/>
  <c r="A164" i="1" s="1"/>
  <c r="A165" i="1" s="1"/>
  <c r="A166" i="1" s="1"/>
  <c r="A167" i="1" s="1"/>
  <c r="A170" i="1" s="1"/>
  <c r="A177" i="1" s="1"/>
  <c r="A179" i="1" s="1"/>
  <c r="A180" i="1" s="1"/>
  <c r="A181" i="1" s="1"/>
  <c r="A182" i="1" s="1"/>
  <c r="A186" i="1" s="1"/>
  <c r="A190" i="1" s="1"/>
  <c r="FB33" i="1"/>
  <c r="GE33" i="1"/>
  <c r="GF33" i="1"/>
  <c r="GG33" i="1"/>
  <c r="I34" i="1"/>
  <c r="J34" i="1"/>
  <c r="AC34" i="1"/>
  <c r="AD34" i="1"/>
  <c r="AE34" i="1"/>
  <c r="AF34" i="1"/>
  <c r="AG34" i="1"/>
  <c r="AH34" i="1"/>
  <c r="AI34" i="1"/>
  <c r="AJ34" i="1"/>
  <c r="AK34" i="1"/>
  <c r="AL34" i="1"/>
  <c r="AL26" i="1" s="1"/>
  <c r="AL25" i="1" s="1"/>
  <c r="AL24" i="1" s="1"/>
  <c r="AM34" i="1"/>
  <c r="AN34" i="1"/>
  <c r="AO34" i="1"/>
  <c r="AP34" i="1"/>
  <c r="AQ34" i="1"/>
  <c r="AR34" i="1"/>
  <c r="AS34" i="1"/>
  <c r="AT34" i="1"/>
  <c r="AT26" i="1" s="1"/>
  <c r="AT25" i="1" s="1"/>
  <c r="AT24" i="1" s="1"/>
  <c r="AU34" i="1"/>
  <c r="AV34" i="1"/>
  <c r="AW34" i="1"/>
  <c r="AX34" i="1"/>
  <c r="AY34" i="1"/>
  <c r="AZ34" i="1"/>
  <c r="BA34" i="1"/>
  <c r="BB34" i="1"/>
  <c r="BB26" i="1" s="1"/>
  <c r="BB25" i="1" s="1"/>
  <c r="BB24" i="1" s="1"/>
  <c r="BC34" i="1"/>
  <c r="BD34" i="1"/>
  <c r="BE34" i="1"/>
  <c r="BF34" i="1"/>
  <c r="BG34" i="1"/>
  <c r="BH34" i="1"/>
  <c r="BI34" i="1"/>
  <c r="BJ34" i="1"/>
  <c r="BJ26" i="1" s="1"/>
  <c r="BJ25" i="1" s="1"/>
  <c r="BJ24" i="1" s="1"/>
  <c r="BK34" i="1"/>
  <c r="BL34" i="1"/>
  <c r="BM34" i="1"/>
  <c r="BN34" i="1"/>
  <c r="BO34" i="1"/>
  <c r="BP34" i="1"/>
  <c r="BQ34" i="1"/>
  <c r="BR34" i="1"/>
  <c r="BR26" i="1" s="1"/>
  <c r="BR25" i="1" s="1"/>
  <c r="BR24" i="1" s="1"/>
  <c r="BS34" i="1"/>
  <c r="BT34" i="1"/>
  <c r="BU34" i="1"/>
  <c r="BV34" i="1"/>
  <c r="BW34" i="1"/>
  <c r="BX34" i="1"/>
  <c r="BY34" i="1"/>
  <c r="BZ34" i="1"/>
  <c r="BZ26" i="1" s="1"/>
  <c r="BZ25" i="1" s="1"/>
  <c r="BZ24" i="1" s="1"/>
  <c r="CA34" i="1"/>
  <c r="CB34" i="1"/>
  <c r="CC34" i="1"/>
  <c r="CD34" i="1"/>
  <c r="CE34" i="1"/>
  <c r="CF34" i="1"/>
  <c r="CG34" i="1"/>
  <c r="CH34" i="1"/>
  <c r="CH26" i="1" s="1"/>
  <c r="CH25" i="1" s="1"/>
  <c r="CH24" i="1" s="1"/>
  <c r="CH23" i="1" s="1"/>
  <c r="CI34" i="1"/>
  <c r="CJ34" i="1"/>
  <c r="CK34" i="1"/>
  <c r="CL34" i="1"/>
  <c r="CM34" i="1"/>
  <c r="CN34" i="1"/>
  <c r="CO34" i="1"/>
  <c r="CP34" i="1"/>
  <c r="CP26" i="1" s="1"/>
  <c r="CP25" i="1" s="1"/>
  <c r="CP24" i="1" s="1"/>
  <c r="CP23" i="1" s="1"/>
  <c r="CQ34" i="1"/>
  <c r="CR34" i="1"/>
  <c r="CS34" i="1"/>
  <c r="CT34" i="1"/>
  <c r="CU34" i="1"/>
  <c r="CV34" i="1"/>
  <c r="CW34" i="1"/>
  <c r="CX34" i="1"/>
  <c r="CX26" i="1" s="1"/>
  <c r="CX25" i="1" s="1"/>
  <c r="CX24" i="1" s="1"/>
  <c r="CX23" i="1" s="1"/>
  <c r="CY34" i="1"/>
  <c r="CZ34" i="1"/>
  <c r="DA34" i="1"/>
  <c r="DB34" i="1"/>
  <c r="DC34" i="1"/>
  <c r="DD34" i="1"/>
  <c r="DE34" i="1"/>
  <c r="DF34" i="1"/>
  <c r="DF26" i="1" s="1"/>
  <c r="DF25" i="1" s="1"/>
  <c r="DF24" i="1" s="1"/>
  <c r="DF23" i="1" s="1"/>
  <c r="DG34" i="1"/>
  <c r="DH34" i="1"/>
  <c r="DI34" i="1"/>
  <c r="DJ34" i="1"/>
  <c r="DJ26" i="1" s="1"/>
  <c r="DJ25" i="1" s="1"/>
  <c r="DJ24" i="1" s="1"/>
  <c r="DJ23" i="1" s="1"/>
  <c r="DK34" i="1"/>
  <c r="DL34" i="1"/>
  <c r="DM34" i="1"/>
  <c r="DN34" i="1"/>
  <c r="DN26" i="1" s="1"/>
  <c r="DN25" i="1" s="1"/>
  <c r="DN24" i="1" s="1"/>
  <c r="DN23" i="1" s="1"/>
  <c r="DO34" i="1"/>
  <c r="DP34" i="1"/>
  <c r="DQ34" i="1"/>
  <c r="DR34" i="1"/>
  <c r="DR26" i="1" s="1"/>
  <c r="DR25" i="1" s="1"/>
  <c r="DR24" i="1" s="1"/>
  <c r="DR23" i="1" s="1"/>
  <c r="DS34" i="1"/>
  <c r="DT34" i="1"/>
  <c r="DU34" i="1"/>
  <c r="DV34" i="1"/>
  <c r="DV26" i="1" s="1"/>
  <c r="DV25" i="1" s="1"/>
  <c r="DV24" i="1" s="1"/>
  <c r="DV23" i="1" s="1"/>
  <c r="DW34" i="1"/>
  <c r="DX34" i="1"/>
  <c r="DY34" i="1"/>
  <c r="DZ34" i="1"/>
  <c r="DZ26" i="1" s="1"/>
  <c r="DZ25" i="1" s="1"/>
  <c r="DZ24" i="1" s="1"/>
  <c r="DZ23" i="1" s="1"/>
  <c r="EA34" i="1"/>
  <c r="EC34" i="1"/>
  <c r="ED34" i="1"/>
  <c r="ED26" i="1" s="1"/>
  <c r="ED25" i="1" s="1"/>
  <c r="EE34" i="1"/>
  <c r="EF34" i="1"/>
  <c r="EG34" i="1"/>
  <c r="EH34" i="1"/>
  <c r="EH26" i="1" s="1"/>
  <c r="EH25" i="1" s="1"/>
  <c r="EI34" i="1"/>
  <c r="EJ34" i="1"/>
  <c r="EK34" i="1"/>
  <c r="EL34" i="1"/>
  <c r="EL26" i="1" s="1"/>
  <c r="EL25" i="1" s="1"/>
  <c r="EM34" i="1"/>
  <c r="EN34" i="1"/>
  <c r="EO34" i="1"/>
  <c r="EP34" i="1"/>
  <c r="EP26" i="1" s="1"/>
  <c r="EP25" i="1" s="1"/>
  <c r="EQ34" i="1"/>
  <c r="ER34" i="1"/>
  <c r="ES34" i="1"/>
  <c r="ET34" i="1"/>
  <c r="ET26" i="1" s="1"/>
  <c r="ET25" i="1" s="1"/>
  <c r="EU34" i="1"/>
  <c r="EV34" i="1"/>
  <c r="EW34" i="1"/>
  <c r="EX34" i="1"/>
  <c r="EX26" i="1" s="1"/>
  <c r="EX25" i="1" s="1"/>
  <c r="EY34" i="1"/>
  <c r="EZ34" i="1"/>
  <c r="FA34" i="1"/>
  <c r="GB34" i="1"/>
  <c r="FB35" i="1"/>
  <c r="GG35" i="1"/>
  <c r="FB36" i="1"/>
  <c r="GC36" i="1"/>
  <c r="GD36" i="1"/>
  <c r="GD34" i="1" s="1"/>
  <c r="DB37" i="1"/>
  <c r="GC37" i="1"/>
  <c r="FB38" i="1"/>
  <c r="GG38" i="1"/>
  <c r="I39" i="1"/>
  <c r="J39" i="1"/>
  <c r="AC39" i="1"/>
  <c r="AX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GB39" i="1"/>
  <c r="GD39" i="1"/>
  <c r="GE39" i="1"/>
  <c r="GF39" i="1"/>
  <c r="AA40" i="1"/>
  <c r="AB40" i="1"/>
  <c r="CB40" i="1"/>
  <c r="CB39" i="1" s="1"/>
  <c r="GC40" i="1"/>
  <c r="GC39" i="1" s="1"/>
  <c r="L41" i="1"/>
  <c r="N41" i="1"/>
  <c r="O41" i="1"/>
  <c r="R41" i="1"/>
  <c r="Q41" i="1" s="1"/>
  <c r="T41" i="1"/>
  <c r="U41" i="1"/>
  <c r="X41" i="1"/>
  <c r="W41" i="1" s="1"/>
  <c r="AC41" i="1"/>
  <c r="AD41" i="1"/>
  <c r="AD39" i="1" s="1"/>
  <c r="AE41" i="1"/>
  <c r="AF41" i="1"/>
  <c r="AF39" i="1" s="1"/>
  <c r="AG41" i="1"/>
  <c r="AH41" i="1"/>
  <c r="AH39" i="1" s="1"/>
  <c r="AI41" i="1"/>
  <c r="AJ41" i="1"/>
  <c r="AJ39" i="1" s="1"/>
  <c r="AJ26" i="1" s="1"/>
  <c r="AJ25" i="1" s="1"/>
  <c r="AK41" i="1"/>
  <c r="AL41" i="1"/>
  <c r="AL39" i="1" s="1"/>
  <c r="AM41" i="1"/>
  <c r="AN41" i="1"/>
  <c r="AN39" i="1" s="1"/>
  <c r="AO41" i="1"/>
  <c r="AP41" i="1"/>
  <c r="AP39" i="1" s="1"/>
  <c r="AQ41" i="1"/>
  <c r="AR41" i="1"/>
  <c r="AR39" i="1" s="1"/>
  <c r="AS41" i="1"/>
  <c r="AT41" i="1"/>
  <c r="AT39" i="1" s="1"/>
  <c r="AU41" i="1"/>
  <c r="AV41" i="1"/>
  <c r="AV39" i="1" s="1"/>
  <c r="AW41" i="1"/>
  <c r="AX41" i="1"/>
  <c r="AY41" i="1"/>
  <c r="AZ41" i="1"/>
  <c r="AZ39" i="1" s="1"/>
  <c r="BA41" i="1"/>
  <c r="BB41" i="1"/>
  <c r="BB39" i="1" s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EO41" i="1"/>
  <c r="EP41" i="1"/>
  <c r="EQ41" i="1"/>
  <c r="ER41" i="1"/>
  <c r="ES41" i="1"/>
  <c r="ET41" i="1"/>
  <c r="EU41" i="1"/>
  <c r="EV41" i="1"/>
  <c r="EW41" i="1"/>
  <c r="EX41" i="1"/>
  <c r="EY41" i="1"/>
  <c r="EZ41" i="1"/>
  <c r="FA41" i="1"/>
  <c r="K42" i="1"/>
  <c r="N42" i="1"/>
  <c r="Q42" i="1"/>
  <c r="T42" i="1"/>
  <c r="W42" i="1"/>
  <c r="Z42" i="1"/>
  <c r="AA42" i="1"/>
  <c r="CB42" i="1"/>
  <c r="DB42" i="1"/>
  <c r="EB42" i="1"/>
  <c r="GB42" i="1"/>
  <c r="GC42" i="1"/>
  <c r="GD42" i="1"/>
  <c r="K43" i="1"/>
  <c r="N43" i="1"/>
  <c r="Q43" i="1"/>
  <c r="T43" i="1"/>
  <c r="W43" i="1"/>
  <c r="AA43" i="1"/>
  <c r="Z43" i="1" s="1"/>
  <c r="CB43" i="1"/>
  <c r="DB43" i="1"/>
  <c r="GB43" i="1"/>
  <c r="GC43" i="1"/>
  <c r="K44" i="1"/>
  <c r="N44" i="1"/>
  <c r="Q44" i="1"/>
  <c r="T44" i="1"/>
  <c r="W44" i="1"/>
  <c r="AA44" i="1"/>
  <c r="Z44" i="1" s="1"/>
  <c r="CB44" i="1"/>
  <c r="GB44" i="1"/>
  <c r="GC44" i="1"/>
  <c r="K45" i="1"/>
  <c r="N45" i="1"/>
  <c r="Q45" i="1"/>
  <c r="T45" i="1"/>
  <c r="W45" i="1"/>
  <c r="Z45" i="1"/>
  <c r="AA45" i="1"/>
  <c r="CB45" i="1"/>
  <c r="DB45" i="1" s="1"/>
  <c r="EB45" i="1" s="1"/>
  <c r="GF45" i="1" s="1"/>
  <c r="GB45" i="1"/>
  <c r="GC45" i="1"/>
  <c r="GD45" i="1"/>
  <c r="K46" i="1"/>
  <c r="N46" i="1"/>
  <c r="Q46" i="1"/>
  <c r="T46" i="1"/>
  <c r="W46" i="1"/>
  <c r="Z46" i="1"/>
  <c r="AA46" i="1"/>
  <c r="CB46" i="1"/>
  <c r="DB46" i="1"/>
  <c r="EB46" i="1"/>
  <c r="GF46" i="1" s="1"/>
  <c r="GB46" i="1"/>
  <c r="GC46" i="1"/>
  <c r="GD46" i="1"/>
  <c r="K47" i="1"/>
  <c r="N47" i="1"/>
  <c r="Q47" i="1"/>
  <c r="T47" i="1"/>
  <c r="W47" i="1"/>
  <c r="Z47" i="1"/>
  <c r="AA47" i="1"/>
  <c r="CB47" i="1"/>
  <c r="GB47" i="1"/>
  <c r="GC47" i="1"/>
  <c r="K48" i="1"/>
  <c r="N48" i="1"/>
  <c r="Q48" i="1"/>
  <c r="T48" i="1"/>
  <c r="W48" i="1"/>
  <c r="AA48" i="1"/>
  <c r="Z48" i="1" s="1"/>
  <c r="CB48" i="1"/>
  <c r="GB48" i="1"/>
  <c r="GC48" i="1"/>
  <c r="K49" i="1"/>
  <c r="N49" i="1"/>
  <c r="Q49" i="1"/>
  <c r="T49" i="1"/>
  <c r="W49" i="1"/>
  <c r="AA49" i="1"/>
  <c r="Z49" i="1" s="1"/>
  <c r="CB49" i="1"/>
  <c r="DB49" i="1" s="1"/>
  <c r="EB49" i="1"/>
  <c r="GB49" i="1"/>
  <c r="GC49" i="1"/>
  <c r="GD49" i="1"/>
  <c r="GE49" i="1"/>
  <c r="K50" i="1"/>
  <c r="N50" i="1"/>
  <c r="Q50" i="1"/>
  <c r="T50" i="1"/>
  <c r="W50" i="1"/>
  <c r="Z50" i="1"/>
  <c r="AA50" i="1"/>
  <c r="CB50" i="1"/>
  <c r="DB50" i="1"/>
  <c r="GB50" i="1"/>
  <c r="GC50" i="1"/>
  <c r="GD50" i="1"/>
  <c r="K51" i="1"/>
  <c r="L51" i="1"/>
  <c r="O51" i="1"/>
  <c r="Q51" i="1"/>
  <c r="R51" i="1"/>
  <c r="U51" i="1"/>
  <c r="T51" i="1" s="1"/>
  <c r="W51" i="1"/>
  <c r="X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T51" i="1"/>
  <c r="DU51" i="1"/>
  <c r="DV51" i="1"/>
  <c r="DW51" i="1"/>
  <c r="DX51" i="1"/>
  <c r="DY51" i="1"/>
  <c r="DZ51" i="1"/>
  <c r="EA51" i="1"/>
  <c r="EC51" i="1"/>
  <c r="ED51" i="1"/>
  <c r="EE51" i="1"/>
  <c r="EF51" i="1"/>
  <c r="EG51" i="1"/>
  <c r="EH51" i="1"/>
  <c r="EI51" i="1"/>
  <c r="EJ51" i="1"/>
  <c r="EK51" i="1"/>
  <c r="EL51" i="1"/>
  <c r="EM51" i="1"/>
  <c r="EN51" i="1"/>
  <c r="EO51" i="1"/>
  <c r="EP51" i="1"/>
  <c r="EQ51" i="1"/>
  <c r="ER51" i="1"/>
  <c r="ES51" i="1"/>
  <c r="ET51" i="1"/>
  <c r="EU51" i="1"/>
  <c r="EV51" i="1"/>
  <c r="EW51" i="1"/>
  <c r="EX51" i="1"/>
  <c r="EY51" i="1"/>
  <c r="EZ51" i="1"/>
  <c r="FA51" i="1"/>
  <c r="K52" i="1"/>
  <c r="N52" i="1"/>
  <c r="Q52" i="1"/>
  <c r="T52" i="1"/>
  <c r="W52" i="1"/>
  <c r="AA52" i="1"/>
  <c r="Z52" i="1" s="1"/>
  <c r="CB52" i="1"/>
  <c r="GB52" i="1"/>
  <c r="GC52" i="1"/>
  <c r="K53" i="1"/>
  <c r="N53" i="1"/>
  <c r="Q53" i="1"/>
  <c r="T53" i="1"/>
  <c r="W53" i="1"/>
  <c r="AA53" i="1"/>
  <c r="Z53" i="1" s="1"/>
  <c r="CB53" i="1"/>
  <c r="GB53" i="1"/>
  <c r="GC53" i="1"/>
  <c r="K54" i="1"/>
  <c r="N54" i="1"/>
  <c r="Q54" i="1"/>
  <c r="T54" i="1"/>
  <c r="W54" i="1"/>
  <c r="AA54" i="1"/>
  <c r="Z54" i="1" s="1"/>
  <c r="CB54" i="1"/>
  <c r="DB54" i="1"/>
  <c r="EB54" i="1"/>
  <c r="GF54" i="1" s="1"/>
  <c r="FB54" i="1"/>
  <c r="GB54" i="1"/>
  <c r="GC54" i="1"/>
  <c r="GD54" i="1"/>
  <c r="GE54" i="1"/>
  <c r="K55" i="1"/>
  <c r="N55" i="1"/>
  <c r="Q55" i="1"/>
  <c r="T55" i="1"/>
  <c r="W55" i="1"/>
  <c r="Z55" i="1"/>
  <c r="AA55" i="1"/>
  <c r="CB55" i="1"/>
  <c r="DB55" i="1"/>
  <c r="EB55" i="1"/>
  <c r="GF55" i="1" s="1"/>
  <c r="GB55" i="1"/>
  <c r="GC55" i="1"/>
  <c r="GD55" i="1"/>
  <c r="K56" i="1"/>
  <c r="N56" i="1"/>
  <c r="Q56" i="1"/>
  <c r="T56" i="1"/>
  <c r="W56" i="1"/>
  <c r="AA56" i="1"/>
  <c r="Z56" i="1" s="1"/>
  <c r="CB56" i="1"/>
  <c r="DB56" i="1"/>
  <c r="GB56" i="1"/>
  <c r="GC56" i="1"/>
  <c r="K57" i="1"/>
  <c r="N57" i="1"/>
  <c r="Q57" i="1"/>
  <c r="T57" i="1"/>
  <c r="W57" i="1"/>
  <c r="AA57" i="1"/>
  <c r="Z57" i="1" s="1"/>
  <c r="CB57" i="1"/>
  <c r="GB57" i="1"/>
  <c r="GC57" i="1"/>
  <c r="K58" i="1"/>
  <c r="N58" i="1"/>
  <c r="Q58" i="1"/>
  <c r="T58" i="1"/>
  <c r="W58" i="1"/>
  <c r="Z58" i="1"/>
  <c r="AA58" i="1"/>
  <c r="CB58" i="1"/>
  <c r="DB58" i="1" s="1"/>
  <c r="GB58" i="1"/>
  <c r="GC58" i="1"/>
  <c r="GD58" i="1"/>
  <c r="K59" i="1"/>
  <c r="N59" i="1"/>
  <c r="Q59" i="1"/>
  <c r="T59" i="1"/>
  <c r="W59" i="1"/>
  <c r="Z59" i="1"/>
  <c r="AA59" i="1"/>
  <c r="CB59" i="1"/>
  <c r="DB59" i="1"/>
  <c r="EB59" i="1"/>
  <c r="GF59" i="1" s="1"/>
  <c r="GB59" i="1"/>
  <c r="GC59" i="1"/>
  <c r="GD59" i="1"/>
  <c r="K60" i="1"/>
  <c r="N60" i="1"/>
  <c r="Q60" i="1"/>
  <c r="T60" i="1"/>
  <c r="W60" i="1"/>
  <c r="AA60" i="1"/>
  <c r="Z60" i="1" s="1"/>
  <c r="CB60" i="1"/>
  <c r="DB60" i="1"/>
  <c r="GB60" i="1"/>
  <c r="GC60" i="1"/>
  <c r="K61" i="1"/>
  <c r="N61" i="1"/>
  <c r="Q61" i="1"/>
  <c r="T61" i="1"/>
  <c r="W61" i="1"/>
  <c r="AA61" i="1"/>
  <c r="Z61" i="1" s="1"/>
  <c r="CB61" i="1"/>
  <c r="GB61" i="1"/>
  <c r="GC61" i="1"/>
  <c r="K62" i="1"/>
  <c r="N62" i="1"/>
  <c r="Q62" i="1"/>
  <c r="T62" i="1"/>
  <c r="W62" i="1"/>
  <c r="Z62" i="1"/>
  <c r="AA62" i="1"/>
  <c r="CB62" i="1"/>
  <c r="DB62" i="1" s="1"/>
  <c r="EB62" i="1" s="1"/>
  <c r="GF62" i="1" s="1"/>
  <c r="GB62" i="1"/>
  <c r="GC62" i="1"/>
  <c r="GD62" i="1"/>
  <c r="K63" i="1"/>
  <c r="N63" i="1"/>
  <c r="Q63" i="1"/>
  <c r="T63" i="1"/>
  <c r="W63" i="1"/>
  <c r="Z63" i="1"/>
  <c r="AA63" i="1"/>
  <c r="CB63" i="1"/>
  <c r="DB63" i="1"/>
  <c r="EB63" i="1"/>
  <c r="GF63" i="1" s="1"/>
  <c r="GB63" i="1"/>
  <c r="GC63" i="1"/>
  <c r="GD63" i="1"/>
  <c r="K64" i="1"/>
  <c r="N64" i="1"/>
  <c r="Q64" i="1"/>
  <c r="T64" i="1"/>
  <c r="W64" i="1"/>
  <c r="Z64" i="1"/>
  <c r="AA64" i="1"/>
  <c r="CB64" i="1"/>
  <c r="GB64" i="1"/>
  <c r="GC64" i="1"/>
  <c r="K65" i="1"/>
  <c r="N65" i="1"/>
  <c r="Q65" i="1"/>
  <c r="T65" i="1"/>
  <c r="W65" i="1"/>
  <c r="AA65" i="1"/>
  <c r="Z65" i="1" s="1"/>
  <c r="CB65" i="1"/>
  <c r="GB65" i="1"/>
  <c r="GC65" i="1"/>
  <c r="K66" i="1"/>
  <c r="N66" i="1"/>
  <c r="Q66" i="1"/>
  <c r="T66" i="1"/>
  <c r="W66" i="1"/>
  <c r="AA66" i="1"/>
  <c r="Z66" i="1" s="1"/>
  <c r="CB66" i="1"/>
  <c r="DB66" i="1" s="1"/>
  <c r="FB66" i="1" s="1"/>
  <c r="EB66" i="1"/>
  <c r="GF66" i="1" s="1"/>
  <c r="GB66" i="1"/>
  <c r="GC66" i="1"/>
  <c r="GD66" i="1"/>
  <c r="K67" i="1"/>
  <c r="N67" i="1"/>
  <c r="Q67" i="1"/>
  <c r="T67" i="1"/>
  <c r="W67" i="1"/>
  <c r="Z67" i="1"/>
  <c r="AA67" i="1"/>
  <c r="CB67" i="1"/>
  <c r="DB67" i="1"/>
  <c r="GB67" i="1"/>
  <c r="GC67" i="1"/>
  <c r="GD67" i="1"/>
  <c r="K68" i="1"/>
  <c r="N68" i="1"/>
  <c r="Q68" i="1"/>
  <c r="T68" i="1"/>
  <c r="W68" i="1"/>
  <c r="AA68" i="1"/>
  <c r="Z68" i="1" s="1"/>
  <c r="CB68" i="1"/>
  <c r="GB68" i="1"/>
  <c r="GC68" i="1"/>
  <c r="K69" i="1"/>
  <c r="N69" i="1"/>
  <c r="Q69" i="1"/>
  <c r="T69" i="1"/>
  <c r="W69" i="1"/>
  <c r="AA69" i="1"/>
  <c r="Z69" i="1" s="1"/>
  <c r="CB69" i="1"/>
  <c r="GB69" i="1"/>
  <c r="GC69" i="1"/>
  <c r="K70" i="1"/>
  <c r="N70" i="1"/>
  <c r="Q70" i="1"/>
  <c r="T70" i="1"/>
  <c r="W70" i="1"/>
  <c r="AA70" i="1"/>
  <c r="Z70" i="1" s="1"/>
  <c r="CB70" i="1"/>
  <c r="DB70" i="1" s="1"/>
  <c r="EB70" i="1"/>
  <c r="GF70" i="1" s="1"/>
  <c r="GB70" i="1"/>
  <c r="GC70" i="1"/>
  <c r="GD70" i="1"/>
  <c r="K71" i="1"/>
  <c r="N71" i="1"/>
  <c r="Q71" i="1"/>
  <c r="T71" i="1"/>
  <c r="W71" i="1"/>
  <c r="Z71" i="1"/>
  <c r="AA71" i="1"/>
  <c r="CB71" i="1"/>
  <c r="DB71" i="1"/>
  <c r="GB71" i="1"/>
  <c r="GC71" i="1"/>
  <c r="GD71" i="1"/>
  <c r="K72" i="1"/>
  <c r="N72" i="1"/>
  <c r="Q72" i="1"/>
  <c r="T72" i="1"/>
  <c r="W72" i="1"/>
  <c r="AA72" i="1"/>
  <c r="Z72" i="1" s="1"/>
  <c r="CB72" i="1"/>
  <c r="GB72" i="1"/>
  <c r="GC72" i="1"/>
  <c r="K73" i="1"/>
  <c r="N73" i="1"/>
  <c r="Q73" i="1"/>
  <c r="T73" i="1"/>
  <c r="W73" i="1"/>
  <c r="AA73" i="1"/>
  <c r="Z73" i="1" s="1"/>
  <c r="CB73" i="1"/>
  <c r="GB73" i="1"/>
  <c r="GC73" i="1"/>
  <c r="K74" i="1"/>
  <c r="N74" i="1"/>
  <c r="Q74" i="1"/>
  <c r="T74" i="1"/>
  <c r="W74" i="1"/>
  <c r="AA74" i="1"/>
  <c r="Z74" i="1" s="1"/>
  <c r="CB74" i="1"/>
  <c r="DB74" i="1" s="1"/>
  <c r="EB74" i="1"/>
  <c r="GF74" i="1" s="1"/>
  <c r="GB74" i="1"/>
  <c r="GC74" i="1"/>
  <c r="GD74" i="1"/>
  <c r="K75" i="1"/>
  <c r="N75" i="1"/>
  <c r="Q75" i="1"/>
  <c r="T75" i="1"/>
  <c r="W75" i="1"/>
  <c r="Z75" i="1"/>
  <c r="AA75" i="1"/>
  <c r="CB75" i="1"/>
  <c r="DB75" i="1"/>
  <c r="GB75" i="1"/>
  <c r="GC75" i="1"/>
  <c r="GD75" i="1"/>
  <c r="K76" i="1"/>
  <c r="N76" i="1"/>
  <c r="Q76" i="1"/>
  <c r="T76" i="1"/>
  <c r="W76" i="1"/>
  <c r="AA76" i="1"/>
  <c r="Z76" i="1" s="1"/>
  <c r="CB76" i="1"/>
  <c r="GB76" i="1"/>
  <c r="GC76" i="1"/>
  <c r="K77" i="1"/>
  <c r="N77" i="1"/>
  <c r="Q77" i="1"/>
  <c r="T77" i="1"/>
  <c r="W77" i="1"/>
  <c r="AA77" i="1"/>
  <c r="Z77" i="1" s="1"/>
  <c r="CB77" i="1"/>
  <c r="GD77" i="1" s="1"/>
  <c r="DB77" i="1"/>
  <c r="GB77" i="1"/>
  <c r="GC77" i="1"/>
  <c r="GE77" i="1"/>
  <c r="M78" i="1"/>
  <c r="K78" i="1" s="1"/>
  <c r="P78" i="1"/>
  <c r="N78" i="1" s="1"/>
  <c r="S78" i="1"/>
  <c r="Q78" i="1" s="1"/>
  <c r="V78" i="1"/>
  <c r="T78" i="1" s="1"/>
  <c r="Y78" i="1"/>
  <c r="W78" i="1" s="1"/>
  <c r="AB78" i="1"/>
  <c r="Z78" i="1" s="1"/>
  <c r="AD78" i="1"/>
  <c r="AE78" i="1"/>
  <c r="AE39" i="1" s="1"/>
  <c r="AF78" i="1"/>
  <c r="AG78" i="1"/>
  <c r="AH78" i="1"/>
  <c r="AI78" i="1"/>
  <c r="AI39" i="1" s="1"/>
  <c r="AJ78" i="1"/>
  <c r="AK78" i="1"/>
  <c r="AL78" i="1"/>
  <c r="AM78" i="1"/>
  <c r="AM39" i="1" s="1"/>
  <c r="AN78" i="1"/>
  <c r="AO78" i="1"/>
  <c r="AP78" i="1"/>
  <c r="AQ78" i="1"/>
  <c r="AQ39" i="1" s="1"/>
  <c r="AR78" i="1"/>
  <c r="AS78" i="1"/>
  <c r="AT78" i="1"/>
  <c r="AU78" i="1"/>
  <c r="AU39" i="1" s="1"/>
  <c r="AV78" i="1"/>
  <c r="AW78" i="1"/>
  <c r="AX78" i="1"/>
  <c r="AY78" i="1"/>
  <c r="AY39" i="1" s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C78" i="1"/>
  <c r="CD78" i="1"/>
  <c r="CE78" i="1"/>
  <c r="CF78" i="1"/>
  <c r="CG78" i="1"/>
  <c r="CH78" i="1"/>
  <c r="CI78" i="1"/>
  <c r="CJ78" i="1"/>
  <c r="CK78" i="1"/>
  <c r="CL78" i="1"/>
  <c r="CM78" i="1"/>
  <c r="CN78" i="1"/>
  <c r="CO78" i="1"/>
  <c r="CP78" i="1"/>
  <c r="CQ78" i="1"/>
  <c r="CR78" i="1"/>
  <c r="CS78" i="1"/>
  <c r="CT78" i="1"/>
  <c r="CU78" i="1"/>
  <c r="CV78" i="1"/>
  <c r="CW78" i="1"/>
  <c r="CX78" i="1"/>
  <c r="CY78" i="1"/>
  <c r="CZ78" i="1"/>
  <c r="DA78" i="1"/>
  <c r="DC78" i="1"/>
  <c r="DD78" i="1"/>
  <c r="DE78" i="1"/>
  <c r="DF78" i="1"/>
  <c r="DG78" i="1"/>
  <c r="DH78" i="1"/>
  <c r="DI78" i="1"/>
  <c r="DJ78" i="1"/>
  <c r="DK78" i="1"/>
  <c r="DL78" i="1"/>
  <c r="DM78" i="1"/>
  <c r="DN78" i="1"/>
  <c r="DO78" i="1"/>
  <c r="DP78" i="1"/>
  <c r="DQ78" i="1"/>
  <c r="DR78" i="1"/>
  <c r="DS78" i="1"/>
  <c r="DT78" i="1"/>
  <c r="DU78" i="1"/>
  <c r="DV78" i="1"/>
  <c r="DW78" i="1"/>
  <c r="DX78" i="1"/>
  <c r="DY78" i="1"/>
  <c r="DZ78" i="1"/>
  <c r="EA78" i="1"/>
  <c r="EC78" i="1"/>
  <c r="ED78" i="1"/>
  <c r="EE78" i="1"/>
  <c r="EF78" i="1"/>
  <c r="EG78" i="1"/>
  <c r="EH78" i="1"/>
  <c r="EI78" i="1"/>
  <c r="EJ78" i="1"/>
  <c r="EK78" i="1"/>
  <c r="EL78" i="1"/>
  <c r="EM78" i="1"/>
  <c r="EN78" i="1"/>
  <c r="EO78" i="1"/>
  <c r="EP78" i="1"/>
  <c r="EQ78" i="1"/>
  <c r="ER78" i="1"/>
  <c r="ES78" i="1"/>
  <c r="ET78" i="1"/>
  <c r="EU78" i="1"/>
  <c r="EV78" i="1"/>
  <c r="EW78" i="1"/>
  <c r="EX78" i="1"/>
  <c r="EY78" i="1"/>
  <c r="EZ78" i="1"/>
  <c r="FA78" i="1"/>
  <c r="K79" i="1"/>
  <c r="N79" i="1"/>
  <c r="Q79" i="1"/>
  <c r="T79" i="1"/>
  <c r="W79" i="1"/>
  <c r="Z79" i="1"/>
  <c r="AB79" i="1"/>
  <c r="AC79" i="1"/>
  <c r="CB79" i="1"/>
  <c r="DB79" i="1"/>
  <c r="EB79" i="1" s="1"/>
  <c r="GF79" i="1" s="1"/>
  <c r="GC79" i="1"/>
  <c r="GC78" i="1" s="1"/>
  <c r="GD79" i="1"/>
  <c r="GE79" i="1"/>
  <c r="K80" i="1"/>
  <c r="N80" i="1"/>
  <c r="Q80" i="1"/>
  <c r="T80" i="1"/>
  <c r="W80" i="1"/>
  <c r="Z80" i="1"/>
  <c r="AB80" i="1"/>
  <c r="AC80" i="1"/>
  <c r="GB80" i="1" s="1"/>
  <c r="CB80" i="1"/>
  <c r="GD80" i="1" s="1"/>
  <c r="DB80" i="1"/>
  <c r="GC80" i="1"/>
  <c r="K81" i="1"/>
  <c r="N81" i="1"/>
  <c r="Q81" i="1"/>
  <c r="T81" i="1"/>
  <c r="W81" i="1"/>
  <c r="Z81" i="1"/>
  <c r="AB81" i="1"/>
  <c r="AC81" i="1"/>
  <c r="GB81" i="1" s="1"/>
  <c r="CB81" i="1"/>
  <c r="DB81" i="1"/>
  <c r="EB81" i="1" s="1"/>
  <c r="GF81" i="1" s="1"/>
  <c r="FB81" i="1"/>
  <c r="GC81" i="1"/>
  <c r="GD81" i="1"/>
  <c r="GE81" i="1"/>
  <c r="GG81" i="1"/>
  <c r="K82" i="1"/>
  <c r="N82" i="1"/>
  <c r="Q82" i="1"/>
  <c r="T82" i="1"/>
  <c r="W82" i="1"/>
  <c r="Z82" i="1"/>
  <c r="AB82" i="1"/>
  <c r="AC82" i="1"/>
  <c r="CB82" i="1"/>
  <c r="GD82" i="1" s="1"/>
  <c r="DB82" i="1"/>
  <c r="EB82" i="1" s="1"/>
  <c r="GF82" i="1" s="1"/>
  <c r="GC82" i="1"/>
  <c r="GE82" i="1"/>
  <c r="K83" i="1"/>
  <c r="N83" i="1"/>
  <c r="Q83" i="1"/>
  <c r="T83" i="1"/>
  <c r="W83" i="1"/>
  <c r="Z83" i="1"/>
  <c r="AB83" i="1"/>
  <c r="AC83" i="1"/>
  <c r="GB83" i="1" s="1"/>
  <c r="CB83" i="1"/>
  <c r="DB83" i="1"/>
  <c r="GC83" i="1"/>
  <c r="GD83" i="1"/>
  <c r="GE83" i="1"/>
  <c r="K84" i="1"/>
  <c r="N84" i="1"/>
  <c r="Q84" i="1"/>
  <c r="T84" i="1"/>
  <c r="W84" i="1"/>
  <c r="Z84" i="1"/>
  <c r="AB84" i="1"/>
  <c r="AC84" i="1"/>
  <c r="GB84" i="1" s="1"/>
  <c r="CB84" i="1"/>
  <c r="GD84" i="1" s="1"/>
  <c r="DB84" i="1"/>
  <c r="EB84" i="1" s="1"/>
  <c r="GF84" i="1" s="1"/>
  <c r="FB84" i="1"/>
  <c r="GC84" i="1"/>
  <c r="GE84" i="1"/>
  <c r="K85" i="1"/>
  <c r="N85" i="1"/>
  <c r="Q85" i="1"/>
  <c r="T85" i="1"/>
  <c r="W85" i="1"/>
  <c r="Z85" i="1"/>
  <c r="AB85" i="1"/>
  <c r="AC85" i="1"/>
  <c r="GB85" i="1" s="1"/>
  <c r="CB85" i="1"/>
  <c r="DB85" i="1"/>
  <c r="GC85" i="1"/>
  <c r="GD85" i="1"/>
  <c r="K86" i="1"/>
  <c r="N86" i="1"/>
  <c r="Q86" i="1"/>
  <c r="T86" i="1"/>
  <c r="W86" i="1"/>
  <c r="Z86" i="1"/>
  <c r="AB86" i="1"/>
  <c r="AC86" i="1"/>
  <c r="GB86" i="1" s="1"/>
  <c r="CB86" i="1"/>
  <c r="GD86" i="1" s="1"/>
  <c r="DB86" i="1"/>
  <c r="GC86" i="1"/>
  <c r="K87" i="1"/>
  <c r="N87" i="1"/>
  <c r="Q87" i="1"/>
  <c r="T87" i="1"/>
  <c r="W87" i="1"/>
  <c r="Z87" i="1"/>
  <c r="AB87" i="1"/>
  <c r="AC87" i="1"/>
  <c r="CB87" i="1"/>
  <c r="DB87" i="1"/>
  <c r="EB87" i="1" s="1"/>
  <c r="GF87" i="1" s="1"/>
  <c r="GC87" i="1"/>
  <c r="GD87" i="1"/>
  <c r="GE87" i="1"/>
  <c r="FB88" i="1"/>
  <c r="GC88" i="1"/>
  <c r="GG88" i="1"/>
  <c r="FB89" i="1"/>
  <c r="GG89" i="1"/>
  <c r="F90" i="1"/>
  <c r="FB90" i="1"/>
  <c r="GG90" i="1"/>
  <c r="AG92" i="1"/>
  <c r="AI92" i="1"/>
  <c r="AO92" i="1"/>
  <c r="AQ92" i="1"/>
  <c r="AW92" i="1"/>
  <c r="AY92" i="1"/>
  <c r="BE92" i="1"/>
  <c r="BG92" i="1"/>
  <c r="BM92" i="1"/>
  <c r="BO92" i="1"/>
  <c r="BU92" i="1"/>
  <c r="BW92" i="1"/>
  <c r="CC92" i="1"/>
  <c r="CE92" i="1"/>
  <c r="CK92" i="1"/>
  <c r="CM92" i="1"/>
  <c r="CS92" i="1"/>
  <c r="CU92" i="1"/>
  <c r="DA92" i="1"/>
  <c r="DC92" i="1"/>
  <c r="DI92" i="1"/>
  <c r="DK92" i="1"/>
  <c r="DQ92" i="1"/>
  <c r="DS92" i="1"/>
  <c r="DY92" i="1"/>
  <c r="EA92" i="1"/>
  <c r="EC92" i="1"/>
  <c r="EG92" i="1"/>
  <c r="EI92" i="1"/>
  <c r="EK92" i="1"/>
  <c r="EO92" i="1"/>
  <c r="ES92" i="1"/>
  <c r="EW92" i="1"/>
  <c r="FA92" i="1"/>
  <c r="GB92" i="1"/>
  <c r="GD92" i="1"/>
  <c r="I93" i="1"/>
  <c r="J93" i="1"/>
  <c r="J92" i="1" s="1"/>
  <c r="AC93" i="1"/>
  <c r="AC92" i="1" s="1"/>
  <c r="AD93" i="1"/>
  <c r="AD92" i="1" s="1"/>
  <c r="AE93" i="1"/>
  <c r="AE92" i="1" s="1"/>
  <c r="AF93" i="1"/>
  <c r="AG93" i="1"/>
  <c r="AH93" i="1"/>
  <c r="AH92" i="1" s="1"/>
  <c r="AI93" i="1"/>
  <c r="AJ93" i="1"/>
  <c r="AK93" i="1"/>
  <c r="AK92" i="1" s="1"/>
  <c r="AL93" i="1"/>
  <c r="AL92" i="1" s="1"/>
  <c r="AM93" i="1"/>
  <c r="AM92" i="1" s="1"/>
  <c r="AN93" i="1"/>
  <c r="AO93" i="1"/>
  <c r="AP93" i="1"/>
  <c r="AP92" i="1" s="1"/>
  <c r="AQ93" i="1"/>
  <c r="AR93" i="1"/>
  <c r="AS93" i="1"/>
  <c r="AS92" i="1" s="1"/>
  <c r="AT93" i="1"/>
  <c r="AT92" i="1" s="1"/>
  <c r="AU93" i="1"/>
  <c r="AU92" i="1" s="1"/>
  <c r="AV93" i="1"/>
  <c r="AW93" i="1"/>
  <c r="AX93" i="1"/>
  <c r="AX92" i="1" s="1"/>
  <c r="AY93" i="1"/>
  <c r="AZ93" i="1"/>
  <c r="BA93" i="1"/>
  <c r="BA92" i="1" s="1"/>
  <c r="BB93" i="1"/>
  <c r="BB92" i="1" s="1"/>
  <c r="BC93" i="1"/>
  <c r="BC92" i="1" s="1"/>
  <c r="BD93" i="1"/>
  <c r="BE93" i="1"/>
  <c r="BF93" i="1"/>
  <c r="BF92" i="1" s="1"/>
  <c r="BG93" i="1"/>
  <c r="BH93" i="1"/>
  <c r="BI93" i="1"/>
  <c r="BI92" i="1" s="1"/>
  <c r="BJ93" i="1"/>
  <c r="BJ92" i="1" s="1"/>
  <c r="BK93" i="1"/>
  <c r="BK92" i="1" s="1"/>
  <c r="BL93" i="1"/>
  <c r="BM93" i="1"/>
  <c r="BN93" i="1"/>
  <c r="BN92" i="1" s="1"/>
  <c r="BO93" i="1"/>
  <c r="BP93" i="1"/>
  <c r="BQ93" i="1"/>
  <c r="BQ92" i="1" s="1"/>
  <c r="BR93" i="1"/>
  <c r="BR92" i="1" s="1"/>
  <c r="BS93" i="1"/>
  <c r="BS92" i="1" s="1"/>
  <c r="BT93" i="1"/>
  <c r="BU93" i="1"/>
  <c r="BV93" i="1"/>
  <c r="BV92" i="1" s="1"/>
  <c r="BW93" i="1"/>
  <c r="BX93" i="1"/>
  <c r="BY93" i="1"/>
  <c r="BY92" i="1" s="1"/>
  <c r="BZ93" i="1"/>
  <c r="BZ92" i="1" s="1"/>
  <c r="CA93" i="1"/>
  <c r="CA92" i="1" s="1"/>
  <c r="CB93" i="1"/>
  <c r="CC93" i="1"/>
  <c r="CD93" i="1"/>
  <c r="CD92" i="1" s="1"/>
  <c r="CE93" i="1"/>
  <c r="CF93" i="1"/>
  <c r="CG93" i="1"/>
  <c r="CG92" i="1" s="1"/>
  <c r="CH93" i="1"/>
  <c r="CH92" i="1" s="1"/>
  <c r="CI93" i="1"/>
  <c r="CI92" i="1" s="1"/>
  <c r="CJ93" i="1"/>
  <c r="CK93" i="1"/>
  <c r="CL93" i="1"/>
  <c r="CL92" i="1" s="1"/>
  <c r="CM93" i="1"/>
  <c r="CN93" i="1"/>
  <c r="CO93" i="1"/>
  <c r="CO92" i="1" s="1"/>
  <c r="CP93" i="1"/>
  <c r="CP92" i="1" s="1"/>
  <c r="CQ93" i="1"/>
  <c r="CQ92" i="1" s="1"/>
  <c r="CR93" i="1"/>
  <c r="CS93" i="1"/>
  <c r="CT93" i="1"/>
  <c r="CT92" i="1" s="1"/>
  <c r="CU93" i="1"/>
  <c r="CV93" i="1"/>
  <c r="CW93" i="1"/>
  <c r="CW92" i="1" s="1"/>
  <c r="CX93" i="1"/>
  <c r="CX92" i="1" s="1"/>
  <c r="CY93" i="1"/>
  <c r="CY92" i="1" s="1"/>
  <c r="CZ93" i="1"/>
  <c r="DA93" i="1"/>
  <c r="DB93" i="1"/>
  <c r="DB92" i="1" s="1"/>
  <c r="DC93" i="1"/>
  <c r="DD93" i="1"/>
  <c r="DE93" i="1"/>
  <c r="DE92" i="1" s="1"/>
  <c r="DF93" i="1"/>
  <c r="DF92" i="1" s="1"/>
  <c r="DG93" i="1"/>
  <c r="DG92" i="1" s="1"/>
  <c r="DH93" i="1"/>
  <c r="DI93" i="1"/>
  <c r="DJ93" i="1"/>
  <c r="DJ92" i="1" s="1"/>
  <c r="DK93" i="1"/>
  <c r="DL93" i="1"/>
  <c r="DM93" i="1"/>
  <c r="DM92" i="1" s="1"/>
  <c r="DN93" i="1"/>
  <c r="DN92" i="1" s="1"/>
  <c r="DO93" i="1"/>
  <c r="DO92" i="1" s="1"/>
  <c r="DP93" i="1"/>
  <c r="DQ93" i="1"/>
  <c r="DR93" i="1"/>
  <c r="DR92" i="1" s="1"/>
  <c r="DS93" i="1"/>
  <c r="DT93" i="1"/>
  <c r="DU93" i="1"/>
  <c r="DU92" i="1" s="1"/>
  <c r="DV93" i="1"/>
  <c r="DV92" i="1" s="1"/>
  <c r="DW93" i="1"/>
  <c r="DW92" i="1" s="1"/>
  <c r="DX93" i="1"/>
  <c r="DY93" i="1"/>
  <c r="DZ93" i="1"/>
  <c r="DZ92" i="1" s="1"/>
  <c r="EA93" i="1"/>
  <c r="EC93" i="1"/>
  <c r="ED93" i="1"/>
  <c r="EE93" i="1"/>
  <c r="EE92" i="1" s="1"/>
  <c r="EF93" i="1"/>
  <c r="EG93" i="1"/>
  <c r="EH93" i="1"/>
  <c r="EI93" i="1"/>
  <c r="EJ93" i="1"/>
  <c r="EK93" i="1"/>
  <c r="EL93" i="1"/>
  <c r="EM93" i="1"/>
  <c r="EM92" i="1" s="1"/>
  <c r="EN93" i="1"/>
  <c r="EO93" i="1"/>
  <c r="EP93" i="1"/>
  <c r="EQ93" i="1"/>
  <c r="EQ92" i="1" s="1"/>
  <c r="ER93" i="1"/>
  <c r="ES93" i="1"/>
  <c r="ET93" i="1"/>
  <c r="EU93" i="1"/>
  <c r="EU92" i="1" s="1"/>
  <c r="EV93" i="1"/>
  <c r="EW93" i="1"/>
  <c r="EX93" i="1"/>
  <c r="EY93" i="1"/>
  <c r="EY92" i="1" s="1"/>
  <c r="EZ93" i="1"/>
  <c r="FA93" i="1"/>
  <c r="FC93" i="1"/>
  <c r="FD93" i="1"/>
  <c r="FE93" i="1"/>
  <c r="FF93" i="1"/>
  <c r="FG93" i="1"/>
  <c r="FH93" i="1"/>
  <c r="FI93" i="1"/>
  <c r="FJ93" i="1"/>
  <c r="FK93" i="1"/>
  <c r="FL93" i="1"/>
  <c r="FM93" i="1"/>
  <c r="FN93" i="1"/>
  <c r="FO93" i="1"/>
  <c r="FP93" i="1"/>
  <c r="FQ93" i="1"/>
  <c r="FR93" i="1"/>
  <c r="FS93" i="1"/>
  <c r="FT93" i="1"/>
  <c r="FU93" i="1"/>
  <c r="FV93" i="1"/>
  <c r="FW93" i="1"/>
  <c r="FX93" i="1"/>
  <c r="FY93" i="1"/>
  <c r="FZ93" i="1"/>
  <c r="GA93" i="1"/>
  <c r="GB93" i="1"/>
  <c r="GC93" i="1"/>
  <c r="GD93" i="1"/>
  <c r="FB94" i="1"/>
  <c r="GG94" i="1"/>
  <c r="FB95" i="1"/>
  <c r="GE95" i="1"/>
  <c r="GG95" i="1" s="1"/>
  <c r="FB96" i="1"/>
  <c r="GG96" i="1"/>
  <c r="FB97" i="1"/>
  <c r="GG97" i="1"/>
  <c r="FB98" i="1"/>
  <c r="GG98" i="1"/>
  <c r="FB99" i="1"/>
  <c r="GG99" i="1"/>
  <c r="FB100" i="1"/>
  <c r="GG100" i="1"/>
  <c r="FB101" i="1"/>
  <c r="GG101" i="1"/>
  <c r="FB102" i="1"/>
  <c r="GG102" i="1"/>
  <c r="FB103" i="1"/>
  <c r="GG103" i="1"/>
  <c r="FB104" i="1"/>
  <c r="GG104" i="1"/>
  <c r="FB105" i="1"/>
  <c r="GG105" i="1"/>
  <c r="FB106" i="1"/>
  <c r="GE106" i="1"/>
  <c r="GG106" i="1" s="1"/>
  <c r="EB107" i="1"/>
  <c r="EB93" i="1" s="1"/>
  <c r="EB92" i="1" s="1"/>
  <c r="FB107" i="1"/>
  <c r="GG107" i="1"/>
  <c r="FB108" i="1"/>
  <c r="GE108" i="1"/>
  <c r="GG108" i="1" s="1"/>
  <c r="GF108" i="1"/>
  <c r="GF93" i="1" s="1"/>
  <c r="FB109" i="1"/>
  <c r="GF109" i="1"/>
  <c r="GG109" i="1"/>
  <c r="FB110" i="1"/>
  <c r="GF110" i="1"/>
  <c r="GG110" i="1"/>
  <c r="FB111" i="1"/>
  <c r="GG111" i="1"/>
  <c r="I112" i="1"/>
  <c r="I92" i="1" s="1"/>
  <c r="J112" i="1"/>
  <c r="L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CE112" i="1"/>
  <c r="CF112" i="1"/>
  <c r="CG112" i="1"/>
  <c r="CH112" i="1"/>
  <c r="CI112" i="1"/>
  <c r="CJ112" i="1"/>
  <c r="CK112" i="1"/>
  <c r="CL112" i="1"/>
  <c r="CM112" i="1"/>
  <c r="CN112" i="1"/>
  <c r="CO112" i="1"/>
  <c r="CP112" i="1"/>
  <c r="CQ112" i="1"/>
  <c r="CR112" i="1"/>
  <c r="CS112" i="1"/>
  <c r="CT112" i="1"/>
  <c r="CU112" i="1"/>
  <c r="CV112" i="1"/>
  <c r="CW112" i="1"/>
  <c r="CX112" i="1"/>
  <c r="CY112" i="1"/>
  <c r="CZ112" i="1"/>
  <c r="DA112" i="1"/>
  <c r="DB112" i="1"/>
  <c r="DC112" i="1"/>
  <c r="DD112" i="1"/>
  <c r="DE112" i="1"/>
  <c r="DF112" i="1"/>
  <c r="DG112" i="1"/>
  <c r="DH112" i="1"/>
  <c r="DI112" i="1"/>
  <c r="DJ112" i="1"/>
  <c r="DK112" i="1"/>
  <c r="DL112" i="1"/>
  <c r="DM112" i="1"/>
  <c r="DN112" i="1"/>
  <c r="DO112" i="1"/>
  <c r="DP112" i="1"/>
  <c r="DQ112" i="1"/>
  <c r="DR112" i="1"/>
  <c r="DS112" i="1"/>
  <c r="DT112" i="1"/>
  <c r="DU112" i="1"/>
  <c r="DV112" i="1"/>
  <c r="DW112" i="1"/>
  <c r="DX112" i="1"/>
  <c r="DY112" i="1"/>
  <c r="DZ112" i="1"/>
  <c r="EA112" i="1"/>
  <c r="EB112" i="1"/>
  <c r="EC112" i="1"/>
  <c r="ED112" i="1"/>
  <c r="EE112" i="1"/>
  <c r="EF112" i="1"/>
  <c r="EG112" i="1"/>
  <c r="EH112" i="1"/>
  <c r="EI112" i="1"/>
  <c r="EJ112" i="1"/>
  <c r="EK112" i="1"/>
  <c r="EL112" i="1"/>
  <c r="EM112" i="1"/>
  <c r="EN112" i="1"/>
  <c r="EO112" i="1"/>
  <c r="EP112" i="1"/>
  <c r="EQ112" i="1"/>
  <c r="ER112" i="1"/>
  <c r="ES112" i="1"/>
  <c r="ET112" i="1"/>
  <c r="EU112" i="1"/>
  <c r="EV112" i="1"/>
  <c r="EW112" i="1"/>
  <c r="EX112" i="1"/>
  <c r="EY112" i="1"/>
  <c r="EZ112" i="1"/>
  <c r="FA112" i="1"/>
  <c r="GB112" i="1"/>
  <c r="GC112" i="1"/>
  <c r="GD112" i="1"/>
  <c r="GE112" i="1"/>
  <c r="FB113" i="1"/>
  <c r="GG113" i="1"/>
  <c r="FB114" i="1"/>
  <c r="GF114" i="1"/>
  <c r="FB115" i="1"/>
  <c r="GG115" i="1"/>
  <c r="FB116" i="1"/>
  <c r="GG116" i="1"/>
  <c r="FB117" i="1"/>
  <c r="GE117" i="1"/>
  <c r="GG117" i="1" s="1"/>
  <c r="FB118" i="1"/>
  <c r="GG118" i="1"/>
  <c r="FB119" i="1"/>
  <c r="GG119" i="1"/>
  <c r="FB120" i="1"/>
  <c r="GG120" i="1"/>
  <c r="AB121" i="1"/>
  <c r="FB121" i="1"/>
  <c r="GE121" i="1"/>
  <c r="GF121" i="1"/>
  <c r="FB122" i="1"/>
  <c r="GG122" i="1"/>
  <c r="FB123" i="1"/>
  <c r="GE123" i="1"/>
  <c r="GG123" i="1" s="1"/>
  <c r="FB124" i="1"/>
  <c r="GG124" i="1"/>
  <c r="I125" i="1"/>
  <c r="J125" i="1"/>
  <c r="K125" i="1"/>
  <c r="L125" i="1"/>
  <c r="M125" i="1"/>
  <c r="X125" i="1"/>
  <c r="Y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C125" i="1"/>
  <c r="CD125" i="1"/>
  <c r="CE125" i="1"/>
  <c r="CF125" i="1"/>
  <c r="CG125" i="1"/>
  <c r="CH125" i="1"/>
  <c r="CI125" i="1"/>
  <c r="CJ125" i="1"/>
  <c r="CK125" i="1"/>
  <c r="CL125" i="1"/>
  <c r="CM125" i="1"/>
  <c r="CN125" i="1"/>
  <c r="CO125" i="1"/>
  <c r="CP125" i="1"/>
  <c r="CQ125" i="1"/>
  <c r="CR125" i="1"/>
  <c r="CS125" i="1"/>
  <c r="CT125" i="1"/>
  <c r="CU125" i="1"/>
  <c r="CV125" i="1"/>
  <c r="CW125" i="1"/>
  <c r="CX125" i="1"/>
  <c r="CY125" i="1"/>
  <c r="CZ125" i="1"/>
  <c r="DA125" i="1"/>
  <c r="DC125" i="1"/>
  <c r="DD125" i="1"/>
  <c r="DE125" i="1"/>
  <c r="DF125" i="1"/>
  <c r="DG125" i="1"/>
  <c r="DH125" i="1"/>
  <c r="DI125" i="1"/>
  <c r="DJ125" i="1"/>
  <c r="DK125" i="1"/>
  <c r="DL125" i="1"/>
  <c r="DM125" i="1"/>
  <c r="DN125" i="1"/>
  <c r="DO125" i="1"/>
  <c r="DP125" i="1"/>
  <c r="DQ125" i="1"/>
  <c r="DR125" i="1"/>
  <c r="DS125" i="1"/>
  <c r="DT125" i="1"/>
  <c r="DU125" i="1"/>
  <c r="DV125" i="1"/>
  <c r="DW125" i="1"/>
  <c r="DX125" i="1"/>
  <c r="DY125" i="1"/>
  <c r="DZ125" i="1"/>
  <c r="EA125" i="1"/>
  <c r="EC125" i="1"/>
  <c r="ED125" i="1"/>
  <c r="EE125" i="1"/>
  <c r="EF125" i="1"/>
  <c r="EG125" i="1"/>
  <c r="EH125" i="1"/>
  <c r="EI125" i="1"/>
  <c r="EJ125" i="1"/>
  <c r="EK125" i="1"/>
  <c r="EL125" i="1"/>
  <c r="EM125" i="1"/>
  <c r="EN125" i="1"/>
  <c r="EO125" i="1"/>
  <c r="EP125" i="1"/>
  <c r="EQ125" i="1"/>
  <c r="ER125" i="1"/>
  <c r="ES125" i="1"/>
  <c r="ET125" i="1"/>
  <c r="EU125" i="1"/>
  <c r="EV125" i="1"/>
  <c r="EW125" i="1"/>
  <c r="EX125" i="1"/>
  <c r="EY125" i="1"/>
  <c r="EZ125" i="1"/>
  <c r="FA125" i="1"/>
  <c r="GB125" i="1"/>
  <c r="GC125" i="1"/>
  <c r="GD125" i="1"/>
  <c r="GE125" i="1"/>
  <c r="GF125" i="1"/>
  <c r="CB126" i="1"/>
  <c r="GG126" i="1"/>
  <c r="I127" i="1"/>
  <c r="AC127" i="1"/>
  <c r="CB127" i="1"/>
  <c r="DB127" i="1"/>
  <c r="EB127" i="1"/>
  <c r="GD127" i="1"/>
  <c r="GE127" i="1"/>
  <c r="J128" i="1"/>
  <c r="J127" i="1" s="1"/>
  <c r="CB128" i="1"/>
  <c r="DB128" i="1"/>
  <c r="FB128" i="1"/>
  <c r="FB127" i="1" s="1"/>
  <c r="GG128" i="1"/>
  <c r="GG127" i="1" s="1"/>
  <c r="FB129" i="1"/>
  <c r="FB130" i="1"/>
  <c r="GG130" i="1"/>
  <c r="FB131" i="1"/>
  <c r="GG131" i="1"/>
  <c r="FB132" i="1"/>
  <c r="GG132" i="1"/>
  <c r="I134" i="1"/>
  <c r="J134" i="1"/>
  <c r="K134" i="1"/>
  <c r="L134" i="1"/>
  <c r="M134" i="1"/>
  <c r="X134" i="1"/>
  <c r="Y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CE134" i="1"/>
  <c r="CF134" i="1"/>
  <c r="CG134" i="1"/>
  <c r="CH134" i="1"/>
  <c r="CI134" i="1"/>
  <c r="CJ134" i="1"/>
  <c r="CK134" i="1"/>
  <c r="CL134" i="1"/>
  <c r="CM134" i="1"/>
  <c r="CN134" i="1"/>
  <c r="CO134" i="1"/>
  <c r="CP134" i="1"/>
  <c r="CQ134" i="1"/>
  <c r="CR134" i="1"/>
  <c r="CS134" i="1"/>
  <c r="CT134" i="1"/>
  <c r="CU134" i="1"/>
  <c r="CV134" i="1"/>
  <c r="CW134" i="1"/>
  <c r="CX134" i="1"/>
  <c r="CY134" i="1"/>
  <c r="CZ134" i="1"/>
  <c r="DA134" i="1"/>
  <c r="DC134" i="1"/>
  <c r="DD134" i="1"/>
  <c r="DE134" i="1"/>
  <c r="DF134" i="1"/>
  <c r="DG134" i="1"/>
  <c r="DH134" i="1"/>
  <c r="DI134" i="1"/>
  <c r="DJ134" i="1"/>
  <c r="DK134" i="1"/>
  <c r="DL134" i="1"/>
  <c r="DM134" i="1"/>
  <c r="DN134" i="1"/>
  <c r="DO134" i="1"/>
  <c r="DP134" i="1"/>
  <c r="DQ134" i="1"/>
  <c r="DR134" i="1"/>
  <c r="DS134" i="1"/>
  <c r="DT134" i="1"/>
  <c r="DU134" i="1"/>
  <c r="DV134" i="1"/>
  <c r="DW134" i="1"/>
  <c r="DX134" i="1"/>
  <c r="DY134" i="1"/>
  <c r="DZ134" i="1"/>
  <c r="EA134" i="1"/>
  <c r="EC134" i="1"/>
  <c r="ED134" i="1"/>
  <c r="EE134" i="1"/>
  <c r="EF134" i="1"/>
  <c r="EG134" i="1"/>
  <c r="EH134" i="1"/>
  <c r="EI134" i="1"/>
  <c r="EJ134" i="1"/>
  <c r="EK134" i="1"/>
  <c r="EL134" i="1"/>
  <c r="EM134" i="1"/>
  <c r="EN134" i="1"/>
  <c r="EO134" i="1"/>
  <c r="EP134" i="1"/>
  <c r="EQ134" i="1"/>
  <c r="ER134" i="1"/>
  <c r="ES134" i="1"/>
  <c r="ET134" i="1"/>
  <c r="EU134" i="1"/>
  <c r="EV134" i="1"/>
  <c r="EW134" i="1"/>
  <c r="EX134" i="1"/>
  <c r="EY134" i="1"/>
  <c r="EZ134" i="1"/>
  <c r="FA134" i="1"/>
  <c r="GB134" i="1"/>
  <c r="GC134" i="1"/>
  <c r="GD134" i="1"/>
  <c r="DB135" i="1"/>
  <c r="DB134" i="1" s="1"/>
  <c r="GD135" i="1"/>
  <c r="GE135" i="1"/>
  <c r="GE134" i="1" s="1"/>
  <c r="DB136" i="1"/>
  <c r="EB136" i="1" s="1"/>
  <c r="FB136" i="1"/>
  <c r="GG136" i="1"/>
  <c r="FB137" i="1"/>
  <c r="GG137" i="1"/>
  <c r="J138" i="1"/>
  <c r="DB138" i="1"/>
  <c r="EB138" i="1" s="1"/>
  <c r="GF138" i="1" s="1"/>
  <c r="FB138" i="1"/>
  <c r="GD138" i="1"/>
  <c r="GG138" i="1" s="1"/>
  <c r="FB139" i="1"/>
  <c r="GG139" i="1"/>
  <c r="I143" i="1"/>
  <c r="I142" i="1" s="1"/>
  <c r="I141" i="1" s="1"/>
  <c r="I140" i="1" s="1"/>
  <c r="AE143" i="1"/>
  <c r="AE142" i="1" s="1"/>
  <c r="AE141" i="1" s="1"/>
  <c r="AE140" i="1" s="1"/>
  <c r="AU143" i="1"/>
  <c r="AU142" i="1" s="1"/>
  <c r="AU141" i="1" s="1"/>
  <c r="AU140" i="1" s="1"/>
  <c r="BK143" i="1"/>
  <c r="BK142" i="1" s="1"/>
  <c r="BK141" i="1" s="1"/>
  <c r="BK140" i="1" s="1"/>
  <c r="CA143" i="1"/>
  <c r="CA142" i="1" s="1"/>
  <c r="CA141" i="1" s="1"/>
  <c r="CA140" i="1" s="1"/>
  <c r="CQ143" i="1"/>
  <c r="CQ142" i="1" s="1"/>
  <c r="CQ141" i="1" s="1"/>
  <c r="DG143" i="1"/>
  <c r="DG142" i="1" s="1"/>
  <c r="DG141" i="1" s="1"/>
  <c r="DW143" i="1"/>
  <c r="DW142" i="1" s="1"/>
  <c r="DW141" i="1" s="1"/>
  <c r="EM143" i="1"/>
  <c r="EM142" i="1" s="1"/>
  <c r="EM141" i="1" s="1"/>
  <c r="EM140" i="1" s="1"/>
  <c r="GB143" i="1"/>
  <c r="GF143" i="1"/>
  <c r="I144" i="1"/>
  <c r="AC144" i="1"/>
  <c r="AD144" i="1"/>
  <c r="AD143" i="1" s="1"/>
  <c r="AD142" i="1" s="1"/>
  <c r="AE144" i="1"/>
  <c r="AF144" i="1"/>
  <c r="AG144" i="1"/>
  <c r="AH144" i="1"/>
  <c r="AH143" i="1" s="1"/>
  <c r="AH142" i="1" s="1"/>
  <c r="AH141" i="1" s="1"/>
  <c r="AI144" i="1"/>
  <c r="AJ144" i="1"/>
  <c r="AK144" i="1"/>
  <c r="AL144" i="1"/>
  <c r="AL143" i="1" s="1"/>
  <c r="AL142" i="1" s="1"/>
  <c r="AM144" i="1"/>
  <c r="AN144" i="1"/>
  <c r="AO144" i="1"/>
  <c r="AP144" i="1"/>
  <c r="AP143" i="1" s="1"/>
  <c r="AP142" i="1" s="1"/>
  <c r="AP141" i="1" s="1"/>
  <c r="AQ144" i="1"/>
  <c r="AR144" i="1"/>
  <c r="AS144" i="1"/>
  <c r="AT144" i="1"/>
  <c r="AT143" i="1" s="1"/>
  <c r="AT142" i="1" s="1"/>
  <c r="AU144" i="1"/>
  <c r="AV144" i="1"/>
  <c r="AW144" i="1"/>
  <c r="AX144" i="1"/>
  <c r="AX143" i="1" s="1"/>
  <c r="AX142" i="1" s="1"/>
  <c r="AX141" i="1" s="1"/>
  <c r="AY144" i="1"/>
  <c r="AZ144" i="1"/>
  <c r="BA144" i="1"/>
  <c r="BB144" i="1"/>
  <c r="BB143" i="1" s="1"/>
  <c r="BB142" i="1" s="1"/>
  <c r="BC144" i="1"/>
  <c r="BD144" i="1"/>
  <c r="BE144" i="1"/>
  <c r="BF144" i="1"/>
  <c r="BF143" i="1" s="1"/>
  <c r="BF142" i="1" s="1"/>
  <c r="BF141" i="1" s="1"/>
  <c r="BG144" i="1"/>
  <c r="BH144" i="1"/>
  <c r="BI144" i="1"/>
  <c r="BJ144" i="1"/>
  <c r="BJ143" i="1" s="1"/>
  <c r="BJ142" i="1" s="1"/>
  <c r="BK144" i="1"/>
  <c r="BL144" i="1"/>
  <c r="BM144" i="1"/>
  <c r="BN144" i="1"/>
  <c r="BN143" i="1" s="1"/>
  <c r="BN142" i="1" s="1"/>
  <c r="BN141" i="1" s="1"/>
  <c r="BO144" i="1"/>
  <c r="BP144" i="1"/>
  <c r="BQ144" i="1"/>
  <c r="BR144" i="1"/>
  <c r="BR143" i="1" s="1"/>
  <c r="BR142" i="1" s="1"/>
  <c r="BS144" i="1"/>
  <c r="BT144" i="1"/>
  <c r="BU144" i="1"/>
  <c r="BV144" i="1"/>
  <c r="BV143" i="1" s="1"/>
  <c r="BV142" i="1" s="1"/>
  <c r="BV141" i="1" s="1"/>
  <c r="BW144" i="1"/>
  <c r="BX144" i="1"/>
  <c r="BY144" i="1"/>
  <c r="BZ144" i="1"/>
  <c r="BZ143" i="1" s="1"/>
  <c r="BZ142" i="1" s="1"/>
  <c r="CA144" i="1"/>
  <c r="CB144" i="1"/>
  <c r="CC144" i="1"/>
  <c r="CD144" i="1"/>
  <c r="CD143" i="1" s="1"/>
  <c r="CD142" i="1" s="1"/>
  <c r="CD141" i="1" s="1"/>
  <c r="CE144" i="1"/>
  <c r="CF144" i="1"/>
  <c r="CG144" i="1"/>
  <c r="CH144" i="1"/>
  <c r="CH143" i="1" s="1"/>
  <c r="CH142" i="1" s="1"/>
  <c r="CI144" i="1"/>
  <c r="CJ144" i="1"/>
  <c r="CK144" i="1"/>
  <c r="CL144" i="1"/>
  <c r="CL143" i="1" s="1"/>
  <c r="CL142" i="1" s="1"/>
  <c r="CL141" i="1" s="1"/>
  <c r="CM144" i="1"/>
  <c r="CN144" i="1"/>
  <c r="CO144" i="1"/>
  <c r="CP144" i="1"/>
  <c r="CP143" i="1" s="1"/>
  <c r="CP142" i="1" s="1"/>
  <c r="CQ144" i="1"/>
  <c r="CR144" i="1"/>
  <c r="CS144" i="1"/>
  <c r="CT144" i="1"/>
  <c r="CT143" i="1" s="1"/>
  <c r="CT142" i="1" s="1"/>
  <c r="CT141" i="1" s="1"/>
  <c r="CU144" i="1"/>
  <c r="CV144" i="1"/>
  <c r="CW144" i="1"/>
  <c r="CX144" i="1"/>
  <c r="CX143" i="1" s="1"/>
  <c r="CX142" i="1" s="1"/>
  <c r="CY144" i="1"/>
  <c r="CZ144" i="1"/>
  <c r="DA144" i="1"/>
  <c r="DC144" i="1"/>
  <c r="DD144" i="1"/>
  <c r="DE144" i="1"/>
  <c r="DF144" i="1"/>
  <c r="DF143" i="1" s="1"/>
  <c r="DF142" i="1" s="1"/>
  <c r="DG144" i="1"/>
  <c r="DH144" i="1"/>
  <c r="DI144" i="1"/>
  <c r="DJ144" i="1"/>
  <c r="DJ143" i="1" s="1"/>
  <c r="DJ142" i="1" s="1"/>
  <c r="DJ141" i="1" s="1"/>
  <c r="DK144" i="1"/>
  <c r="DL144" i="1"/>
  <c r="DM144" i="1"/>
  <c r="DN144" i="1"/>
  <c r="DN143" i="1" s="1"/>
  <c r="DN142" i="1" s="1"/>
  <c r="DO144" i="1"/>
  <c r="DP144" i="1"/>
  <c r="DQ144" i="1"/>
  <c r="DR144" i="1"/>
  <c r="DR143" i="1" s="1"/>
  <c r="DR142" i="1" s="1"/>
  <c r="DR141" i="1" s="1"/>
  <c r="DS144" i="1"/>
  <c r="DT144" i="1"/>
  <c r="DU144" i="1"/>
  <c r="DV144" i="1"/>
  <c r="DV143" i="1" s="1"/>
  <c r="DV142" i="1" s="1"/>
  <c r="DW144" i="1"/>
  <c r="DX144" i="1"/>
  <c r="DY144" i="1"/>
  <c r="DZ144" i="1"/>
  <c r="DZ143" i="1" s="1"/>
  <c r="DZ142" i="1" s="1"/>
  <c r="DZ141" i="1" s="1"/>
  <c r="EA144" i="1"/>
  <c r="EB144" i="1"/>
  <c r="EC144" i="1"/>
  <c r="ED144" i="1"/>
  <c r="ED143" i="1" s="1"/>
  <c r="ED142" i="1" s="1"/>
  <c r="EE144" i="1"/>
  <c r="EF144" i="1"/>
  <c r="EG144" i="1"/>
  <c r="EH144" i="1"/>
  <c r="EH143" i="1" s="1"/>
  <c r="EH142" i="1" s="1"/>
  <c r="EH141" i="1" s="1"/>
  <c r="EI144" i="1"/>
  <c r="EJ144" i="1"/>
  <c r="EK144" i="1"/>
  <c r="EL144" i="1"/>
  <c r="EL143" i="1" s="1"/>
  <c r="EL142" i="1" s="1"/>
  <c r="EM144" i="1"/>
  <c r="EN144" i="1"/>
  <c r="EO144" i="1"/>
  <c r="EP144" i="1"/>
  <c r="EP143" i="1" s="1"/>
  <c r="EP142" i="1" s="1"/>
  <c r="EP141" i="1" s="1"/>
  <c r="EQ144" i="1"/>
  <c r="ER144" i="1"/>
  <c r="ES144" i="1"/>
  <c r="ET144" i="1"/>
  <c r="ET143" i="1" s="1"/>
  <c r="ET142" i="1" s="1"/>
  <c r="EU144" i="1"/>
  <c r="EV144" i="1"/>
  <c r="EW144" i="1"/>
  <c r="EX144" i="1"/>
  <c r="EX143" i="1" s="1"/>
  <c r="EX142" i="1" s="1"/>
  <c r="EX141" i="1" s="1"/>
  <c r="EY144" i="1"/>
  <c r="EZ144" i="1"/>
  <c r="FA144" i="1"/>
  <c r="GB144" i="1"/>
  <c r="GC144" i="1"/>
  <c r="GD144" i="1"/>
  <c r="J145" i="1"/>
  <c r="J144" i="1" s="1"/>
  <c r="FB145" i="1"/>
  <c r="GG145" i="1"/>
  <c r="DB146" i="1"/>
  <c r="DB144" i="1" s="1"/>
  <c r="GF146" i="1"/>
  <c r="GF144" i="1" s="1"/>
  <c r="I147" i="1"/>
  <c r="J147" i="1"/>
  <c r="M147" i="1"/>
  <c r="AC147" i="1"/>
  <c r="AD147" i="1"/>
  <c r="AE147" i="1"/>
  <c r="AF147" i="1"/>
  <c r="AF143" i="1" s="1"/>
  <c r="AG147" i="1"/>
  <c r="AH147" i="1"/>
  <c r="AI147" i="1"/>
  <c r="AJ147" i="1"/>
  <c r="AJ143" i="1" s="1"/>
  <c r="AK147" i="1"/>
  <c r="AL147" i="1"/>
  <c r="AM147" i="1"/>
  <c r="AN147" i="1"/>
  <c r="AN143" i="1" s="1"/>
  <c r="AO147" i="1"/>
  <c r="AP147" i="1"/>
  <c r="AQ147" i="1"/>
  <c r="AR147" i="1"/>
  <c r="AR143" i="1" s="1"/>
  <c r="AS147" i="1"/>
  <c r="AT147" i="1"/>
  <c r="AU147" i="1"/>
  <c r="AV147" i="1"/>
  <c r="AV143" i="1" s="1"/>
  <c r="AW147" i="1"/>
  <c r="AX147" i="1"/>
  <c r="AY147" i="1"/>
  <c r="AZ147" i="1"/>
  <c r="AZ143" i="1" s="1"/>
  <c r="BA147" i="1"/>
  <c r="BB147" i="1"/>
  <c r="BC147" i="1"/>
  <c r="BD147" i="1"/>
  <c r="BD143" i="1" s="1"/>
  <c r="BE147" i="1"/>
  <c r="BF147" i="1"/>
  <c r="BG147" i="1"/>
  <c r="BH147" i="1"/>
  <c r="BH143" i="1" s="1"/>
  <c r="BI147" i="1"/>
  <c r="BJ147" i="1"/>
  <c r="BK147" i="1"/>
  <c r="BL147" i="1"/>
  <c r="BL143" i="1" s="1"/>
  <c r="BM147" i="1"/>
  <c r="BN147" i="1"/>
  <c r="BO147" i="1"/>
  <c r="BP147" i="1"/>
  <c r="BP143" i="1" s="1"/>
  <c r="BQ147" i="1"/>
  <c r="BR147" i="1"/>
  <c r="BS147" i="1"/>
  <c r="BT147" i="1"/>
  <c r="BT143" i="1" s="1"/>
  <c r="BU147" i="1"/>
  <c r="BV147" i="1"/>
  <c r="BW147" i="1"/>
  <c r="BX147" i="1"/>
  <c r="BX143" i="1" s="1"/>
  <c r="BY147" i="1"/>
  <c r="BZ147" i="1"/>
  <c r="CA147" i="1"/>
  <c r="CB147" i="1"/>
  <c r="CB143" i="1" s="1"/>
  <c r="CC147" i="1"/>
  <c r="CD147" i="1"/>
  <c r="CE147" i="1"/>
  <c r="CF147" i="1"/>
  <c r="CF143" i="1" s="1"/>
  <c r="CG147" i="1"/>
  <c r="CH147" i="1"/>
  <c r="CI147" i="1"/>
  <c r="CJ147" i="1"/>
  <c r="CJ143" i="1" s="1"/>
  <c r="CK147" i="1"/>
  <c r="CL147" i="1"/>
  <c r="CM147" i="1"/>
  <c r="CN147" i="1"/>
  <c r="CN143" i="1" s="1"/>
  <c r="CO147" i="1"/>
  <c r="CP147" i="1"/>
  <c r="CQ147" i="1"/>
  <c r="CR147" i="1"/>
  <c r="CR143" i="1" s="1"/>
  <c r="CS147" i="1"/>
  <c r="CT147" i="1"/>
  <c r="CU147" i="1"/>
  <c r="CV147" i="1"/>
  <c r="CV143" i="1" s="1"/>
  <c r="CW147" i="1"/>
  <c r="CX147" i="1"/>
  <c r="CY147" i="1"/>
  <c r="CZ147" i="1"/>
  <c r="CZ143" i="1" s="1"/>
  <c r="DA147" i="1"/>
  <c r="DB147" i="1"/>
  <c r="DC147" i="1"/>
  <c r="DD147" i="1"/>
  <c r="DD143" i="1" s="1"/>
  <c r="DE147" i="1"/>
  <c r="DF147" i="1"/>
  <c r="DG147" i="1"/>
  <c r="DH147" i="1"/>
  <c r="DH143" i="1" s="1"/>
  <c r="DI147" i="1"/>
  <c r="DJ147" i="1"/>
  <c r="DK147" i="1"/>
  <c r="DL147" i="1"/>
  <c r="DL143" i="1" s="1"/>
  <c r="DM147" i="1"/>
  <c r="DN147" i="1"/>
  <c r="DO147" i="1"/>
  <c r="DP147" i="1"/>
  <c r="DP143" i="1" s="1"/>
  <c r="DQ147" i="1"/>
  <c r="DR147" i="1"/>
  <c r="DS147" i="1"/>
  <c r="DT147" i="1"/>
  <c r="DT143" i="1" s="1"/>
  <c r="DU147" i="1"/>
  <c r="DV147" i="1"/>
  <c r="DW147" i="1"/>
  <c r="DX147" i="1"/>
  <c r="DX143" i="1" s="1"/>
  <c r="DY147" i="1"/>
  <c r="DZ147" i="1"/>
  <c r="EA147" i="1"/>
  <c r="EB147" i="1"/>
  <c r="EB143" i="1" s="1"/>
  <c r="EC147" i="1"/>
  <c r="ED147" i="1"/>
  <c r="EE147" i="1"/>
  <c r="EF147" i="1"/>
  <c r="EF143" i="1" s="1"/>
  <c r="EG147" i="1"/>
  <c r="EH147" i="1"/>
  <c r="EI147" i="1"/>
  <c r="EJ147" i="1"/>
  <c r="EJ143" i="1" s="1"/>
  <c r="EK147" i="1"/>
  <c r="EL147" i="1"/>
  <c r="EM147" i="1"/>
  <c r="EN147" i="1"/>
  <c r="EN143" i="1" s="1"/>
  <c r="EO147" i="1"/>
  <c r="EP147" i="1"/>
  <c r="EQ147" i="1"/>
  <c r="ER147" i="1"/>
  <c r="ER143" i="1" s="1"/>
  <c r="ES147" i="1"/>
  <c r="ET147" i="1"/>
  <c r="EU147" i="1"/>
  <c r="EV147" i="1"/>
  <c r="EV143" i="1" s="1"/>
  <c r="EW147" i="1"/>
  <c r="EX147" i="1"/>
  <c r="EY147" i="1"/>
  <c r="EZ147" i="1"/>
  <c r="EZ143" i="1" s="1"/>
  <c r="FA147" i="1"/>
  <c r="GB147" i="1"/>
  <c r="GC147" i="1"/>
  <c r="GC143" i="1" s="1"/>
  <c r="GD147" i="1"/>
  <c r="GE147" i="1"/>
  <c r="GF147" i="1"/>
  <c r="GG147" i="1"/>
  <c r="FB148" i="1"/>
  <c r="FB147" i="1" s="1"/>
  <c r="GG148" i="1"/>
  <c r="FB149" i="1"/>
  <c r="GG149" i="1"/>
  <c r="I150" i="1"/>
  <c r="J150" i="1"/>
  <c r="K150" i="1"/>
  <c r="L150" i="1"/>
  <c r="M150" i="1"/>
  <c r="P150" i="1"/>
  <c r="Q150" i="1"/>
  <c r="R150" i="1"/>
  <c r="S150" i="1"/>
  <c r="T150" i="1"/>
  <c r="U150" i="1"/>
  <c r="V150" i="1"/>
  <c r="W150" i="1"/>
  <c r="X150" i="1"/>
  <c r="Y150" i="1"/>
  <c r="AC150" i="1"/>
  <c r="AD150" i="1"/>
  <c r="AE150" i="1"/>
  <c r="AF150" i="1"/>
  <c r="AG150" i="1"/>
  <c r="AH150" i="1"/>
  <c r="AI150" i="1"/>
  <c r="AI143" i="1" s="1"/>
  <c r="AI142" i="1" s="1"/>
  <c r="AI141" i="1" s="1"/>
  <c r="AI140" i="1" s="1"/>
  <c r="AJ150" i="1"/>
  <c r="AK150" i="1"/>
  <c r="AL150" i="1"/>
  <c r="AM150" i="1"/>
  <c r="AM143" i="1" s="1"/>
  <c r="AM142" i="1" s="1"/>
  <c r="AM141" i="1" s="1"/>
  <c r="AM140" i="1" s="1"/>
  <c r="AN150" i="1"/>
  <c r="AO150" i="1"/>
  <c r="AP150" i="1"/>
  <c r="AQ150" i="1"/>
  <c r="AQ143" i="1" s="1"/>
  <c r="AQ142" i="1" s="1"/>
  <c r="AQ141" i="1" s="1"/>
  <c r="AQ140" i="1" s="1"/>
  <c r="AR150" i="1"/>
  <c r="AS150" i="1"/>
  <c r="AT150" i="1"/>
  <c r="AU150" i="1"/>
  <c r="AV150" i="1"/>
  <c r="AW150" i="1"/>
  <c r="AX150" i="1"/>
  <c r="AY150" i="1"/>
  <c r="AY143" i="1" s="1"/>
  <c r="AY142" i="1" s="1"/>
  <c r="AY141" i="1" s="1"/>
  <c r="AY140" i="1" s="1"/>
  <c r="AZ150" i="1"/>
  <c r="BA150" i="1"/>
  <c r="BB150" i="1"/>
  <c r="BC150" i="1"/>
  <c r="BC143" i="1" s="1"/>
  <c r="BC142" i="1" s="1"/>
  <c r="BC141" i="1" s="1"/>
  <c r="BC140" i="1" s="1"/>
  <c r="BD150" i="1"/>
  <c r="BE150" i="1"/>
  <c r="BF150" i="1"/>
  <c r="BG150" i="1"/>
  <c r="BG143" i="1" s="1"/>
  <c r="BG142" i="1" s="1"/>
  <c r="BG141" i="1" s="1"/>
  <c r="BG140" i="1" s="1"/>
  <c r="BH150" i="1"/>
  <c r="BI150" i="1"/>
  <c r="BJ150" i="1"/>
  <c r="BK150" i="1"/>
  <c r="BL150" i="1"/>
  <c r="BM150" i="1"/>
  <c r="BN150" i="1"/>
  <c r="BO150" i="1"/>
  <c r="BO143" i="1" s="1"/>
  <c r="BO142" i="1" s="1"/>
  <c r="BO141" i="1" s="1"/>
  <c r="BO140" i="1" s="1"/>
  <c r="BP150" i="1"/>
  <c r="BQ150" i="1"/>
  <c r="BR150" i="1"/>
  <c r="BS150" i="1"/>
  <c r="BS143" i="1" s="1"/>
  <c r="BS142" i="1" s="1"/>
  <c r="BS141" i="1" s="1"/>
  <c r="BS140" i="1" s="1"/>
  <c r="BT150" i="1"/>
  <c r="BU150" i="1"/>
  <c r="BV150" i="1"/>
  <c r="BW150" i="1"/>
  <c r="BW143" i="1" s="1"/>
  <c r="BW142" i="1" s="1"/>
  <c r="BW141" i="1" s="1"/>
  <c r="BW140" i="1" s="1"/>
  <c r="BX150" i="1"/>
  <c r="BY150" i="1"/>
  <c r="BZ150" i="1"/>
  <c r="CA150" i="1"/>
  <c r="CB150" i="1"/>
  <c r="CC150" i="1"/>
  <c r="CD150" i="1"/>
  <c r="CE150" i="1"/>
  <c r="CE143" i="1" s="1"/>
  <c r="CE142" i="1" s="1"/>
  <c r="CE141" i="1" s="1"/>
  <c r="CF150" i="1"/>
  <c r="CG150" i="1"/>
  <c r="CH150" i="1"/>
  <c r="CI150" i="1"/>
  <c r="CI143" i="1" s="1"/>
  <c r="CI142" i="1" s="1"/>
  <c r="CI141" i="1" s="1"/>
  <c r="CJ150" i="1"/>
  <c r="CK150" i="1"/>
  <c r="CL150" i="1"/>
  <c r="CM150" i="1"/>
  <c r="CM143" i="1" s="1"/>
  <c r="CM142" i="1" s="1"/>
  <c r="CM141" i="1" s="1"/>
  <c r="CN150" i="1"/>
  <c r="CO150" i="1"/>
  <c r="CP150" i="1"/>
  <c r="CQ150" i="1"/>
  <c r="CR150" i="1"/>
  <c r="CS150" i="1"/>
  <c r="CT150" i="1"/>
  <c r="CU150" i="1"/>
  <c r="CU143" i="1" s="1"/>
  <c r="CU142" i="1" s="1"/>
  <c r="CU141" i="1" s="1"/>
  <c r="CV150" i="1"/>
  <c r="CW150" i="1"/>
  <c r="CX150" i="1"/>
  <c r="CY150" i="1"/>
  <c r="CY143" i="1" s="1"/>
  <c r="CY142" i="1" s="1"/>
  <c r="CY141" i="1" s="1"/>
  <c r="CZ150" i="1"/>
  <c r="DA150" i="1"/>
  <c r="DB150" i="1"/>
  <c r="DC150" i="1"/>
  <c r="DC143" i="1" s="1"/>
  <c r="DC142" i="1" s="1"/>
  <c r="DC141" i="1" s="1"/>
  <c r="DD150" i="1"/>
  <c r="DE150" i="1"/>
  <c r="DF150" i="1"/>
  <c r="DG150" i="1"/>
  <c r="DH150" i="1"/>
  <c r="DI150" i="1"/>
  <c r="DJ150" i="1"/>
  <c r="DK150" i="1"/>
  <c r="DK143" i="1" s="1"/>
  <c r="DK142" i="1" s="1"/>
  <c r="DK141" i="1" s="1"/>
  <c r="DL150" i="1"/>
  <c r="DM150" i="1"/>
  <c r="DN150" i="1"/>
  <c r="DO150" i="1"/>
  <c r="DO143" i="1" s="1"/>
  <c r="DO142" i="1" s="1"/>
  <c r="DO141" i="1" s="1"/>
  <c r="DP150" i="1"/>
  <c r="DQ150" i="1"/>
  <c r="DR150" i="1"/>
  <c r="DS150" i="1"/>
  <c r="DS143" i="1" s="1"/>
  <c r="DS142" i="1" s="1"/>
  <c r="DS141" i="1" s="1"/>
  <c r="DT150" i="1"/>
  <c r="DU150" i="1"/>
  <c r="DV150" i="1"/>
  <c r="DW150" i="1"/>
  <c r="DX150" i="1"/>
  <c r="DY150" i="1"/>
  <c r="DZ150" i="1"/>
  <c r="EA150" i="1"/>
  <c r="EA143" i="1" s="1"/>
  <c r="EA142" i="1" s="1"/>
  <c r="EA141" i="1" s="1"/>
  <c r="EB150" i="1"/>
  <c r="EC150" i="1"/>
  <c r="ED150" i="1"/>
  <c r="EE150" i="1"/>
  <c r="EE143" i="1" s="1"/>
  <c r="EE142" i="1" s="1"/>
  <c r="EE141" i="1" s="1"/>
  <c r="EE140" i="1" s="1"/>
  <c r="EF150" i="1"/>
  <c r="EG150" i="1"/>
  <c r="EH150" i="1"/>
  <c r="EI150" i="1"/>
  <c r="EI143" i="1" s="1"/>
  <c r="EI142" i="1" s="1"/>
  <c r="EI141" i="1" s="1"/>
  <c r="EI140" i="1" s="1"/>
  <c r="EJ150" i="1"/>
  <c r="EK150" i="1"/>
  <c r="EL150" i="1"/>
  <c r="EM150" i="1"/>
  <c r="EN150" i="1"/>
  <c r="EO150" i="1"/>
  <c r="EP150" i="1"/>
  <c r="EQ150" i="1"/>
  <c r="EQ143" i="1" s="1"/>
  <c r="EQ142" i="1" s="1"/>
  <c r="EQ141" i="1" s="1"/>
  <c r="EQ140" i="1" s="1"/>
  <c r="ER150" i="1"/>
  <c r="ES150" i="1"/>
  <c r="ET150" i="1"/>
  <c r="EU150" i="1"/>
  <c r="EU143" i="1" s="1"/>
  <c r="EU142" i="1" s="1"/>
  <c r="EU141" i="1" s="1"/>
  <c r="EU140" i="1" s="1"/>
  <c r="EV150" i="1"/>
  <c r="EW150" i="1"/>
  <c r="EX150" i="1"/>
  <c r="EY150" i="1"/>
  <c r="EY143" i="1" s="1"/>
  <c r="EY142" i="1" s="1"/>
  <c r="EY141" i="1" s="1"/>
  <c r="EY140" i="1" s="1"/>
  <c r="EZ150" i="1"/>
  <c r="FA150" i="1"/>
  <c r="GB150" i="1"/>
  <c r="GC150" i="1"/>
  <c r="GD150" i="1"/>
  <c r="GE150" i="1"/>
  <c r="GF150" i="1"/>
  <c r="GG150" i="1"/>
  <c r="BC151" i="1"/>
  <c r="FB151" i="1"/>
  <c r="FB150" i="1" s="1"/>
  <c r="GG151" i="1"/>
  <c r="J152" i="1"/>
  <c r="FB152" i="1"/>
  <c r="GG152" i="1"/>
  <c r="FB153" i="1"/>
  <c r="GG153" i="1"/>
  <c r="J154" i="1"/>
  <c r="K154" i="1"/>
  <c r="N154" i="1"/>
  <c r="Q154" i="1"/>
  <c r="V154" i="1"/>
  <c r="Y154" i="1"/>
  <c r="AF154" i="1"/>
  <c r="AG154" i="1"/>
  <c r="AN154" i="1"/>
  <c r="AO154" i="1"/>
  <c r="AW154" i="1"/>
  <c r="AZ154" i="1"/>
  <c r="BE154" i="1"/>
  <c r="BH154" i="1"/>
  <c r="BL154" i="1"/>
  <c r="BM154" i="1"/>
  <c r="BT154" i="1"/>
  <c r="BU154" i="1"/>
  <c r="CC154" i="1"/>
  <c r="CF154" i="1"/>
  <c r="CK154" i="1"/>
  <c r="CN154" i="1"/>
  <c r="CR154" i="1"/>
  <c r="CS154" i="1"/>
  <c r="CZ154" i="1"/>
  <c r="DA154" i="1"/>
  <c r="DI154" i="1"/>
  <c r="DL154" i="1"/>
  <c r="DQ154" i="1"/>
  <c r="DT154" i="1"/>
  <c r="DX154" i="1"/>
  <c r="DY154" i="1"/>
  <c r="EF154" i="1"/>
  <c r="EG154" i="1"/>
  <c r="EO154" i="1"/>
  <c r="ER154" i="1"/>
  <c r="EW154" i="1"/>
  <c r="EZ154" i="1"/>
  <c r="GC154" i="1"/>
  <c r="I155" i="1"/>
  <c r="J155" i="1"/>
  <c r="L155" i="1"/>
  <c r="L154" i="1" s="1"/>
  <c r="M155" i="1"/>
  <c r="M154" i="1" s="1"/>
  <c r="N155" i="1"/>
  <c r="O155" i="1"/>
  <c r="O154" i="1" s="1"/>
  <c r="P155" i="1"/>
  <c r="P154" i="1" s="1"/>
  <c r="Q155" i="1"/>
  <c r="R155" i="1"/>
  <c r="R154" i="1" s="1"/>
  <c r="S155" i="1"/>
  <c r="S154" i="1" s="1"/>
  <c r="T155" i="1"/>
  <c r="T154" i="1" s="1"/>
  <c r="U155" i="1"/>
  <c r="U154" i="1" s="1"/>
  <c r="V155" i="1"/>
  <c r="W155" i="1"/>
  <c r="W154" i="1" s="1"/>
  <c r="X155" i="1"/>
  <c r="X154" i="1" s="1"/>
  <c r="Y155" i="1"/>
  <c r="AC155" i="1"/>
  <c r="AD155" i="1"/>
  <c r="AD154" i="1" s="1"/>
  <c r="AE155" i="1"/>
  <c r="AE154" i="1" s="1"/>
  <c r="AF155" i="1"/>
  <c r="AG155" i="1"/>
  <c r="AH155" i="1"/>
  <c r="AH154" i="1" s="1"/>
  <c r="AI155" i="1"/>
  <c r="AI154" i="1" s="1"/>
  <c r="AJ155" i="1"/>
  <c r="AJ154" i="1" s="1"/>
  <c r="AK155" i="1"/>
  <c r="AK154" i="1" s="1"/>
  <c r="AL155" i="1"/>
  <c r="AL154" i="1" s="1"/>
  <c r="AM155" i="1"/>
  <c r="AM154" i="1" s="1"/>
  <c r="AN155" i="1"/>
  <c r="AO155" i="1"/>
  <c r="AP155" i="1"/>
  <c r="AP154" i="1" s="1"/>
  <c r="AQ155" i="1"/>
  <c r="AQ154" i="1" s="1"/>
  <c r="AR155" i="1"/>
  <c r="AR154" i="1" s="1"/>
  <c r="AS155" i="1"/>
  <c r="AS154" i="1" s="1"/>
  <c r="AT155" i="1"/>
  <c r="AT154" i="1" s="1"/>
  <c r="AU155" i="1"/>
  <c r="AU154" i="1" s="1"/>
  <c r="AV155" i="1"/>
  <c r="AV154" i="1" s="1"/>
  <c r="AW155" i="1"/>
  <c r="AX155" i="1"/>
  <c r="AX154" i="1" s="1"/>
  <c r="AY155" i="1"/>
  <c r="AY154" i="1" s="1"/>
  <c r="AZ155" i="1"/>
  <c r="BA155" i="1"/>
  <c r="BA154" i="1" s="1"/>
  <c r="BB155" i="1"/>
  <c r="BB154" i="1" s="1"/>
  <c r="BC155" i="1"/>
  <c r="BC154" i="1" s="1"/>
  <c r="BD155" i="1"/>
  <c r="BD154" i="1" s="1"/>
  <c r="BE155" i="1"/>
  <c r="BF155" i="1"/>
  <c r="BF154" i="1" s="1"/>
  <c r="BG155" i="1"/>
  <c r="BG154" i="1" s="1"/>
  <c r="BH155" i="1"/>
  <c r="BI155" i="1"/>
  <c r="BI154" i="1" s="1"/>
  <c r="BJ155" i="1"/>
  <c r="BJ154" i="1" s="1"/>
  <c r="BK155" i="1"/>
  <c r="BK154" i="1" s="1"/>
  <c r="BL155" i="1"/>
  <c r="BM155" i="1"/>
  <c r="BN155" i="1"/>
  <c r="BN154" i="1" s="1"/>
  <c r="BO155" i="1"/>
  <c r="BO154" i="1" s="1"/>
  <c r="BP155" i="1"/>
  <c r="BP154" i="1" s="1"/>
  <c r="BQ155" i="1"/>
  <c r="BQ154" i="1" s="1"/>
  <c r="BR155" i="1"/>
  <c r="BR154" i="1" s="1"/>
  <c r="BS155" i="1"/>
  <c r="BS154" i="1" s="1"/>
  <c r="BT155" i="1"/>
  <c r="BU155" i="1"/>
  <c r="BV155" i="1"/>
  <c r="BV154" i="1" s="1"/>
  <c r="BW155" i="1"/>
  <c r="BW154" i="1" s="1"/>
  <c r="BX155" i="1"/>
  <c r="BX154" i="1" s="1"/>
  <c r="BY155" i="1"/>
  <c r="BY154" i="1" s="1"/>
  <c r="BZ155" i="1"/>
  <c r="BZ154" i="1" s="1"/>
  <c r="CA155" i="1"/>
  <c r="CA154" i="1" s="1"/>
  <c r="CB155" i="1"/>
  <c r="CB154" i="1" s="1"/>
  <c r="CC155" i="1"/>
  <c r="CD155" i="1"/>
  <c r="CD154" i="1" s="1"/>
  <c r="CE155" i="1"/>
  <c r="CE154" i="1" s="1"/>
  <c r="CF155" i="1"/>
  <c r="CG155" i="1"/>
  <c r="CG154" i="1" s="1"/>
  <c r="CH155" i="1"/>
  <c r="CH154" i="1" s="1"/>
  <c r="CI155" i="1"/>
  <c r="CI154" i="1" s="1"/>
  <c r="CJ155" i="1"/>
  <c r="CJ154" i="1" s="1"/>
  <c r="CK155" i="1"/>
  <c r="CL155" i="1"/>
  <c r="CL154" i="1" s="1"/>
  <c r="CM155" i="1"/>
  <c r="CM154" i="1" s="1"/>
  <c r="CN155" i="1"/>
  <c r="CO155" i="1"/>
  <c r="CO154" i="1" s="1"/>
  <c r="CP155" i="1"/>
  <c r="CP154" i="1" s="1"/>
  <c r="CQ155" i="1"/>
  <c r="CQ154" i="1" s="1"/>
  <c r="CR155" i="1"/>
  <c r="CS155" i="1"/>
  <c r="CT155" i="1"/>
  <c r="CT154" i="1" s="1"/>
  <c r="CU155" i="1"/>
  <c r="CU154" i="1" s="1"/>
  <c r="CV155" i="1"/>
  <c r="CV154" i="1" s="1"/>
  <c r="CW155" i="1"/>
  <c r="CW154" i="1" s="1"/>
  <c r="CX155" i="1"/>
  <c r="CX154" i="1" s="1"/>
  <c r="CY155" i="1"/>
  <c r="CY154" i="1" s="1"/>
  <c r="CZ155" i="1"/>
  <c r="DA155" i="1"/>
  <c r="DB155" i="1"/>
  <c r="DB154" i="1" s="1"/>
  <c r="DC155" i="1"/>
  <c r="DC154" i="1" s="1"/>
  <c r="DD155" i="1"/>
  <c r="DD154" i="1" s="1"/>
  <c r="DE155" i="1"/>
  <c r="DE154" i="1" s="1"/>
  <c r="DF155" i="1"/>
  <c r="DF154" i="1" s="1"/>
  <c r="DG155" i="1"/>
  <c r="DG154" i="1" s="1"/>
  <c r="DH155" i="1"/>
  <c r="DH154" i="1" s="1"/>
  <c r="DI155" i="1"/>
  <c r="DJ155" i="1"/>
  <c r="DJ154" i="1" s="1"/>
  <c r="DK155" i="1"/>
  <c r="DK154" i="1" s="1"/>
  <c r="DL155" i="1"/>
  <c r="DM155" i="1"/>
  <c r="DM154" i="1" s="1"/>
  <c r="DN155" i="1"/>
  <c r="DN154" i="1" s="1"/>
  <c r="DO155" i="1"/>
  <c r="DO154" i="1" s="1"/>
  <c r="DP155" i="1"/>
  <c r="DP154" i="1" s="1"/>
  <c r="DQ155" i="1"/>
  <c r="DR155" i="1"/>
  <c r="DR154" i="1" s="1"/>
  <c r="DS155" i="1"/>
  <c r="DS154" i="1" s="1"/>
  <c r="DT155" i="1"/>
  <c r="DU155" i="1"/>
  <c r="DU154" i="1" s="1"/>
  <c r="DV155" i="1"/>
  <c r="DV154" i="1" s="1"/>
  <c r="DW155" i="1"/>
  <c r="DW154" i="1" s="1"/>
  <c r="DX155" i="1"/>
  <c r="DY155" i="1"/>
  <c r="DZ155" i="1"/>
  <c r="DZ154" i="1" s="1"/>
  <c r="EA155" i="1"/>
  <c r="EA154" i="1" s="1"/>
  <c r="EB155" i="1"/>
  <c r="EB154" i="1" s="1"/>
  <c r="EC155" i="1"/>
  <c r="EC154" i="1" s="1"/>
  <c r="ED155" i="1"/>
  <c r="ED154" i="1" s="1"/>
  <c r="EE155" i="1"/>
  <c r="EE154" i="1" s="1"/>
  <c r="EF155" i="1"/>
  <c r="EG155" i="1"/>
  <c r="EH155" i="1"/>
  <c r="EH154" i="1" s="1"/>
  <c r="EI155" i="1"/>
  <c r="EI154" i="1" s="1"/>
  <c r="EJ155" i="1"/>
  <c r="EJ154" i="1" s="1"/>
  <c r="EK155" i="1"/>
  <c r="EK154" i="1" s="1"/>
  <c r="EL155" i="1"/>
  <c r="EL154" i="1" s="1"/>
  <c r="EM155" i="1"/>
  <c r="EM154" i="1" s="1"/>
  <c r="EN155" i="1"/>
  <c r="EN154" i="1" s="1"/>
  <c r="EO155" i="1"/>
  <c r="EP155" i="1"/>
  <c r="EP154" i="1" s="1"/>
  <c r="EQ155" i="1"/>
  <c r="EQ154" i="1" s="1"/>
  <c r="ER155" i="1"/>
  <c r="ES155" i="1"/>
  <c r="ES154" i="1" s="1"/>
  <c r="ET155" i="1"/>
  <c r="ET154" i="1" s="1"/>
  <c r="EU155" i="1"/>
  <c r="EU154" i="1" s="1"/>
  <c r="EV155" i="1"/>
  <c r="EV154" i="1" s="1"/>
  <c r="EW155" i="1"/>
  <c r="EX155" i="1"/>
  <c r="EX154" i="1" s="1"/>
  <c r="EY155" i="1"/>
  <c r="EY154" i="1" s="1"/>
  <c r="EZ155" i="1"/>
  <c r="FA155" i="1"/>
  <c r="FA154" i="1" s="1"/>
  <c r="GB155" i="1"/>
  <c r="GB154" i="1" s="1"/>
  <c r="GC155" i="1"/>
  <c r="GD155" i="1"/>
  <c r="GE155" i="1"/>
  <c r="GF155" i="1"/>
  <c r="GF154" i="1" s="1"/>
  <c r="FB156" i="1"/>
  <c r="GG156" i="1"/>
  <c r="FB157" i="1"/>
  <c r="GC157" i="1"/>
  <c r="GG157" i="1" s="1"/>
  <c r="I158" i="1"/>
  <c r="I154" i="1" s="1"/>
  <c r="J158" i="1"/>
  <c r="DB158" i="1"/>
  <c r="FB158" i="1" s="1"/>
  <c r="GG158" i="1"/>
  <c r="DB159" i="1"/>
  <c r="FB159" i="1"/>
  <c r="GE159" i="1"/>
  <c r="GE158" i="1" s="1"/>
  <c r="GG159" i="1"/>
  <c r="FB160" i="1"/>
  <c r="GG160" i="1"/>
  <c r="FB161" i="1"/>
  <c r="GG161" i="1"/>
  <c r="J162" i="1"/>
  <c r="L162" i="1"/>
  <c r="M162" i="1"/>
  <c r="P162" i="1"/>
  <c r="AC162" i="1"/>
  <c r="AF162" i="1"/>
  <c r="AG162" i="1"/>
  <c r="AJ162" i="1"/>
  <c r="AN162" i="1"/>
  <c r="AO162" i="1"/>
  <c r="AR162" i="1"/>
  <c r="AS162" i="1"/>
  <c r="AV162" i="1"/>
  <c r="AW162" i="1"/>
  <c r="AZ162" i="1"/>
  <c r="BD162" i="1"/>
  <c r="BE162" i="1"/>
  <c r="BH162" i="1"/>
  <c r="BI162" i="1"/>
  <c r="BJ162" i="1"/>
  <c r="BL162" i="1"/>
  <c r="BM162" i="1"/>
  <c r="BP162" i="1"/>
  <c r="BR162" i="1"/>
  <c r="BT162" i="1"/>
  <c r="BU162" i="1"/>
  <c r="BX162" i="1"/>
  <c r="BY162" i="1"/>
  <c r="CB162" i="1"/>
  <c r="CC162" i="1"/>
  <c r="CF162" i="1"/>
  <c r="CJ162" i="1"/>
  <c r="CK162" i="1"/>
  <c r="CN162" i="1"/>
  <c r="CO162" i="1"/>
  <c r="CR162" i="1"/>
  <c r="CS162" i="1"/>
  <c r="CV162" i="1"/>
  <c r="CZ162" i="1"/>
  <c r="DA162" i="1"/>
  <c r="DD162" i="1"/>
  <c r="DE162" i="1"/>
  <c r="DH162" i="1"/>
  <c r="DI162" i="1"/>
  <c r="DL162" i="1"/>
  <c r="DP162" i="1"/>
  <c r="DQ162" i="1"/>
  <c r="DT162" i="1"/>
  <c r="DU162" i="1"/>
  <c r="DV162" i="1"/>
  <c r="DX162" i="1"/>
  <c r="DY162" i="1"/>
  <c r="EB162" i="1"/>
  <c r="ED162" i="1"/>
  <c r="EF162" i="1"/>
  <c r="EG162" i="1"/>
  <c r="EJ162" i="1"/>
  <c r="EK162" i="1"/>
  <c r="EN162" i="1"/>
  <c r="EO162" i="1"/>
  <c r="ER162" i="1"/>
  <c r="EV162" i="1"/>
  <c r="EW162" i="1"/>
  <c r="EZ162" i="1"/>
  <c r="FA162" i="1"/>
  <c r="FC162" i="1"/>
  <c r="FD162" i="1"/>
  <c r="FE162" i="1"/>
  <c r="FF162" i="1"/>
  <c r="FG162" i="1"/>
  <c r="FH162" i="1"/>
  <c r="FI162" i="1"/>
  <c r="FJ162" i="1"/>
  <c r="FK162" i="1"/>
  <c r="FL162" i="1"/>
  <c r="FM162" i="1"/>
  <c r="FN162" i="1"/>
  <c r="FO162" i="1"/>
  <c r="FP162" i="1"/>
  <c r="FQ162" i="1"/>
  <c r="FR162" i="1"/>
  <c r="FS162" i="1"/>
  <c r="FT162" i="1"/>
  <c r="FU162" i="1"/>
  <c r="FV162" i="1"/>
  <c r="FW162" i="1"/>
  <c r="FX162" i="1"/>
  <c r="FY162" i="1"/>
  <c r="FZ162" i="1"/>
  <c r="GA162" i="1"/>
  <c r="GB162" i="1"/>
  <c r="GC162" i="1"/>
  <c r="GD162" i="1"/>
  <c r="I163" i="1"/>
  <c r="I162" i="1" s="1"/>
  <c r="J163" i="1"/>
  <c r="L163" i="1"/>
  <c r="N163" i="1"/>
  <c r="O163" i="1"/>
  <c r="O162" i="1" s="1"/>
  <c r="P163" i="1"/>
  <c r="AC163" i="1"/>
  <c r="AD163" i="1"/>
  <c r="AD162" i="1" s="1"/>
  <c r="AE163" i="1"/>
  <c r="AE162" i="1" s="1"/>
  <c r="AF163" i="1"/>
  <c r="AG163" i="1"/>
  <c r="AH163" i="1"/>
  <c r="AH162" i="1" s="1"/>
  <c r="AI163" i="1"/>
  <c r="AI162" i="1" s="1"/>
  <c r="AJ163" i="1"/>
  <c r="AK163" i="1"/>
  <c r="AK162" i="1" s="1"/>
  <c r="AL163" i="1"/>
  <c r="AL162" i="1" s="1"/>
  <c r="AM163" i="1"/>
  <c r="AM162" i="1" s="1"/>
  <c r="AN163" i="1"/>
  <c r="AO163" i="1"/>
  <c r="AP163" i="1"/>
  <c r="AP162" i="1" s="1"/>
  <c r="AQ163" i="1"/>
  <c r="AQ162" i="1" s="1"/>
  <c r="AR163" i="1"/>
  <c r="AS163" i="1"/>
  <c r="AT163" i="1"/>
  <c r="AT162" i="1" s="1"/>
  <c r="AU163" i="1"/>
  <c r="AU162" i="1" s="1"/>
  <c r="AV163" i="1"/>
  <c r="AW163" i="1"/>
  <c r="AX163" i="1"/>
  <c r="AX162" i="1" s="1"/>
  <c r="AY163" i="1"/>
  <c r="AY162" i="1" s="1"/>
  <c r="AZ163" i="1"/>
  <c r="BA163" i="1"/>
  <c r="BA162" i="1" s="1"/>
  <c r="BB163" i="1"/>
  <c r="BB162" i="1" s="1"/>
  <c r="BC163" i="1"/>
  <c r="BC162" i="1" s="1"/>
  <c r="BD163" i="1"/>
  <c r="BE163" i="1"/>
  <c r="BF163" i="1"/>
  <c r="BF162" i="1" s="1"/>
  <c r="BG163" i="1"/>
  <c r="BG162" i="1" s="1"/>
  <c r="BH163" i="1"/>
  <c r="BI163" i="1"/>
  <c r="BJ163" i="1"/>
  <c r="BK163" i="1"/>
  <c r="BK162" i="1" s="1"/>
  <c r="BL163" i="1"/>
  <c r="BM163" i="1"/>
  <c r="BN163" i="1"/>
  <c r="BN162" i="1" s="1"/>
  <c r="BO163" i="1"/>
  <c r="BO162" i="1" s="1"/>
  <c r="BP163" i="1"/>
  <c r="BQ163" i="1"/>
  <c r="BQ162" i="1" s="1"/>
  <c r="BR163" i="1"/>
  <c r="BS163" i="1"/>
  <c r="BS162" i="1" s="1"/>
  <c r="BT163" i="1"/>
  <c r="BU163" i="1"/>
  <c r="BV163" i="1"/>
  <c r="BV162" i="1" s="1"/>
  <c r="BW163" i="1"/>
  <c r="BW162" i="1" s="1"/>
  <c r="BX163" i="1"/>
  <c r="BY163" i="1"/>
  <c r="BZ163" i="1"/>
  <c r="BZ162" i="1" s="1"/>
  <c r="CA163" i="1"/>
  <c r="CA162" i="1" s="1"/>
  <c r="CB163" i="1"/>
  <c r="CC163" i="1"/>
  <c r="CD163" i="1"/>
  <c r="CD162" i="1" s="1"/>
  <c r="CE163" i="1"/>
  <c r="CE162" i="1" s="1"/>
  <c r="CF163" i="1"/>
  <c r="CG163" i="1"/>
  <c r="CG162" i="1" s="1"/>
  <c r="CH163" i="1"/>
  <c r="CH162" i="1" s="1"/>
  <c r="CI163" i="1"/>
  <c r="CI162" i="1" s="1"/>
  <c r="CJ163" i="1"/>
  <c r="CK163" i="1"/>
  <c r="CL163" i="1"/>
  <c r="CL162" i="1" s="1"/>
  <c r="CM163" i="1"/>
  <c r="CM162" i="1" s="1"/>
  <c r="CN163" i="1"/>
  <c r="CO163" i="1"/>
  <c r="CP163" i="1"/>
  <c r="CP162" i="1" s="1"/>
  <c r="CQ163" i="1"/>
  <c r="CQ162" i="1" s="1"/>
  <c r="CR163" i="1"/>
  <c r="CS163" i="1"/>
  <c r="CT163" i="1"/>
  <c r="CT162" i="1" s="1"/>
  <c r="CU163" i="1"/>
  <c r="CU162" i="1" s="1"/>
  <c r="CV163" i="1"/>
  <c r="CW163" i="1"/>
  <c r="CW162" i="1" s="1"/>
  <c r="CX163" i="1"/>
  <c r="CX162" i="1" s="1"/>
  <c r="CY163" i="1"/>
  <c r="CY162" i="1" s="1"/>
  <c r="CZ163" i="1"/>
  <c r="DA163" i="1"/>
  <c r="DB163" i="1"/>
  <c r="DB162" i="1" s="1"/>
  <c r="DC163" i="1"/>
  <c r="DC162" i="1" s="1"/>
  <c r="DD163" i="1"/>
  <c r="DE163" i="1"/>
  <c r="DF163" i="1"/>
  <c r="DF162" i="1" s="1"/>
  <c r="DG163" i="1"/>
  <c r="DG162" i="1" s="1"/>
  <c r="DH163" i="1"/>
  <c r="DI163" i="1"/>
  <c r="DJ163" i="1"/>
  <c r="DJ162" i="1" s="1"/>
  <c r="DK163" i="1"/>
  <c r="DK162" i="1" s="1"/>
  <c r="DL163" i="1"/>
  <c r="DM163" i="1"/>
  <c r="DM162" i="1" s="1"/>
  <c r="DN163" i="1"/>
  <c r="DN162" i="1" s="1"/>
  <c r="DO163" i="1"/>
  <c r="DO162" i="1" s="1"/>
  <c r="DP163" i="1"/>
  <c r="DQ163" i="1"/>
  <c r="DR163" i="1"/>
  <c r="DR162" i="1" s="1"/>
  <c r="DS163" i="1"/>
  <c r="DS162" i="1" s="1"/>
  <c r="DT163" i="1"/>
  <c r="DU163" i="1"/>
  <c r="DV163" i="1"/>
  <c r="DW163" i="1"/>
  <c r="DW162" i="1" s="1"/>
  <c r="DX163" i="1"/>
  <c r="DY163" i="1"/>
  <c r="DZ163" i="1"/>
  <c r="DZ162" i="1" s="1"/>
  <c r="EA163" i="1"/>
  <c r="EA162" i="1" s="1"/>
  <c r="EB163" i="1"/>
  <c r="EC163" i="1"/>
  <c r="EC162" i="1" s="1"/>
  <c r="ED163" i="1"/>
  <c r="EE163" i="1"/>
  <c r="EE162" i="1" s="1"/>
  <c r="EF163" i="1"/>
  <c r="EG163" i="1"/>
  <c r="EH163" i="1"/>
  <c r="EH162" i="1" s="1"/>
  <c r="EI163" i="1"/>
  <c r="EI162" i="1" s="1"/>
  <c r="EJ163" i="1"/>
  <c r="EK163" i="1"/>
  <c r="EL163" i="1"/>
  <c r="EL162" i="1" s="1"/>
  <c r="EM163" i="1"/>
  <c r="EM162" i="1" s="1"/>
  <c r="EN163" i="1"/>
  <c r="EO163" i="1"/>
  <c r="EP163" i="1"/>
  <c r="EP162" i="1" s="1"/>
  <c r="EQ163" i="1"/>
  <c r="EQ162" i="1" s="1"/>
  <c r="ER163" i="1"/>
  <c r="ES163" i="1"/>
  <c r="ES162" i="1" s="1"/>
  <c r="ET163" i="1"/>
  <c r="ET162" i="1" s="1"/>
  <c r="EU163" i="1"/>
  <c r="EU162" i="1" s="1"/>
  <c r="EV163" i="1"/>
  <c r="EW163" i="1"/>
  <c r="EX163" i="1"/>
  <c r="EX162" i="1" s="1"/>
  <c r="EY163" i="1"/>
  <c r="EY162" i="1" s="1"/>
  <c r="EZ163" i="1"/>
  <c r="FA163" i="1"/>
  <c r="FB163" i="1"/>
  <c r="FB162" i="1" s="1"/>
  <c r="GB163" i="1"/>
  <c r="GC163" i="1"/>
  <c r="GD163" i="1"/>
  <c r="GE163" i="1"/>
  <c r="GE162" i="1" s="1"/>
  <c r="GF163" i="1"/>
  <c r="GF162" i="1" s="1"/>
  <c r="FB164" i="1"/>
  <c r="GG164" i="1"/>
  <c r="FB165" i="1"/>
  <c r="GG165" i="1"/>
  <c r="FB166" i="1"/>
  <c r="GG166" i="1"/>
  <c r="FB167" i="1"/>
  <c r="GD167" i="1"/>
  <c r="GG167" i="1"/>
  <c r="FB168" i="1"/>
  <c r="GG168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CE169" i="1"/>
  <c r="CF169" i="1"/>
  <c r="CG169" i="1"/>
  <c r="CH169" i="1"/>
  <c r="CI169" i="1"/>
  <c r="CJ169" i="1"/>
  <c r="CK169" i="1"/>
  <c r="CL169" i="1"/>
  <c r="CM169" i="1"/>
  <c r="CN169" i="1"/>
  <c r="CO169" i="1"/>
  <c r="CP169" i="1"/>
  <c r="CQ169" i="1"/>
  <c r="CR169" i="1"/>
  <c r="CS169" i="1"/>
  <c r="CT169" i="1"/>
  <c r="CU169" i="1"/>
  <c r="CV169" i="1"/>
  <c r="CW169" i="1"/>
  <c r="CX169" i="1"/>
  <c r="CY169" i="1"/>
  <c r="CZ169" i="1"/>
  <c r="DA169" i="1"/>
  <c r="DB169" i="1"/>
  <c r="DC169" i="1"/>
  <c r="DD169" i="1"/>
  <c r="DE169" i="1"/>
  <c r="DF169" i="1"/>
  <c r="DG169" i="1"/>
  <c r="DH169" i="1"/>
  <c r="DI169" i="1"/>
  <c r="DJ169" i="1"/>
  <c r="DK169" i="1"/>
  <c r="DL169" i="1"/>
  <c r="DM169" i="1"/>
  <c r="DN169" i="1"/>
  <c r="DO169" i="1"/>
  <c r="DP169" i="1"/>
  <c r="DQ169" i="1"/>
  <c r="DR169" i="1"/>
  <c r="DS169" i="1"/>
  <c r="DT169" i="1"/>
  <c r="DU169" i="1"/>
  <c r="DV169" i="1"/>
  <c r="DW169" i="1"/>
  <c r="DX169" i="1"/>
  <c r="DY169" i="1"/>
  <c r="DZ169" i="1"/>
  <c r="EA169" i="1"/>
  <c r="EB169" i="1"/>
  <c r="EC169" i="1"/>
  <c r="ED169" i="1"/>
  <c r="EE169" i="1"/>
  <c r="EF169" i="1"/>
  <c r="EG169" i="1"/>
  <c r="EH169" i="1"/>
  <c r="EI169" i="1"/>
  <c r="EJ169" i="1"/>
  <c r="EK169" i="1"/>
  <c r="EL169" i="1"/>
  <c r="EM169" i="1"/>
  <c r="EN169" i="1"/>
  <c r="EO169" i="1"/>
  <c r="EP169" i="1"/>
  <c r="EQ169" i="1"/>
  <c r="ER169" i="1"/>
  <c r="ES169" i="1"/>
  <c r="ET169" i="1"/>
  <c r="EU169" i="1"/>
  <c r="EV169" i="1"/>
  <c r="EW169" i="1"/>
  <c r="EX169" i="1"/>
  <c r="EY169" i="1"/>
  <c r="EZ169" i="1"/>
  <c r="FA169" i="1"/>
  <c r="FB169" i="1"/>
  <c r="GB169" i="1"/>
  <c r="GC169" i="1"/>
  <c r="GD169" i="1"/>
  <c r="GE169" i="1"/>
  <c r="GF169" i="1"/>
  <c r="FB170" i="1"/>
  <c r="GG170" i="1"/>
  <c r="FB171" i="1"/>
  <c r="GG171" i="1"/>
  <c r="FB172" i="1"/>
  <c r="GG172" i="1"/>
  <c r="AK173" i="1"/>
  <c r="AS173" i="1"/>
  <c r="AD175" i="1"/>
  <c r="AF175" i="1"/>
  <c r="AF174" i="1" s="1"/>
  <c r="AF173" i="1" s="1"/>
  <c r="AH175" i="1"/>
  <c r="AJ175" i="1"/>
  <c r="AL175" i="1"/>
  <c r="AN175" i="1"/>
  <c r="AN174" i="1" s="1"/>
  <c r="AN173" i="1" s="1"/>
  <c r="AP175" i="1"/>
  <c r="AR175" i="1"/>
  <c r="AT175" i="1"/>
  <c r="AV175" i="1"/>
  <c r="AV174" i="1" s="1"/>
  <c r="AV173" i="1" s="1"/>
  <c r="AX175" i="1"/>
  <c r="AZ175" i="1"/>
  <c r="BB175" i="1"/>
  <c r="BD175" i="1"/>
  <c r="BD174" i="1" s="1"/>
  <c r="BD173" i="1" s="1"/>
  <c r="BF175" i="1"/>
  <c r="BH175" i="1"/>
  <c r="BJ175" i="1"/>
  <c r="BL175" i="1"/>
  <c r="BL174" i="1" s="1"/>
  <c r="BL173" i="1" s="1"/>
  <c r="BN175" i="1"/>
  <c r="BP175" i="1"/>
  <c r="BR175" i="1"/>
  <c r="BT175" i="1"/>
  <c r="BT174" i="1" s="1"/>
  <c r="BT173" i="1" s="1"/>
  <c r="BV175" i="1"/>
  <c r="BX175" i="1"/>
  <c r="BZ175" i="1"/>
  <c r="CD175" i="1"/>
  <c r="CF175" i="1"/>
  <c r="CH175" i="1"/>
  <c r="CJ175" i="1"/>
  <c r="CJ174" i="1" s="1"/>
  <c r="CJ173" i="1" s="1"/>
  <c r="CL175" i="1"/>
  <c r="CN175" i="1"/>
  <c r="CP175" i="1"/>
  <c r="CR175" i="1"/>
  <c r="CR174" i="1" s="1"/>
  <c r="CR173" i="1" s="1"/>
  <c r="CT175" i="1"/>
  <c r="CV175" i="1"/>
  <c r="CX175" i="1"/>
  <c r="CZ175" i="1"/>
  <c r="CZ174" i="1" s="1"/>
  <c r="CZ173" i="1" s="1"/>
  <c r="DD175" i="1"/>
  <c r="DF175" i="1"/>
  <c r="DF174" i="1" s="1"/>
  <c r="DF173" i="1" s="1"/>
  <c r="DH175" i="1"/>
  <c r="DH174" i="1" s="1"/>
  <c r="DH173" i="1" s="1"/>
  <c r="DJ175" i="1"/>
  <c r="DL175" i="1"/>
  <c r="DN175" i="1"/>
  <c r="DN174" i="1" s="1"/>
  <c r="DN173" i="1" s="1"/>
  <c r="DP175" i="1"/>
  <c r="DP174" i="1" s="1"/>
  <c r="DP173" i="1" s="1"/>
  <c r="DR175" i="1"/>
  <c r="DT175" i="1"/>
  <c r="DV175" i="1"/>
  <c r="DV174" i="1" s="1"/>
  <c r="DV173" i="1" s="1"/>
  <c r="DX175" i="1"/>
  <c r="DX174" i="1" s="1"/>
  <c r="DX173" i="1" s="1"/>
  <c r="DZ175" i="1"/>
  <c r="ED175" i="1"/>
  <c r="ED174" i="1" s="1"/>
  <c r="ED173" i="1" s="1"/>
  <c r="EF175" i="1"/>
  <c r="EF174" i="1" s="1"/>
  <c r="EF173" i="1" s="1"/>
  <c r="EH175" i="1"/>
  <c r="EJ175" i="1"/>
  <c r="EL175" i="1"/>
  <c r="EL174" i="1" s="1"/>
  <c r="EL173" i="1" s="1"/>
  <c r="EN175" i="1"/>
  <c r="EN174" i="1" s="1"/>
  <c r="EN173" i="1" s="1"/>
  <c r="EP175" i="1"/>
  <c r="ER175" i="1"/>
  <c r="ET175" i="1"/>
  <c r="ET174" i="1" s="1"/>
  <c r="ET173" i="1" s="1"/>
  <c r="EV175" i="1"/>
  <c r="EV174" i="1" s="1"/>
  <c r="EV173" i="1" s="1"/>
  <c r="EX175" i="1"/>
  <c r="EZ175" i="1"/>
  <c r="GE175" i="1"/>
  <c r="I176" i="1"/>
  <c r="J176" i="1"/>
  <c r="J175" i="1" s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B175" i="1" s="1"/>
  <c r="CB174" i="1" s="1"/>
  <c r="CB173" i="1" s="1"/>
  <c r="CC176" i="1"/>
  <c r="CD176" i="1"/>
  <c r="CE176" i="1"/>
  <c r="CF176" i="1"/>
  <c r="CG176" i="1"/>
  <c r="CH176" i="1"/>
  <c r="CI176" i="1"/>
  <c r="CJ176" i="1"/>
  <c r="CK176" i="1"/>
  <c r="CL176" i="1"/>
  <c r="CM176" i="1"/>
  <c r="CN176" i="1"/>
  <c r="CO176" i="1"/>
  <c r="CP176" i="1"/>
  <c r="CQ176" i="1"/>
  <c r="CR176" i="1"/>
  <c r="CS176" i="1"/>
  <c r="CT176" i="1"/>
  <c r="CU176" i="1"/>
  <c r="CV176" i="1"/>
  <c r="CW176" i="1"/>
  <c r="CX176" i="1"/>
  <c r="CY176" i="1"/>
  <c r="CZ176" i="1"/>
  <c r="DA176" i="1"/>
  <c r="DB176" i="1"/>
  <c r="DC176" i="1"/>
  <c r="DD176" i="1"/>
  <c r="DE176" i="1"/>
  <c r="DF176" i="1"/>
  <c r="DG176" i="1"/>
  <c r="DH176" i="1"/>
  <c r="DI176" i="1"/>
  <c r="DJ176" i="1"/>
  <c r="DK176" i="1"/>
  <c r="DL176" i="1"/>
  <c r="DM176" i="1"/>
  <c r="DN176" i="1"/>
  <c r="DO176" i="1"/>
  <c r="DP176" i="1"/>
  <c r="DQ176" i="1"/>
  <c r="DR176" i="1"/>
  <c r="DS176" i="1"/>
  <c r="DT176" i="1"/>
  <c r="DU176" i="1"/>
  <c r="DV176" i="1"/>
  <c r="DW176" i="1"/>
  <c r="DX176" i="1"/>
  <c r="DY176" i="1"/>
  <c r="DZ176" i="1"/>
  <c r="EA176" i="1"/>
  <c r="EB176" i="1"/>
  <c r="EC176" i="1"/>
  <c r="ED176" i="1"/>
  <c r="EE176" i="1"/>
  <c r="EF176" i="1"/>
  <c r="EG176" i="1"/>
  <c r="EH176" i="1"/>
  <c r="EI176" i="1"/>
  <c r="EJ176" i="1"/>
  <c r="EK176" i="1"/>
  <c r="EL176" i="1"/>
  <c r="EM176" i="1"/>
  <c r="EN176" i="1"/>
  <c r="EO176" i="1"/>
  <c r="EP176" i="1"/>
  <c r="EQ176" i="1"/>
  <c r="ER176" i="1"/>
  <c r="ES176" i="1"/>
  <c r="ET176" i="1"/>
  <c r="EU176" i="1"/>
  <c r="EV176" i="1"/>
  <c r="EW176" i="1"/>
  <c r="EX176" i="1"/>
  <c r="EY176" i="1"/>
  <c r="EZ176" i="1"/>
  <c r="FA176" i="1"/>
  <c r="GB176" i="1"/>
  <c r="GC176" i="1"/>
  <c r="GC175" i="1" s="1"/>
  <c r="GC174" i="1" s="1"/>
  <c r="GC173" i="1" s="1"/>
  <c r="GD176" i="1"/>
  <c r="GE176" i="1"/>
  <c r="GF176" i="1"/>
  <c r="GG176" i="1"/>
  <c r="FB177" i="1"/>
  <c r="FB176" i="1" s="1"/>
  <c r="GG177" i="1"/>
  <c r="I178" i="1"/>
  <c r="I175" i="1" s="1"/>
  <c r="I174" i="1" s="1"/>
  <c r="I173" i="1" s="1"/>
  <c r="J178" i="1"/>
  <c r="AC178" i="1"/>
  <c r="AD178" i="1"/>
  <c r="AE178" i="1"/>
  <c r="AE175" i="1" s="1"/>
  <c r="AE174" i="1" s="1"/>
  <c r="AE173" i="1" s="1"/>
  <c r="AF178" i="1"/>
  <c r="AG178" i="1"/>
  <c r="AG175" i="1" s="1"/>
  <c r="AG174" i="1" s="1"/>
  <c r="AG173" i="1" s="1"/>
  <c r="AH178" i="1"/>
  <c r="AI178" i="1"/>
  <c r="AI175" i="1" s="1"/>
  <c r="AI174" i="1" s="1"/>
  <c r="AI173" i="1" s="1"/>
  <c r="AJ178" i="1"/>
  <c r="AK178" i="1"/>
  <c r="AK175" i="1" s="1"/>
  <c r="AK174" i="1" s="1"/>
  <c r="AL178" i="1"/>
  <c r="AM178" i="1"/>
  <c r="AM175" i="1" s="1"/>
  <c r="AM174" i="1" s="1"/>
  <c r="AM173" i="1" s="1"/>
  <c r="AN178" i="1"/>
  <c r="AO178" i="1"/>
  <c r="AO175" i="1" s="1"/>
  <c r="AO174" i="1" s="1"/>
  <c r="AO173" i="1" s="1"/>
  <c r="AP178" i="1"/>
  <c r="AQ178" i="1"/>
  <c r="AQ175" i="1" s="1"/>
  <c r="AQ174" i="1" s="1"/>
  <c r="AQ173" i="1" s="1"/>
  <c r="AR178" i="1"/>
  <c r="AS178" i="1"/>
  <c r="AS175" i="1" s="1"/>
  <c r="AS174" i="1" s="1"/>
  <c r="AT178" i="1"/>
  <c r="AU178" i="1"/>
  <c r="AU175" i="1" s="1"/>
  <c r="AU174" i="1" s="1"/>
  <c r="AU173" i="1" s="1"/>
  <c r="AV178" i="1"/>
  <c r="AW178" i="1"/>
  <c r="AW175" i="1" s="1"/>
  <c r="AW174" i="1" s="1"/>
  <c r="AW173" i="1" s="1"/>
  <c r="AX178" i="1"/>
  <c r="AY178" i="1"/>
  <c r="AY175" i="1" s="1"/>
  <c r="AY174" i="1" s="1"/>
  <c r="AY173" i="1" s="1"/>
  <c r="AZ178" i="1"/>
  <c r="BA178" i="1"/>
  <c r="BA175" i="1" s="1"/>
  <c r="BA174" i="1" s="1"/>
  <c r="BA173" i="1" s="1"/>
  <c r="BB178" i="1"/>
  <c r="BC178" i="1"/>
  <c r="BC175" i="1" s="1"/>
  <c r="BC174" i="1" s="1"/>
  <c r="BC173" i="1" s="1"/>
  <c r="BD178" i="1"/>
  <c r="BE178" i="1"/>
  <c r="BE175" i="1" s="1"/>
  <c r="BE174" i="1" s="1"/>
  <c r="BE173" i="1" s="1"/>
  <c r="BF178" i="1"/>
  <c r="BG178" i="1"/>
  <c r="BG175" i="1" s="1"/>
  <c r="BG174" i="1" s="1"/>
  <c r="BG173" i="1" s="1"/>
  <c r="BH178" i="1"/>
  <c r="BI178" i="1"/>
  <c r="BI175" i="1" s="1"/>
  <c r="BI174" i="1" s="1"/>
  <c r="BI173" i="1" s="1"/>
  <c r="BJ178" i="1"/>
  <c r="BK178" i="1"/>
  <c r="BK175" i="1" s="1"/>
  <c r="BK174" i="1" s="1"/>
  <c r="BK173" i="1" s="1"/>
  <c r="BL178" i="1"/>
  <c r="BM178" i="1"/>
  <c r="BM175" i="1" s="1"/>
  <c r="BM174" i="1" s="1"/>
  <c r="BM173" i="1" s="1"/>
  <c r="BN178" i="1"/>
  <c r="BO178" i="1"/>
  <c r="BO175" i="1" s="1"/>
  <c r="BO174" i="1" s="1"/>
  <c r="BO173" i="1" s="1"/>
  <c r="BP178" i="1"/>
  <c r="BQ178" i="1"/>
  <c r="BQ175" i="1" s="1"/>
  <c r="BQ174" i="1" s="1"/>
  <c r="BQ173" i="1" s="1"/>
  <c r="BR178" i="1"/>
  <c r="BS178" i="1"/>
  <c r="BS175" i="1" s="1"/>
  <c r="BS174" i="1" s="1"/>
  <c r="BS173" i="1" s="1"/>
  <c r="BT178" i="1"/>
  <c r="BU178" i="1"/>
  <c r="BU175" i="1" s="1"/>
  <c r="BU174" i="1" s="1"/>
  <c r="BU173" i="1" s="1"/>
  <c r="BV178" i="1"/>
  <c r="BW178" i="1"/>
  <c r="BW175" i="1" s="1"/>
  <c r="BW174" i="1" s="1"/>
  <c r="BW173" i="1" s="1"/>
  <c r="BX178" i="1"/>
  <c r="BY178" i="1"/>
  <c r="BY175" i="1" s="1"/>
  <c r="BY174" i="1" s="1"/>
  <c r="BY173" i="1" s="1"/>
  <c r="BZ178" i="1"/>
  <c r="CA178" i="1"/>
  <c r="CA175" i="1" s="1"/>
  <c r="CA174" i="1" s="1"/>
  <c r="CA173" i="1" s="1"/>
  <c r="CC178" i="1"/>
  <c r="CC175" i="1" s="1"/>
  <c r="CC174" i="1" s="1"/>
  <c r="CC173" i="1" s="1"/>
  <c r="CD178" i="1"/>
  <c r="CE178" i="1"/>
  <c r="CE175" i="1" s="1"/>
  <c r="CF178" i="1"/>
  <c r="CG178" i="1"/>
  <c r="CG175" i="1" s="1"/>
  <c r="CG174" i="1" s="1"/>
  <c r="CG173" i="1" s="1"/>
  <c r="CH178" i="1"/>
  <c r="CI178" i="1"/>
  <c r="CI175" i="1" s="1"/>
  <c r="CJ178" i="1"/>
  <c r="CK178" i="1"/>
  <c r="CK175" i="1" s="1"/>
  <c r="CK174" i="1" s="1"/>
  <c r="CK173" i="1" s="1"/>
  <c r="CL178" i="1"/>
  <c r="CM178" i="1"/>
  <c r="CM175" i="1" s="1"/>
  <c r="CN178" i="1"/>
  <c r="CO178" i="1"/>
  <c r="CO175" i="1" s="1"/>
  <c r="CO174" i="1" s="1"/>
  <c r="CO173" i="1" s="1"/>
  <c r="CP178" i="1"/>
  <c r="CQ178" i="1"/>
  <c r="CQ175" i="1" s="1"/>
  <c r="CR178" i="1"/>
  <c r="CS178" i="1"/>
  <c r="CS175" i="1" s="1"/>
  <c r="CS174" i="1" s="1"/>
  <c r="CS173" i="1" s="1"/>
  <c r="CT178" i="1"/>
  <c r="CU178" i="1"/>
  <c r="CU175" i="1" s="1"/>
  <c r="CV178" i="1"/>
  <c r="CW178" i="1"/>
  <c r="CW175" i="1" s="1"/>
  <c r="CW174" i="1" s="1"/>
  <c r="CW173" i="1" s="1"/>
  <c r="CX178" i="1"/>
  <c r="CY178" i="1"/>
  <c r="CY175" i="1" s="1"/>
  <c r="CZ178" i="1"/>
  <c r="DA178" i="1"/>
  <c r="DA175" i="1" s="1"/>
  <c r="DA174" i="1" s="1"/>
  <c r="DA173" i="1" s="1"/>
  <c r="DC178" i="1"/>
  <c r="DC175" i="1" s="1"/>
  <c r="DD178" i="1"/>
  <c r="DE178" i="1"/>
  <c r="DE175" i="1" s="1"/>
  <c r="DE174" i="1" s="1"/>
  <c r="DE173" i="1" s="1"/>
  <c r="DF178" i="1"/>
  <c r="DG178" i="1"/>
  <c r="DG175" i="1" s="1"/>
  <c r="DH178" i="1"/>
  <c r="DI178" i="1"/>
  <c r="DI175" i="1" s="1"/>
  <c r="DI174" i="1" s="1"/>
  <c r="DI173" i="1" s="1"/>
  <c r="DJ178" i="1"/>
  <c r="DK178" i="1"/>
  <c r="DK175" i="1" s="1"/>
  <c r="DL178" i="1"/>
  <c r="DM178" i="1"/>
  <c r="DM175" i="1" s="1"/>
  <c r="DM174" i="1" s="1"/>
  <c r="DM173" i="1" s="1"/>
  <c r="DN178" i="1"/>
  <c r="DO178" i="1"/>
  <c r="DO175" i="1" s="1"/>
  <c r="DP178" i="1"/>
  <c r="DQ178" i="1"/>
  <c r="DQ175" i="1" s="1"/>
  <c r="DQ174" i="1" s="1"/>
  <c r="DQ173" i="1" s="1"/>
  <c r="DR178" i="1"/>
  <c r="DS178" i="1"/>
  <c r="DS175" i="1" s="1"/>
  <c r="DT178" i="1"/>
  <c r="DU178" i="1"/>
  <c r="DU175" i="1" s="1"/>
  <c r="DU174" i="1" s="1"/>
  <c r="DU173" i="1" s="1"/>
  <c r="DV178" i="1"/>
  <c r="DW178" i="1"/>
  <c r="DW175" i="1" s="1"/>
  <c r="DX178" i="1"/>
  <c r="DY178" i="1"/>
  <c r="DY175" i="1" s="1"/>
  <c r="DY174" i="1" s="1"/>
  <c r="DY173" i="1" s="1"/>
  <c r="DZ178" i="1"/>
  <c r="EA178" i="1"/>
  <c r="EA175" i="1" s="1"/>
  <c r="EC178" i="1"/>
  <c r="EC175" i="1" s="1"/>
  <c r="EC174" i="1" s="1"/>
  <c r="EC173" i="1" s="1"/>
  <c r="ED178" i="1"/>
  <c r="EE178" i="1"/>
  <c r="EE175" i="1" s="1"/>
  <c r="EE174" i="1" s="1"/>
  <c r="EE173" i="1" s="1"/>
  <c r="EF178" i="1"/>
  <c r="EG178" i="1"/>
  <c r="EG175" i="1" s="1"/>
  <c r="EG174" i="1" s="1"/>
  <c r="EG173" i="1" s="1"/>
  <c r="EH178" i="1"/>
  <c r="EI178" i="1"/>
  <c r="EI175" i="1" s="1"/>
  <c r="EI174" i="1" s="1"/>
  <c r="EI173" i="1" s="1"/>
  <c r="EJ178" i="1"/>
  <c r="EK178" i="1"/>
  <c r="EK175" i="1" s="1"/>
  <c r="EK174" i="1" s="1"/>
  <c r="EK173" i="1" s="1"/>
  <c r="EL178" i="1"/>
  <c r="EM178" i="1"/>
  <c r="EM175" i="1" s="1"/>
  <c r="EM174" i="1" s="1"/>
  <c r="EM173" i="1" s="1"/>
  <c r="EN178" i="1"/>
  <c r="EO178" i="1"/>
  <c r="EO175" i="1" s="1"/>
  <c r="EO174" i="1" s="1"/>
  <c r="EO173" i="1" s="1"/>
  <c r="EP178" i="1"/>
  <c r="EQ178" i="1"/>
  <c r="EQ175" i="1" s="1"/>
  <c r="EQ174" i="1" s="1"/>
  <c r="EQ173" i="1" s="1"/>
  <c r="ER178" i="1"/>
  <c r="ES178" i="1"/>
  <c r="ES175" i="1" s="1"/>
  <c r="ES174" i="1" s="1"/>
  <c r="ES173" i="1" s="1"/>
  <c r="ET178" i="1"/>
  <c r="EU178" i="1"/>
  <c r="EU175" i="1" s="1"/>
  <c r="EU174" i="1" s="1"/>
  <c r="EU173" i="1" s="1"/>
  <c r="EV178" i="1"/>
  <c r="EW178" i="1"/>
  <c r="EW175" i="1" s="1"/>
  <c r="EW174" i="1" s="1"/>
  <c r="EW173" i="1" s="1"/>
  <c r="EX178" i="1"/>
  <c r="EY178" i="1"/>
  <c r="EY175" i="1" s="1"/>
  <c r="EY174" i="1" s="1"/>
  <c r="EY173" i="1" s="1"/>
  <c r="EZ178" i="1"/>
  <c r="FA178" i="1"/>
  <c r="FA175" i="1" s="1"/>
  <c r="FA174" i="1" s="1"/>
  <c r="FA173" i="1" s="1"/>
  <c r="GB178" i="1"/>
  <c r="GB175" i="1" s="1"/>
  <c r="GB174" i="1" s="1"/>
  <c r="GB173" i="1" s="1"/>
  <c r="GC178" i="1"/>
  <c r="GD178" i="1"/>
  <c r="GD175" i="1" s="1"/>
  <c r="GD174" i="1" s="1"/>
  <c r="GD173" i="1" s="1"/>
  <c r="GE178" i="1"/>
  <c r="GF178" i="1"/>
  <c r="GF175" i="1" s="1"/>
  <c r="GF174" i="1" s="1"/>
  <c r="GF173" i="1" s="1"/>
  <c r="AA179" i="1"/>
  <c r="AB179" i="1"/>
  <c r="CB179" i="1"/>
  <c r="CB178" i="1" s="1"/>
  <c r="DB179" i="1"/>
  <c r="GG179" i="1"/>
  <c r="AA180" i="1"/>
  <c r="AB180" i="1"/>
  <c r="CB180" i="1"/>
  <c r="DB180" i="1"/>
  <c r="EB180" i="1" s="1"/>
  <c r="FB180" i="1"/>
  <c r="GG180" i="1"/>
  <c r="AA181" i="1"/>
  <c r="AB181" i="1"/>
  <c r="CB181" i="1"/>
  <c r="DB181" i="1"/>
  <c r="EB181" i="1" s="1"/>
  <c r="FB181" i="1"/>
  <c r="GG181" i="1"/>
  <c r="FB182" i="1"/>
  <c r="GG182" i="1"/>
  <c r="FB183" i="1"/>
  <c r="GG183" i="1"/>
  <c r="K184" i="1"/>
  <c r="N184" i="1"/>
  <c r="O184" i="1"/>
  <c r="R184" i="1"/>
  <c r="S184" i="1"/>
  <c r="V184" i="1"/>
  <c r="W184" i="1"/>
  <c r="AC184" i="1"/>
  <c r="AF184" i="1"/>
  <c r="AG184" i="1"/>
  <c r="AJ184" i="1"/>
  <c r="AJ174" i="1" s="1"/>
  <c r="AJ173" i="1" s="1"/>
  <c r="AK184" i="1"/>
  <c r="AN184" i="1"/>
  <c r="AO184" i="1"/>
  <c r="AS184" i="1"/>
  <c r="AV184" i="1"/>
  <c r="AW184" i="1"/>
  <c r="AZ184" i="1"/>
  <c r="AZ174" i="1" s="1"/>
  <c r="AZ173" i="1" s="1"/>
  <c r="BA184" i="1"/>
  <c r="BD184" i="1"/>
  <c r="BE184" i="1"/>
  <c r="BI184" i="1"/>
  <c r="BL184" i="1"/>
  <c r="BM184" i="1"/>
  <c r="BP184" i="1"/>
  <c r="BP174" i="1" s="1"/>
  <c r="BP173" i="1" s="1"/>
  <c r="BQ184" i="1"/>
  <c r="BT184" i="1"/>
  <c r="BU184" i="1"/>
  <c r="BY184" i="1"/>
  <c r="CB184" i="1"/>
  <c r="CC184" i="1"/>
  <c r="CF184" i="1"/>
  <c r="CF174" i="1" s="1"/>
  <c r="CF173" i="1" s="1"/>
  <c r="CG184" i="1"/>
  <c r="CJ184" i="1"/>
  <c r="CK184" i="1"/>
  <c r="CO184" i="1"/>
  <c r="CR184" i="1"/>
  <c r="CS184" i="1"/>
  <c r="CV184" i="1"/>
  <c r="CV174" i="1" s="1"/>
  <c r="CV173" i="1" s="1"/>
  <c r="CW184" i="1"/>
  <c r="CZ184" i="1"/>
  <c r="DA184" i="1"/>
  <c r="DE184" i="1"/>
  <c r="DH184" i="1"/>
  <c r="DI184" i="1"/>
  <c r="DL184" i="1"/>
  <c r="DL174" i="1" s="1"/>
  <c r="DL173" i="1" s="1"/>
  <c r="DM184" i="1"/>
  <c r="DP184" i="1"/>
  <c r="DQ184" i="1"/>
  <c r="DU184" i="1"/>
  <c r="DX184" i="1"/>
  <c r="DY184" i="1"/>
  <c r="EB184" i="1"/>
  <c r="EC184" i="1"/>
  <c r="EF184" i="1"/>
  <c r="EG184" i="1"/>
  <c r="EK184" i="1"/>
  <c r="EN184" i="1"/>
  <c r="EO184" i="1"/>
  <c r="ER184" i="1"/>
  <c r="ER174" i="1" s="1"/>
  <c r="ER173" i="1" s="1"/>
  <c r="ES184" i="1"/>
  <c r="EV184" i="1"/>
  <c r="EW184" i="1"/>
  <c r="FA184" i="1"/>
  <c r="GC184" i="1"/>
  <c r="GD184" i="1"/>
  <c r="I185" i="1"/>
  <c r="I184" i="1" s="1"/>
  <c r="J185" i="1"/>
  <c r="J184" i="1" s="1"/>
  <c r="K185" i="1"/>
  <c r="L185" i="1"/>
  <c r="L184" i="1" s="1"/>
  <c r="M185" i="1"/>
  <c r="M184" i="1" s="1"/>
  <c r="N185" i="1"/>
  <c r="O185" i="1"/>
  <c r="P185" i="1"/>
  <c r="P184" i="1" s="1"/>
  <c r="Q185" i="1"/>
  <c r="Q184" i="1" s="1"/>
  <c r="R185" i="1"/>
  <c r="S185" i="1"/>
  <c r="T185" i="1"/>
  <c r="T184" i="1" s="1"/>
  <c r="U185" i="1"/>
  <c r="U184" i="1" s="1"/>
  <c r="V185" i="1"/>
  <c r="W185" i="1"/>
  <c r="X185" i="1"/>
  <c r="X184" i="1" s="1"/>
  <c r="Y185" i="1"/>
  <c r="Y184" i="1" s="1"/>
  <c r="AC185" i="1"/>
  <c r="AD185" i="1"/>
  <c r="AD184" i="1" s="1"/>
  <c r="AE185" i="1"/>
  <c r="AE184" i="1" s="1"/>
  <c r="AF185" i="1"/>
  <c r="AG185" i="1"/>
  <c r="AH185" i="1"/>
  <c r="AH184" i="1" s="1"/>
  <c r="AH174" i="1" s="1"/>
  <c r="AH173" i="1" s="1"/>
  <c r="AI185" i="1"/>
  <c r="AI184" i="1" s="1"/>
  <c r="AJ185" i="1"/>
  <c r="AK185" i="1"/>
  <c r="AL185" i="1"/>
  <c r="AL184" i="1" s="1"/>
  <c r="AM185" i="1"/>
  <c r="AM184" i="1" s="1"/>
  <c r="AN185" i="1"/>
  <c r="AO185" i="1"/>
  <c r="AP185" i="1"/>
  <c r="AP184" i="1" s="1"/>
  <c r="AP174" i="1" s="1"/>
  <c r="AP173" i="1" s="1"/>
  <c r="AQ185" i="1"/>
  <c r="AQ184" i="1" s="1"/>
  <c r="AR185" i="1"/>
  <c r="AR184" i="1" s="1"/>
  <c r="AR174" i="1" s="1"/>
  <c r="AR173" i="1" s="1"/>
  <c r="AS185" i="1"/>
  <c r="AT185" i="1"/>
  <c r="AT184" i="1" s="1"/>
  <c r="AU185" i="1"/>
  <c r="AU184" i="1" s="1"/>
  <c r="AV185" i="1"/>
  <c r="AW185" i="1"/>
  <c r="AX185" i="1"/>
  <c r="AX184" i="1" s="1"/>
  <c r="AX174" i="1" s="1"/>
  <c r="AX173" i="1" s="1"/>
  <c r="AY185" i="1"/>
  <c r="AY184" i="1" s="1"/>
  <c r="AZ185" i="1"/>
  <c r="BA185" i="1"/>
  <c r="BB185" i="1"/>
  <c r="BB184" i="1" s="1"/>
  <c r="BC185" i="1"/>
  <c r="BC184" i="1" s="1"/>
  <c r="BD185" i="1"/>
  <c r="BE185" i="1"/>
  <c r="BF185" i="1"/>
  <c r="BF184" i="1" s="1"/>
  <c r="BF174" i="1" s="1"/>
  <c r="BF173" i="1" s="1"/>
  <c r="BG185" i="1"/>
  <c r="BG184" i="1" s="1"/>
  <c r="BH185" i="1"/>
  <c r="BH184" i="1" s="1"/>
  <c r="BH174" i="1" s="1"/>
  <c r="BH173" i="1" s="1"/>
  <c r="BI185" i="1"/>
  <c r="BJ185" i="1"/>
  <c r="BJ184" i="1" s="1"/>
  <c r="BK185" i="1"/>
  <c r="BK184" i="1" s="1"/>
  <c r="BL185" i="1"/>
  <c r="BM185" i="1"/>
  <c r="BN185" i="1"/>
  <c r="BN184" i="1" s="1"/>
  <c r="BN174" i="1" s="1"/>
  <c r="BN173" i="1" s="1"/>
  <c r="BO185" i="1"/>
  <c r="BO184" i="1" s="1"/>
  <c r="BP185" i="1"/>
  <c r="BQ185" i="1"/>
  <c r="BR185" i="1"/>
  <c r="BR184" i="1" s="1"/>
  <c r="BS185" i="1"/>
  <c r="BS184" i="1" s="1"/>
  <c r="BT185" i="1"/>
  <c r="BU185" i="1"/>
  <c r="BV185" i="1"/>
  <c r="BV184" i="1" s="1"/>
  <c r="BV174" i="1" s="1"/>
  <c r="BV173" i="1" s="1"/>
  <c r="BW185" i="1"/>
  <c r="BW184" i="1" s="1"/>
  <c r="BX185" i="1"/>
  <c r="BX184" i="1" s="1"/>
  <c r="BX174" i="1" s="1"/>
  <c r="BX173" i="1" s="1"/>
  <c r="BY185" i="1"/>
  <c r="BZ185" i="1"/>
  <c r="BZ184" i="1" s="1"/>
  <c r="CA185" i="1"/>
  <c r="CA184" i="1" s="1"/>
  <c r="CB185" i="1"/>
  <c r="CC185" i="1"/>
  <c r="CD185" i="1"/>
  <c r="CD184" i="1" s="1"/>
  <c r="CD174" i="1" s="1"/>
  <c r="CD173" i="1" s="1"/>
  <c r="CE185" i="1"/>
  <c r="CE184" i="1" s="1"/>
  <c r="CF185" i="1"/>
  <c r="CG185" i="1"/>
  <c r="CH185" i="1"/>
  <c r="CH184" i="1" s="1"/>
  <c r="CI185" i="1"/>
  <c r="CI184" i="1" s="1"/>
  <c r="CJ185" i="1"/>
  <c r="CK185" i="1"/>
  <c r="CL185" i="1"/>
  <c r="CL184" i="1" s="1"/>
  <c r="CL174" i="1" s="1"/>
  <c r="CL173" i="1" s="1"/>
  <c r="CM185" i="1"/>
  <c r="CM184" i="1" s="1"/>
  <c r="CN185" i="1"/>
  <c r="CN184" i="1" s="1"/>
  <c r="CN174" i="1" s="1"/>
  <c r="CN173" i="1" s="1"/>
  <c r="CO185" i="1"/>
  <c r="CP185" i="1"/>
  <c r="CP184" i="1" s="1"/>
  <c r="CQ185" i="1"/>
  <c r="CQ184" i="1" s="1"/>
  <c r="CR185" i="1"/>
  <c r="CS185" i="1"/>
  <c r="CT185" i="1"/>
  <c r="CT184" i="1" s="1"/>
  <c r="CT174" i="1" s="1"/>
  <c r="CT173" i="1" s="1"/>
  <c r="CU185" i="1"/>
  <c r="CU184" i="1" s="1"/>
  <c r="CV185" i="1"/>
  <c r="CW185" i="1"/>
  <c r="CX185" i="1"/>
  <c r="CX184" i="1" s="1"/>
  <c r="CY185" i="1"/>
  <c r="CY184" i="1" s="1"/>
  <c r="CZ185" i="1"/>
  <c r="DA185" i="1"/>
  <c r="DB185" i="1"/>
  <c r="DB184" i="1" s="1"/>
  <c r="DC185" i="1"/>
  <c r="DC184" i="1" s="1"/>
  <c r="DD185" i="1"/>
  <c r="DD184" i="1" s="1"/>
  <c r="DD174" i="1" s="1"/>
  <c r="DD173" i="1" s="1"/>
  <c r="DE185" i="1"/>
  <c r="DF185" i="1"/>
  <c r="DF184" i="1" s="1"/>
  <c r="DG185" i="1"/>
  <c r="DG184" i="1" s="1"/>
  <c r="DH185" i="1"/>
  <c r="DI185" i="1"/>
  <c r="DJ185" i="1"/>
  <c r="DJ184" i="1" s="1"/>
  <c r="DJ174" i="1" s="1"/>
  <c r="DJ173" i="1" s="1"/>
  <c r="DK185" i="1"/>
  <c r="DK184" i="1" s="1"/>
  <c r="DL185" i="1"/>
  <c r="DM185" i="1"/>
  <c r="DN185" i="1"/>
  <c r="DN184" i="1" s="1"/>
  <c r="DO185" i="1"/>
  <c r="DO184" i="1" s="1"/>
  <c r="DP185" i="1"/>
  <c r="DQ185" i="1"/>
  <c r="DR185" i="1"/>
  <c r="DR184" i="1" s="1"/>
  <c r="DR174" i="1" s="1"/>
  <c r="DR173" i="1" s="1"/>
  <c r="DS185" i="1"/>
  <c r="DS184" i="1" s="1"/>
  <c r="DT185" i="1"/>
  <c r="DT184" i="1" s="1"/>
  <c r="DT174" i="1" s="1"/>
  <c r="DT173" i="1" s="1"/>
  <c r="DU185" i="1"/>
  <c r="DV185" i="1"/>
  <c r="DV184" i="1" s="1"/>
  <c r="DW185" i="1"/>
  <c r="DW184" i="1" s="1"/>
  <c r="DX185" i="1"/>
  <c r="DY185" i="1"/>
  <c r="DZ185" i="1"/>
  <c r="DZ184" i="1" s="1"/>
  <c r="DZ174" i="1" s="1"/>
  <c r="DZ173" i="1" s="1"/>
  <c r="EA185" i="1"/>
  <c r="EA184" i="1" s="1"/>
  <c r="EB185" i="1"/>
  <c r="EC185" i="1"/>
  <c r="ED185" i="1"/>
  <c r="ED184" i="1" s="1"/>
  <c r="EE185" i="1"/>
  <c r="EE184" i="1" s="1"/>
  <c r="EF185" i="1"/>
  <c r="EG185" i="1"/>
  <c r="EH185" i="1"/>
  <c r="EH184" i="1" s="1"/>
  <c r="EH174" i="1" s="1"/>
  <c r="EH173" i="1" s="1"/>
  <c r="EI185" i="1"/>
  <c r="EI184" i="1" s="1"/>
  <c r="EJ185" i="1"/>
  <c r="EJ184" i="1" s="1"/>
  <c r="EJ174" i="1" s="1"/>
  <c r="EJ173" i="1" s="1"/>
  <c r="EK185" i="1"/>
  <c r="EL185" i="1"/>
  <c r="EL184" i="1" s="1"/>
  <c r="EM185" i="1"/>
  <c r="EM184" i="1" s="1"/>
  <c r="EN185" i="1"/>
  <c r="EO185" i="1"/>
  <c r="EP185" i="1"/>
  <c r="EP184" i="1" s="1"/>
  <c r="EP174" i="1" s="1"/>
  <c r="EP173" i="1" s="1"/>
  <c r="EQ185" i="1"/>
  <c r="EQ184" i="1" s="1"/>
  <c r="ER185" i="1"/>
  <c r="ES185" i="1"/>
  <c r="ET185" i="1"/>
  <c r="ET184" i="1" s="1"/>
  <c r="EU185" i="1"/>
  <c r="EU184" i="1" s="1"/>
  <c r="EV185" i="1"/>
  <c r="EW185" i="1"/>
  <c r="EX185" i="1"/>
  <c r="EX184" i="1" s="1"/>
  <c r="EX174" i="1" s="1"/>
  <c r="EX173" i="1" s="1"/>
  <c r="EY185" i="1"/>
  <c r="EY184" i="1" s="1"/>
  <c r="EZ185" i="1"/>
  <c r="EZ184" i="1" s="1"/>
  <c r="EZ174" i="1" s="1"/>
  <c r="EZ173" i="1" s="1"/>
  <c r="FA185" i="1"/>
  <c r="FB185" i="1"/>
  <c r="FB184" i="1" s="1"/>
  <c r="GB185" i="1"/>
  <c r="GB184" i="1" s="1"/>
  <c r="GC185" i="1"/>
  <c r="GD185" i="1"/>
  <c r="GE185" i="1"/>
  <c r="GE184" i="1" s="1"/>
  <c r="GF185" i="1"/>
  <c r="GF184" i="1" s="1"/>
  <c r="Z186" i="1"/>
  <c r="Z185" i="1" s="1"/>
  <c r="Z184" i="1" s="1"/>
  <c r="FB186" i="1"/>
  <c r="GG186" i="1"/>
  <c r="FB187" i="1"/>
  <c r="GG187" i="1"/>
  <c r="FB188" i="1"/>
  <c r="GG188" i="1"/>
  <c r="I189" i="1"/>
  <c r="J189" i="1"/>
  <c r="AC189" i="1"/>
  <c r="FB189" i="1" s="1"/>
  <c r="BC189" i="1"/>
  <c r="GB189" i="1"/>
  <c r="GC189" i="1"/>
  <c r="GG189" i="1"/>
  <c r="FB190" i="1"/>
  <c r="GG190" i="1"/>
  <c r="L191" i="1"/>
  <c r="M191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AC192" i="1"/>
  <c r="AD192" i="1"/>
  <c r="AE192" i="1"/>
  <c r="AF192" i="1"/>
  <c r="AG192" i="1"/>
  <c r="AH192" i="1"/>
  <c r="AI192" i="1"/>
  <c r="AJ192" i="1"/>
  <c r="AK192" i="1"/>
  <c r="AL192" i="1"/>
  <c r="AM192" i="1"/>
  <c r="AN192" i="1"/>
  <c r="AO192" i="1"/>
  <c r="AP192" i="1"/>
  <c r="AQ192" i="1"/>
  <c r="AR192" i="1"/>
  <c r="AS192" i="1"/>
  <c r="AT192" i="1"/>
  <c r="AU192" i="1"/>
  <c r="AV192" i="1"/>
  <c r="AW192" i="1"/>
  <c r="AX192" i="1"/>
  <c r="AY192" i="1"/>
  <c r="AZ192" i="1"/>
  <c r="BA192" i="1"/>
  <c r="BB192" i="1"/>
  <c r="BC192" i="1"/>
  <c r="BD192" i="1"/>
  <c r="BE192" i="1"/>
  <c r="BF192" i="1"/>
  <c r="BG192" i="1"/>
  <c r="BH192" i="1"/>
  <c r="BI192" i="1"/>
  <c r="BJ192" i="1"/>
  <c r="BK192" i="1"/>
  <c r="BL192" i="1"/>
  <c r="BM192" i="1"/>
  <c r="BN192" i="1"/>
  <c r="BO192" i="1"/>
  <c r="BP192" i="1"/>
  <c r="BQ192" i="1"/>
  <c r="BR192" i="1"/>
  <c r="BS192" i="1"/>
  <c r="BT192" i="1"/>
  <c r="BU192" i="1"/>
  <c r="BV192" i="1"/>
  <c r="BW192" i="1"/>
  <c r="BX192" i="1"/>
  <c r="BY192" i="1"/>
  <c r="BZ192" i="1"/>
  <c r="CA192" i="1"/>
  <c r="CB192" i="1"/>
  <c r="CC192" i="1"/>
  <c r="CD192" i="1"/>
  <c r="CE192" i="1"/>
  <c r="CF192" i="1"/>
  <c r="CG192" i="1"/>
  <c r="CH192" i="1"/>
  <c r="CI192" i="1"/>
  <c r="CJ192" i="1"/>
  <c r="CK192" i="1"/>
  <c r="CL192" i="1"/>
  <c r="CM192" i="1"/>
  <c r="CN192" i="1"/>
  <c r="CO192" i="1"/>
  <c r="CP192" i="1"/>
  <c r="CQ192" i="1"/>
  <c r="CR192" i="1"/>
  <c r="CS192" i="1"/>
  <c r="CT192" i="1"/>
  <c r="CU192" i="1"/>
  <c r="CV192" i="1"/>
  <c r="CW192" i="1"/>
  <c r="CX192" i="1"/>
  <c r="CY192" i="1"/>
  <c r="CZ192" i="1"/>
  <c r="DA192" i="1"/>
  <c r="DB192" i="1"/>
  <c r="DC192" i="1"/>
  <c r="DD192" i="1"/>
  <c r="DE192" i="1"/>
  <c r="DF192" i="1"/>
  <c r="DG192" i="1"/>
  <c r="DH192" i="1"/>
  <c r="DI192" i="1"/>
  <c r="DJ192" i="1"/>
  <c r="DK192" i="1"/>
  <c r="DL192" i="1"/>
  <c r="DM192" i="1"/>
  <c r="DN192" i="1"/>
  <c r="DO192" i="1"/>
  <c r="DP192" i="1"/>
  <c r="DQ192" i="1"/>
  <c r="DR192" i="1"/>
  <c r="DS192" i="1"/>
  <c r="DT192" i="1"/>
  <c r="DU192" i="1"/>
  <c r="DV192" i="1"/>
  <c r="DW192" i="1"/>
  <c r="DX192" i="1"/>
  <c r="DY192" i="1"/>
  <c r="DZ192" i="1"/>
  <c r="EA192" i="1"/>
  <c r="EB192" i="1"/>
  <c r="EC192" i="1"/>
  <c r="ED192" i="1"/>
  <c r="EE192" i="1"/>
  <c r="EF192" i="1"/>
  <c r="EG192" i="1"/>
  <c r="EH192" i="1"/>
  <c r="EI192" i="1"/>
  <c r="EJ192" i="1"/>
  <c r="EK192" i="1"/>
  <c r="EL192" i="1"/>
  <c r="EM192" i="1"/>
  <c r="EN192" i="1"/>
  <c r="EO192" i="1"/>
  <c r="EP192" i="1"/>
  <c r="EQ192" i="1"/>
  <c r="ER192" i="1"/>
  <c r="ES192" i="1"/>
  <c r="ET192" i="1"/>
  <c r="EU192" i="1"/>
  <c r="EV192" i="1"/>
  <c r="EW192" i="1"/>
  <c r="EX192" i="1"/>
  <c r="EY192" i="1"/>
  <c r="EZ192" i="1"/>
  <c r="FA192" i="1"/>
  <c r="FB192" i="1"/>
  <c r="GB192" i="1"/>
  <c r="GC192" i="1"/>
  <c r="GD192" i="1"/>
  <c r="GE192" i="1"/>
  <c r="GG192" i="1" s="1"/>
  <c r="GF192" i="1"/>
  <c r="AA193" i="1"/>
  <c r="AB193" i="1"/>
  <c r="FB193" i="1"/>
  <c r="GG193" i="1"/>
  <c r="AA194" i="1"/>
  <c r="AB194" i="1"/>
  <c r="FB194" i="1"/>
  <c r="GG194" i="1"/>
  <c r="AA195" i="1"/>
  <c r="AB195" i="1"/>
  <c r="FB195" i="1"/>
  <c r="GG195" i="1"/>
  <c r="E196" i="1"/>
  <c r="F196" i="1"/>
  <c r="AA197" i="1"/>
  <c r="AB197" i="1"/>
  <c r="FB197" i="1"/>
  <c r="GG197" i="1"/>
  <c r="AA198" i="1"/>
  <c r="AB198" i="1"/>
  <c r="FB198" i="1"/>
  <c r="GG198" i="1"/>
  <c r="AA199" i="1"/>
  <c r="AB199" i="1"/>
  <c r="FB199" i="1"/>
  <c r="GG199" i="1"/>
  <c r="AA200" i="1"/>
  <c r="AB200" i="1"/>
  <c r="FB200" i="1"/>
  <c r="GG200" i="1"/>
  <c r="AA201" i="1"/>
  <c r="AB201" i="1"/>
  <c r="FB201" i="1"/>
  <c r="GG201" i="1"/>
  <c r="AA202" i="1"/>
  <c r="AB202" i="1"/>
  <c r="FB202" i="1"/>
  <c r="GG202" i="1"/>
  <c r="GG203" i="1"/>
  <c r="S97" i="2" l="1"/>
  <c r="Z26" i="2"/>
  <c r="Z24" i="2" s="1"/>
  <c r="Y142" i="2"/>
  <c r="Y141" i="2" s="1"/>
  <c r="AC143" i="2"/>
  <c r="AC142" i="2" s="1"/>
  <c r="AC141" i="2" s="1"/>
  <c r="Y130" i="2"/>
  <c r="Y129" i="2" s="1"/>
  <c r="Y128" i="2" s="1"/>
  <c r="Y127" i="2" s="1"/>
  <c r="X99" i="2"/>
  <c r="X98" i="2" s="1"/>
  <c r="Y19" i="2"/>
  <c r="Y21" i="2" s="1"/>
  <c r="W96" i="2"/>
  <c r="V26" i="2"/>
  <c r="V24" i="2" s="1"/>
  <c r="V19" i="2" s="1"/>
  <c r="H19" i="2"/>
  <c r="AC134" i="2"/>
  <c r="AC122" i="2"/>
  <c r="AC118" i="2" s="1"/>
  <c r="AC117" i="2" s="1"/>
  <c r="Z118" i="2"/>
  <c r="Z117" i="2" s="1"/>
  <c r="AC111" i="2"/>
  <c r="AC107" i="2"/>
  <c r="AB81" i="2"/>
  <c r="AC82" i="2"/>
  <c r="AC81" i="2" s="1"/>
  <c r="AC104" i="2"/>
  <c r="AC100" i="2" s="1"/>
  <c r="AC99" i="2" s="1"/>
  <c r="V99" i="2"/>
  <c r="V98" i="2" s="1"/>
  <c r="V96" i="2" s="1"/>
  <c r="AC49" i="2"/>
  <c r="T26" i="2"/>
  <c r="T24" i="2" s="1"/>
  <c r="T19" i="2" s="1"/>
  <c r="J20" i="2"/>
  <c r="Q18" i="2"/>
  <c r="R18" i="2"/>
  <c r="S18" i="2" s="1"/>
  <c r="T18" i="2" s="1"/>
  <c r="U18" i="2" s="1"/>
  <c r="V18" i="2" s="1"/>
  <c r="W18" i="2" s="1"/>
  <c r="X18" i="2" s="1"/>
  <c r="Y18" i="2" s="1"/>
  <c r="Z18" i="2" s="1"/>
  <c r="X112" i="2"/>
  <c r="X111" i="2" s="1"/>
  <c r="Y100" i="2"/>
  <c r="Y99" i="2" s="1"/>
  <c r="Y98" i="2" s="1"/>
  <c r="Y96" i="2" s="1"/>
  <c r="U99" i="2"/>
  <c r="U98" i="2" s="1"/>
  <c r="U96" i="2" s="1"/>
  <c r="S96" i="2"/>
  <c r="X49" i="2"/>
  <c r="AB28" i="2"/>
  <c r="AB27" i="2" s="1"/>
  <c r="AB26" i="2" s="1"/>
  <c r="W28" i="2"/>
  <c r="W27" i="2" s="1"/>
  <c r="W26" i="2" s="1"/>
  <c r="W24" i="2" s="1"/>
  <c r="W19" i="2" s="1"/>
  <c r="R20" i="2"/>
  <c r="M20" i="2"/>
  <c r="K20" i="2"/>
  <c r="N25" i="2"/>
  <c r="N20" i="2" s="1"/>
  <c r="Z99" i="2"/>
  <c r="Z98" i="2" s="1"/>
  <c r="Z96" i="2" s="1"/>
  <c r="H100" i="2"/>
  <c r="H99" i="2" s="1"/>
  <c r="H98" i="2" s="1"/>
  <c r="H96" i="2" s="1"/>
  <c r="X73" i="2"/>
  <c r="AC73" i="2" s="1"/>
  <c r="AC68" i="2" s="1"/>
  <c r="U68" i="2"/>
  <c r="U48" i="2" s="1"/>
  <c r="U26" i="2" s="1"/>
  <c r="U24" i="2" s="1"/>
  <c r="U19" i="2" s="1"/>
  <c r="X136" i="2"/>
  <c r="AC136" i="2" s="1"/>
  <c r="AA111" i="2"/>
  <c r="AA99" i="2" s="1"/>
  <c r="AA98" i="2" s="1"/>
  <c r="AA96" i="2" s="1"/>
  <c r="AB90" i="2"/>
  <c r="AC91" i="2"/>
  <c r="AC90" i="2" s="1"/>
  <c r="AC46" i="2"/>
  <c r="AC40" i="2" s="1"/>
  <c r="AC28" i="2" s="1"/>
  <c r="AC27" i="2" s="1"/>
  <c r="AC36" i="2"/>
  <c r="AA26" i="2"/>
  <c r="AA24" i="2" s="1"/>
  <c r="Q20" i="2"/>
  <c r="J19" i="2"/>
  <c r="N24" i="2"/>
  <c r="N19" i="2" s="1"/>
  <c r="CY140" i="1"/>
  <c r="BZ174" i="1"/>
  <c r="BZ173" i="1" s="1"/>
  <c r="BR174" i="1"/>
  <c r="BR173" i="1" s="1"/>
  <c r="BJ174" i="1"/>
  <c r="BJ173" i="1" s="1"/>
  <c r="BB174" i="1"/>
  <c r="BB173" i="1" s="1"/>
  <c r="AT174" i="1"/>
  <c r="AT173" i="1" s="1"/>
  <c r="AL174" i="1"/>
  <c r="AL173" i="1" s="1"/>
  <c r="AD174" i="1"/>
  <c r="AD173" i="1" s="1"/>
  <c r="DB143" i="1"/>
  <c r="DB142" i="1" s="1"/>
  <c r="DB141" i="1" s="1"/>
  <c r="FB144" i="1"/>
  <c r="DG140" i="1"/>
  <c r="CM140" i="1"/>
  <c r="GE174" i="1"/>
  <c r="GE173" i="1" s="1"/>
  <c r="GG184" i="1"/>
  <c r="J174" i="1"/>
  <c r="J173" i="1" s="1"/>
  <c r="CX174" i="1"/>
  <c r="CX173" i="1" s="1"/>
  <c r="CP174" i="1"/>
  <c r="CP173" i="1" s="1"/>
  <c r="CH174" i="1"/>
  <c r="CH173" i="1" s="1"/>
  <c r="DB178" i="1"/>
  <c r="DB175" i="1" s="1"/>
  <c r="DB174" i="1" s="1"/>
  <c r="DB173" i="1" s="1"/>
  <c r="EB179" i="1"/>
  <c r="EB178" i="1" s="1"/>
  <c r="EB175" i="1" s="1"/>
  <c r="EB174" i="1" s="1"/>
  <c r="EB173" i="1" s="1"/>
  <c r="EX140" i="1"/>
  <c r="EP140" i="1"/>
  <c r="EL141" i="1"/>
  <c r="EL140" i="1" s="1"/>
  <c r="DZ140" i="1"/>
  <c r="DR140" i="1"/>
  <c r="DJ140" i="1"/>
  <c r="CX141" i="1"/>
  <c r="CX140" i="1" s="1"/>
  <c r="CL140" i="1"/>
  <c r="CH141" i="1"/>
  <c r="CH140" i="1" s="1"/>
  <c r="CH22" i="1" s="1"/>
  <c r="CH21" i="1" s="1"/>
  <c r="CH20" i="1" s="1"/>
  <c r="BV140" i="1"/>
  <c r="BR141" i="1"/>
  <c r="BJ141" i="1"/>
  <c r="AX140" i="1"/>
  <c r="AT141" i="1"/>
  <c r="AT140" i="1" s="1"/>
  <c r="AH140" i="1"/>
  <c r="GB142" i="1"/>
  <c r="EB85" i="1"/>
  <c r="GF85" i="1" s="1"/>
  <c r="GE85" i="1"/>
  <c r="GG85" i="1" s="1"/>
  <c r="EB80" i="1"/>
  <c r="GF80" i="1" s="1"/>
  <c r="DB78" i="1"/>
  <c r="GE80" i="1"/>
  <c r="FB71" i="1"/>
  <c r="GE71" i="1"/>
  <c r="EB71" i="1"/>
  <c r="GF71" i="1" s="1"/>
  <c r="GD68" i="1"/>
  <c r="DB68" i="1"/>
  <c r="GC34" i="1"/>
  <c r="GC26" i="1" s="1"/>
  <c r="GC25" i="1" s="1"/>
  <c r="GC24" i="1" s="1"/>
  <c r="GC23" i="1" s="1"/>
  <c r="GC22" i="1" s="1"/>
  <c r="GC21" i="1" s="1"/>
  <c r="GC20" i="1" s="1"/>
  <c r="GG36" i="1"/>
  <c r="DF22" i="1"/>
  <c r="DF21" i="1" s="1"/>
  <c r="DF20" i="1" s="1"/>
  <c r="BR23" i="1"/>
  <c r="BB23" i="1"/>
  <c r="AL23" i="1"/>
  <c r="GG185" i="1"/>
  <c r="GG178" i="1"/>
  <c r="CY174" i="1"/>
  <c r="CY173" i="1" s="1"/>
  <c r="CU174" i="1"/>
  <c r="CU173" i="1" s="1"/>
  <c r="CU140" i="1" s="1"/>
  <c r="CQ174" i="1"/>
  <c r="CQ173" i="1" s="1"/>
  <c r="CQ140" i="1" s="1"/>
  <c r="CM174" i="1"/>
  <c r="CM173" i="1" s="1"/>
  <c r="CI174" i="1"/>
  <c r="CI173" i="1" s="1"/>
  <c r="CI140" i="1" s="1"/>
  <c r="CE174" i="1"/>
  <c r="CE173" i="1" s="1"/>
  <c r="CE140" i="1" s="1"/>
  <c r="GG175" i="1"/>
  <c r="GB87" i="1"/>
  <c r="GG87" i="1" s="1"/>
  <c r="FB87" i="1"/>
  <c r="EB83" i="1"/>
  <c r="GF83" i="1" s="1"/>
  <c r="GG83" i="1" s="1"/>
  <c r="EK22" i="1"/>
  <c r="EK21" i="1" s="1"/>
  <c r="EK20" i="1" s="1"/>
  <c r="GC142" i="1"/>
  <c r="GC141" i="1" s="1"/>
  <c r="GC140" i="1" s="1"/>
  <c r="FB146" i="1"/>
  <c r="GE146" i="1"/>
  <c r="ET141" i="1"/>
  <c r="ET140" i="1" s="1"/>
  <c r="EH140" i="1"/>
  <c r="ED141" i="1"/>
  <c r="ED140" i="1" s="1"/>
  <c r="DV141" i="1"/>
  <c r="DV140" i="1" s="1"/>
  <c r="DV22" i="1" s="1"/>
  <c r="DV21" i="1" s="1"/>
  <c r="DV20" i="1" s="1"/>
  <c r="DN141" i="1"/>
  <c r="DN140" i="1" s="1"/>
  <c r="DN22" i="1" s="1"/>
  <c r="DN21" i="1" s="1"/>
  <c r="DN20" i="1" s="1"/>
  <c r="DF141" i="1"/>
  <c r="DF140" i="1" s="1"/>
  <c r="CT140" i="1"/>
  <c r="CP141" i="1"/>
  <c r="CP140" i="1" s="1"/>
  <c r="CD140" i="1"/>
  <c r="BZ141" i="1"/>
  <c r="BZ140" i="1" s="1"/>
  <c r="BN140" i="1"/>
  <c r="BF140" i="1"/>
  <c r="BB141" i="1"/>
  <c r="BB140" i="1" s="1"/>
  <c r="AP140" i="1"/>
  <c r="AL141" i="1"/>
  <c r="AD141" i="1"/>
  <c r="FB112" i="1"/>
  <c r="DB53" i="1"/>
  <c r="GD53" i="1"/>
  <c r="DZ22" i="1"/>
  <c r="DZ21" i="1" s="1"/>
  <c r="DZ20" i="1" s="1"/>
  <c r="DR22" i="1"/>
  <c r="DR21" i="1" s="1"/>
  <c r="DR20" i="1" s="1"/>
  <c r="DJ22" i="1"/>
  <c r="DJ21" i="1" s="1"/>
  <c r="DJ20" i="1" s="1"/>
  <c r="CX22" i="1"/>
  <c r="CX21" i="1" s="1"/>
  <c r="CX20" i="1" s="1"/>
  <c r="CP22" i="1"/>
  <c r="CP21" i="1" s="1"/>
  <c r="CP20" i="1" s="1"/>
  <c r="BZ23" i="1"/>
  <c r="BZ22" i="1" s="1"/>
  <c r="BZ21" i="1" s="1"/>
  <c r="BZ20" i="1" s="1"/>
  <c r="BJ23" i="1"/>
  <c r="AT23" i="1"/>
  <c r="AT22" i="1" s="1"/>
  <c r="AT21" i="1" s="1"/>
  <c r="AT20" i="1" s="1"/>
  <c r="FB179" i="1"/>
  <c r="EA174" i="1"/>
  <c r="EA173" i="1" s="1"/>
  <c r="EA140" i="1" s="1"/>
  <c r="DW174" i="1"/>
  <c r="DW173" i="1" s="1"/>
  <c r="DW140" i="1" s="1"/>
  <c r="DS174" i="1"/>
  <c r="DS173" i="1" s="1"/>
  <c r="DS140" i="1" s="1"/>
  <c r="DO174" i="1"/>
  <c r="DO173" i="1" s="1"/>
  <c r="DO140" i="1" s="1"/>
  <c r="DK174" i="1"/>
  <c r="DK173" i="1" s="1"/>
  <c r="DK140" i="1" s="1"/>
  <c r="DG174" i="1"/>
  <c r="DG173" i="1" s="1"/>
  <c r="DC174" i="1"/>
  <c r="DC173" i="1" s="1"/>
  <c r="DC140" i="1" s="1"/>
  <c r="AC175" i="1"/>
  <c r="FB178" i="1"/>
  <c r="GD154" i="1"/>
  <c r="GG154" i="1" s="1"/>
  <c r="GG155" i="1"/>
  <c r="EZ142" i="1"/>
  <c r="EZ141" i="1" s="1"/>
  <c r="EZ140" i="1" s="1"/>
  <c r="EV142" i="1"/>
  <c r="EV141" i="1" s="1"/>
  <c r="EV140" i="1" s="1"/>
  <c r="ER142" i="1"/>
  <c r="ER141" i="1" s="1"/>
  <c r="ER140" i="1" s="1"/>
  <c r="EN142" i="1"/>
  <c r="EN141" i="1" s="1"/>
  <c r="EN140" i="1" s="1"/>
  <c r="EJ142" i="1"/>
  <c r="EJ141" i="1" s="1"/>
  <c r="EJ140" i="1" s="1"/>
  <c r="EF142" i="1"/>
  <c r="EF141" i="1" s="1"/>
  <c r="EF140" i="1" s="1"/>
  <c r="EB142" i="1"/>
  <c r="EB141" i="1" s="1"/>
  <c r="DX142" i="1"/>
  <c r="DX141" i="1" s="1"/>
  <c r="DX140" i="1" s="1"/>
  <c r="DT142" i="1"/>
  <c r="DT141" i="1" s="1"/>
  <c r="DT140" i="1" s="1"/>
  <c r="DP142" i="1"/>
  <c r="DP141" i="1" s="1"/>
  <c r="DP140" i="1" s="1"/>
  <c r="DL142" i="1"/>
  <c r="DL141" i="1" s="1"/>
  <c r="DL140" i="1" s="1"/>
  <c r="DH142" i="1"/>
  <c r="DH141" i="1" s="1"/>
  <c r="DH140" i="1" s="1"/>
  <c r="DD142" i="1"/>
  <c r="DD141" i="1" s="1"/>
  <c r="DD140" i="1" s="1"/>
  <c r="CZ142" i="1"/>
  <c r="CZ141" i="1" s="1"/>
  <c r="CZ140" i="1" s="1"/>
  <c r="CV142" i="1"/>
  <c r="CV141" i="1" s="1"/>
  <c r="CV140" i="1" s="1"/>
  <c r="CR142" i="1"/>
  <c r="CR141" i="1" s="1"/>
  <c r="CR140" i="1" s="1"/>
  <c r="CN142" i="1"/>
  <c r="CN141" i="1" s="1"/>
  <c r="CN140" i="1" s="1"/>
  <c r="CJ142" i="1"/>
  <c r="CJ141" i="1" s="1"/>
  <c r="CJ140" i="1" s="1"/>
  <c r="CF142" i="1"/>
  <c r="CF141" i="1" s="1"/>
  <c r="CF140" i="1" s="1"/>
  <c r="CB142" i="1"/>
  <c r="CB141" i="1" s="1"/>
  <c r="CB140" i="1" s="1"/>
  <c r="BX142" i="1"/>
  <c r="BX141" i="1" s="1"/>
  <c r="BX140" i="1" s="1"/>
  <c r="BT142" i="1"/>
  <c r="BT141" i="1" s="1"/>
  <c r="BT140" i="1" s="1"/>
  <c r="BP142" i="1"/>
  <c r="BP141" i="1" s="1"/>
  <c r="BP140" i="1" s="1"/>
  <c r="BL142" i="1"/>
  <c r="BL141" i="1" s="1"/>
  <c r="BL140" i="1" s="1"/>
  <c r="BH142" i="1"/>
  <c r="BH141" i="1" s="1"/>
  <c r="BH140" i="1" s="1"/>
  <c r="BD142" i="1"/>
  <c r="BD141" i="1" s="1"/>
  <c r="BD140" i="1" s="1"/>
  <c r="AZ142" i="1"/>
  <c r="AZ141" i="1" s="1"/>
  <c r="AZ140" i="1" s="1"/>
  <c r="AV142" i="1"/>
  <c r="AV141" i="1" s="1"/>
  <c r="AV140" i="1" s="1"/>
  <c r="AR142" i="1"/>
  <c r="AR141" i="1" s="1"/>
  <c r="AR140" i="1" s="1"/>
  <c r="AN142" i="1"/>
  <c r="AN141" i="1" s="1"/>
  <c r="AN140" i="1" s="1"/>
  <c r="AJ142" i="1"/>
  <c r="AJ141" i="1" s="1"/>
  <c r="AJ140" i="1" s="1"/>
  <c r="AF142" i="1"/>
  <c r="AF141" i="1" s="1"/>
  <c r="AF140" i="1" s="1"/>
  <c r="J143" i="1"/>
  <c r="J142" i="1" s="1"/>
  <c r="J141" i="1" s="1"/>
  <c r="J140" i="1" s="1"/>
  <c r="GF142" i="1"/>
  <c r="GF141" i="1" s="1"/>
  <c r="GF140" i="1" s="1"/>
  <c r="GC51" i="1"/>
  <c r="N51" i="1"/>
  <c r="AA51" i="1"/>
  <c r="Z51" i="1" s="1"/>
  <c r="GB82" i="1"/>
  <c r="GG82" i="1" s="1"/>
  <c r="FB82" i="1"/>
  <c r="GE78" i="1"/>
  <c r="FB75" i="1"/>
  <c r="GE75" i="1"/>
  <c r="EB75" i="1"/>
  <c r="GF75" i="1" s="1"/>
  <c r="GD64" i="1"/>
  <c r="DB64" i="1"/>
  <c r="EB60" i="1"/>
  <c r="GF60" i="1" s="1"/>
  <c r="GE60" i="1"/>
  <c r="CB51" i="1"/>
  <c r="AA41" i="1"/>
  <c r="Z41" i="1" s="1"/>
  <c r="K41" i="1"/>
  <c r="EW22" i="1"/>
  <c r="EW21" i="1" s="1"/>
  <c r="EW20" i="1" s="1"/>
  <c r="GG169" i="1"/>
  <c r="GE154" i="1"/>
  <c r="FB155" i="1"/>
  <c r="FB154" i="1" s="1"/>
  <c r="AC154" i="1"/>
  <c r="DB126" i="1"/>
  <c r="CB125" i="1"/>
  <c r="GE93" i="1"/>
  <c r="EX92" i="1"/>
  <c r="ET92" i="1"/>
  <c r="EP92" i="1"/>
  <c r="EP24" i="1" s="1"/>
  <c r="EP23" i="1" s="1"/>
  <c r="EP22" i="1" s="1"/>
  <c r="EP21" i="1" s="1"/>
  <c r="EP20" i="1" s="1"/>
  <c r="EL92" i="1"/>
  <c r="EL24" i="1" s="1"/>
  <c r="EL23" i="1" s="1"/>
  <c r="EL22" i="1" s="1"/>
  <c r="EL21" i="1" s="1"/>
  <c r="EL20" i="1" s="1"/>
  <c r="EH92" i="1"/>
  <c r="ED92" i="1"/>
  <c r="ED24" i="1" s="1"/>
  <c r="ED23" i="1" s="1"/>
  <c r="ED22" i="1" s="1"/>
  <c r="ED21" i="1" s="1"/>
  <c r="ED20" i="1" s="1"/>
  <c r="FB92" i="1"/>
  <c r="EB86" i="1"/>
  <c r="GE86" i="1"/>
  <c r="GG84" i="1"/>
  <c r="GD78" i="1"/>
  <c r="AC78" i="1"/>
  <c r="GB79" i="1"/>
  <c r="FB79" i="1"/>
  <c r="EB58" i="1"/>
  <c r="GF58" i="1" s="1"/>
  <c r="GG58" i="1" s="1"/>
  <c r="FB58" i="1"/>
  <c r="GE58" i="1"/>
  <c r="GD47" i="1"/>
  <c r="DB47" i="1"/>
  <c r="EB43" i="1"/>
  <c r="GF43" i="1" s="1"/>
  <c r="GE43" i="1"/>
  <c r="GF42" i="1"/>
  <c r="GG27" i="1"/>
  <c r="GD23" i="1"/>
  <c r="EO24" i="1"/>
  <c r="EO23" i="1" s="1"/>
  <c r="DY24" i="1"/>
  <c r="DY23" i="1" s="1"/>
  <c r="DI24" i="1"/>
  <c r="DI23" i="1" s="1"/>
  <c r="BO22" i="1"/>
  <c r="BO21" i="1" s="1"/>
  <c r="BO20" i="1" s="1"/>
  <c r="GG163" i="1"/>
  <c r="GG162" i="1" s="1"/>
  <c r="GD143" i="1"/>
  <c r="GD142" i="1" s="1"/>
  <c r="GD141" i="1" s="1"/>
  <c r="GD140" i="1" s="1"/>
  <c r="FA143" i="1"/>
  <c r="FA142" i="1" s="1"/>
  <c r="FA141" i="1" s="1"/>
  <c r="FA140" i="1" s="1"/>
  <c r="EW143" i="1"/>
  <c r="EW142" i="1" s="1"/>
  <c r="EW141" i="1" s="1"/>
  <c r="EW140" i="1" s="1"/>
  <c r="ES143" i="1"/>
  <c r="ES142" i="1" s="1"/>
  <c r="ES141" i="1" s="1"/>
  <c r="ES140" i="1" s="1"/>
  <c r="EO143" i="1"/>
  <c r="EO142" i="1" s="1"/>
  <c r="EO141" i="1" s="1"/>
  <c r="EO140" i="1" s="1"/>
  <c r="EK143" i="1"/>
  <c r="EK142" i="1" s="1"/>
  <c r="EK141" i="1" s="1"/>
  <c r="EK140" i="1" s="1"/>
  <c r="EG143" i="1"/>
  <c r="EG142" i="1" s="1"/>
  <c r="EG141" i="1" s="1"/>
  <c r="EG140" i="1" s="1"/>
  <c r="EC143" i="1"/>
  <c r="EC142" i="1" s="1"/>
  <c r="EC141" i="1" s="1"/>
  <c r="EC140" i="1" s="1"/>
  <c r="DY143" i="1"/>
  <c r="DY142" i="1" s="1"/>
  <c r="DY141" i="1" s="1"/>
  <c r="DY140" i="1" s="1"/>
  <c r="DU143" i="1"/>
  <c r="DU142" i="1" s="1"/>
  <c r="DU141" i="1" s="1"/>
  <c r="DU140" i="1" s="1"/>
  <c r="DQ143" i="1"/>
  <c r="DQ142" i="1" s="1"/>
  <c r="DQ141" i="1" s="1"/>
  <c r="DQ140" i="1" s="1"/>
  <c r="DM143" i="1"/>
  <c r="DM142" i="1" s="1"/>
  <c r="DM141" i="1" s="1"/>
  <c r="DM140" i="1" s="1"/>
  <c r="DI143" i="1"/>
  <c r="DI142" i="1" s="1"/>
  <c r="DI141" i="1" s="1"/>
  <c r="DI140" i="1" s="1"/>
  <c r="DE143" i="1"/>
  <c r="DE142" i="1" s="1"/>
  <c r="DE141" i="1" s="1"/>
  <c r="DE140" i="1" s="1"/>
  <c r="DA143" i="1"/>
  <c r="DA142" i="1" s="1"/>
  <c r="DA141" i="1" s="1"/>
  <c r="DA140" i="1" s="1"/>
  <c r="CW143" i="1"/>
  <c r="CW142" i="1" s="1"/>
  <c r="CW141" i="1" s="1"/>
  <c r="CW140" i="1" s="1"/>
  <c r="CS143" i="1"/>
  <c r="CS142" i="1" s="1"/>
  <c r="CS141" i="1" s="1"/>
  <c r="CS140" i="1" s="1"/>
  <c r="CO143" i="1"/>
  <c r="CO142" i="1" s="1"/>
  <c r="CO141" i="1" s="1"/>
  <c r="CO140" i="1" s="1"/>
  <c r="CK143" i="1"/>
  <c r="CK142" i="1" s="1"/>
  <c r="CK141" i="1" s="1"/>
  <c r="CK140" i="1" s="1"/>
  <c r="CG143" i="1"/>
  <c r="CG142" i="1" s="1"/>
  <c r="CG141" i="1" s="1"/>
  <c r="CG140" i="1" s="1"/>
  <c r="CC143" i="1"/>
  <c r="CC142" i="1" s="1"/>
  <c r="CC141" i="1" s="1"/>
  <c r="CC140" i="1" s="1"/>
  <c r="BY143" i="1"/>
  <c r="BY142" i="1" s="1"/>
  <c r="BY141" i="1" s="1"/>
  <c r="BY140" i="1" s="1"/>
  <c r="BU143" i="1"/>
  <c r="BU142" i="1" s="1"/>
  <c r="BU141" i="1" s="1"/>
  <c r="BU140" i="1" s="1"/>
  <c r="BQ143" i="1"/>
  <c r="BQ142" i="1" s="1"/>
  <c r="BQ141" i="1" s="1"/>
  <c r="BQ140" i="1" s="1"/>
  <c r="BM143" i="1"/>
  <c r="BM142" i="1" s="1"/>
  <c r="BM141" i="1" s="1"/>
  <c r="BM140" i="1" s="1"/>
  <c r="BI143" i="1"/>
  <c r="BI142" i="1" s="1"/>
  <c r="BI141" i="1" s="1"/>
  <c r="BI140" i="1" s="1"/>
  <c r="BE143" i="1"/>
  <c r="BE142" i="1" s="1"/>
  <c r="BE141" i="1" s="1"/>
  <c r="BE140" i="1" s="1"/>
  <c r="BA143" i="1"/>
  <c r="BA142" i="1" s="1"/>
  <c r="BA141" i="1" s="1"/>
  <c r="BA140" i="1" s="1"/>
  <c r="AW143" i="1"/>
  <c r="AW142" i="1" s="1"/>
  <c r="AW141" i="1" s="1"/>
  <c r="AW140" i="1" s="1"/>
  <c r="AS143" i="1"/>
  <c r="AS142" i="1" s="1"/>
  <c r="AS141" i="1" s="1"/>
  <c r="AS140" i="1" s="1"/>
  <c r="AO143" i="1"/>
  <c r="AO142" i="1" s="1"/>
  <c r="AO141" i="1" s="1"/>
  <c r="AO140" i="1" s="1"/>
  <c r="AK143" i="1"/>
  <c r="AK142" i="1" s="1"/>
  <c r="AK141" i="1" s="1"/>
  <c r="AK140" i="1" s="1"/>
  <c r="AG143" i="1"/>
  <c r="AG142" i="1" s="1"/>
  <c r="AG141" i="1" s="1"/>
  <c r="AG140" i="1" s="1"/>
  <c r="AC143" i="1"/>
  <c r="GG125" i="1"/>
  <c r="GG121" i="1"/>
  <c r="EB77" i="1"/>
  <c r="GF77" i="1" s="1"/>
  <c r="GG77" i="1" s="1"/>
  <c r="DB73" i="1"/>
  <c r="GD73" i="1"/>
  <c r="GG71" i="1"/>
  <c r="GG70" i="1"/>
  <c r="FB70" i="1"/>
  <c r="EX24" i="1"/>
  <c r="EX23" i="1" s="1"/>
  <c r="EX22" i="1" s="1"/>
  <c r="EX21" i="1" s="1"/>
  <c r="EX20" i="1" s="1"/>
  <c r="ET24" i="1"/>
  <c r="ET23" i="1" s="1"/>
  <c r="EH24" i="1"/>
  <c r="EH23" i="1" s="1"/>
  <c r="EH22" i="1" s="1"/>
  <c r="EH21" i="1" s="1"/>
  <c r="EH20" i="1" s="1"/>
  <c r="GB26" i="1"/>
  <c r="FA23" i="1"/>
  <c r="FA22" i="1" s="1"/>
  <c r="FA21" i="1" s="1"/>
  <c r="FA20" i="1" s="1"/>
  <c r="DU24" i="1"/>
  <c r="DU23" i="1" s="1"/>
  <c r="DU22" i="1" s="1"/>
  <c r="DU21" i="1" s="1"/>
  <c r="DU20" i="1" s="1"/>
  <c r="DD24" i="1"/>
  <c r="DD23" i="1" s="1"/>
  <c r="EB135" i="1"/>
  <c r="DX92" i="1"/>
  <c r="DT92" i="1"/>
  <c r="DP92" i="1"/>
  <c r="DP24" i="1" s="1"/>
  <c r="DP23" i="1" s="1"/>
  <c r="DP22" i="1" s="1"/>
  <c r="DP21" i="1" s="1"/>
  <c r="DP20" i="1" s="1"/>
  <c r="DL92" i="1"/>
  <c r="DL24" i="1" s="1"/>
  <c r="DL23" i="1" s="1"/>
  <c r="DL22" i="1" s="1"/>
  <c r="DL21" i="1" s="1"/>
  <c r="DL20" i="1" s="1"/>
  <c r="DH92" i="1"/>
  <c r="DD92" i="1"/>
  <c r="CZ92" i="1"/>
  <c r="CZ24" i="1" s="1"/>
  <c r="CZ23" i="1" s="1"/>
  <c r="CZ22" i="1" s="1"/>
  <c r="CZ21" i="1" s="1"/>
  <c r="CZ20" i="1" s="1"/>
  <c r="CV92" i="1"/>
  <c r="CV24" i="1" s="1"/>
  <c r="CV23" i="1" s="1"/>
  <c r="CV22" i="1" s="1"/>
  <c r="CV21" i="1" s="1"/>
  <c r="CV20" i="1" s="1"/>
  <c r="CR92" i="1"/>
  <c r="CN92" i="1"/>
  <c r="CJ92" i="1"/>
  <c r="CJ24" i="1" s="1"/>
  <c r="CJ23" i="1" s="1"/>
  <c r="CJ22" i="1" s="1"/>
  <c r="CJ21" i="1" s="1"/>
  <c r="CJ20" i="1" s="1"/>
  <c r="CF92" i="1"/>
  <c r="CB92" i="1"/>
  <c r="BX92" i="1"/>
  <c r="BT92" i="1"/>
  <c r="BP92" i="1"/>
  <c r="BP24" i="1" s="1"/>
  <c r="BP23" i="1" s="1"/>
  <c r="BP22" i="1" s="1"/>
  <c r="BP21" i="1" s="1"/>
  <c r="BP20" i="1" s="1"/>
  <c r="BL92" i="1"/>
  <c r="BH92" i="1"/>
  <c r="BD92" i="1"/>
  <c r="BD24" i="1" s="1"/>
  <c r="BD23" i="1" s="1"/>
  <c r="BD22" i="1" s="1"/>
  <c r="BD21" i="1" s="1"/>
  <c r="BD20" i="1" s="1"/>
  <c r="AZ92" i="1"/>
  <c r="AV92" i="1"/>
  <c r="AR92" i="1"/>
  <c r="AN92" i="1"/>
  <c r="AJ92" i="1"/>
  <c r="AJ24" i="1" s="1"/>
  <c r="AJ23" i="1" s="1"/>
  <c r="AJ22" i="1" s="1"/>
  <c r="AJ21" i="1" s="1"/>
  <c r="AJ20" i="1" s="1"/>
  <c r="AF92" i="1"/>
  <c r="GG75" i="1"/>
  <c r="FB74" i="1"/>
  <c r="GD72" i="1"/>
  <c r="DB72" i="1"/>
  <c r="GG66" i="1"/>
  <c r="DB65" i="1"/>
  <c r="GD65" i="1"/>
  <c r="GE62" i="1"/>
  <c r="GG62" i="1" s="1"/>
  <c r="FB62" i="1"/>
  <c r="EB56" i="1"/>
  <c r="GF56" i="1" s="1"/>
  <c r="GE56" i="1"/>
  <c r="GB51" i="1"/>
  <c r="GE50" i="1"/>
  <c r="GG50" i="1" s="1"/>
  <c r="EB50" i="1"/>
  <c r="GF50" i="1" s="1"/>
  <c r="DB48" i="1"/>
  <c r="GD48" i="1"/>
  <c r="GE45" i="1"/>
  <c r="GG45" i="1" s="1"/>
  <c r="FB45" i="1"/>
  <c r="FB37" i="1"/>
  <c r="GE37" i="1"/>
  <c r="EB37" i="1"/>
  <c r="DB27" i="1"/>
  <c r="FB31" i="1"/>
  <c r="EG24" i="1"/>
  <c r="EG23" i="1" s="1"/>
  <c r="EG22" i="1" s="1"/>
  <c r="EG21" i="1" s="1"/>
  <c r="EG20" i="1" s="1"/>
  <c r="GF112" i="1"/>
  <c r="GG114" i="1"/>
  <c r="FB93" i="1"/>
  <c r="GC92" i="1"/>
  <c r="EZ92" i="1"/>
  <c r="EV92" i="1"/>
  <c r="ER92" i="1"/>
  <c r="ER24" i="1" s="1"/>
  <c r="ER23" i="1" s="1"/>
  <c r="ER22" i="1" s="1"/>
  <c r="ER21" i="1" s="1"/>
  <c r="ER20" i="1" s="1"/>
  <c r="EN92" i="1"/>
  <c r="EJ92" i="1"/>
  <c r="EF92" i="1"/>
  <c r="EF24" i="1" s="1"/>
  <c r="EF23" i="1" s="1"/>
  <c r="EF22" i="1" s="1"/>
  <c r="EF21" i="1" s="1"/>
  <c r="EF20" i="1" s="1"/>
  <c r="GD76" i="1"/>
  <c r="DB76" i="1"/>
  <c r="DB69" i="1"/>
  <c r="GD69" i="1"/>
  <c r="FB67" i="1"/>
  <c r="GE67" i="1"/>
  <c r="GG67" i="1" s="1"/>
  <c r="EB67" i="1"/>
  <c r="GF67" i="1" s="1"/>
  <c r="GD52" i="1"/>
  <c r="DB52" i="1"/>
  <c r="GF49" i="1"/>
  <c r="GG49" i="1" s="1"/>
  <c r="FB49" i="1"/>
  <c r="GC41" i="1"/>
  <c r="CB41" i="1"/>
  <c r="FB34" i="1"/>
  <c r="EZ24" i="1"/>
  <c r="EZ23" i="1" s="1"/>
  <c r="EV24" i="1"/>
  <c r="EV23" i="1" s="1"/>
  <c r="EV22" i="1" s="1"/>
  <c r="EV21" i="1" s="1"/>
  <c r="EV20" i="1" s="1"/>
  <c r="EN24" i="1"/>
  <c r="EN23" i="1" s="1"/>
  <c r="EN22" i="1" s="1"/>
  <c r="EN21" i="1" s="1"/>
  <c r="EN20" i="1" s="1"/>
  <c r="EJ24" i="1"/>
  <c r="EJ23" i="1" s="1"/>
  <c r="DX24" i="1"/>
  <c r="DX23" i="1" s="1"/>
  <c r="DX22" i="1" s="1"/>
  <c r="DX21" i="1" s="1"/>
  <c r="DX20" i="1" s="1"/>
  <c r="DT24" i="1"/>
  <c r="DT23" i="1" s="1"/>
  <c r="DH24" i="1"/>
  <c r="DH23" i="1" s="1"/>
  <c r="DH22" i="1" s="1"/>
  <c r="DH21" i="1" s="1"/>
  <c r="DH20" i="1" s="1"/>
  <c r="CY26" i="1"/>
  <c r="CY25" i="1" s="1"/>
  <c r="CY24" i="1" s="1"/>
  <c r="CY23" i="1" s="1"/>
  <c r="CY22" i="1" s="1"/>
  <c r="CY21" i="1" s="1"/>
  <c r="CY20" i="1" s="1"/>
  <c r="CU26" i="1"/>
  <c r="CU25" i="1" s="1"/>
  <c r="CU24" i="1" s="1"/>
  <c r="CU23" i="1" s="1"/>
  <c r="CQ26" i="1"/>
  <c r="CQ25" i="1" s="1"/>
  <c r="CQ24" i="1" s="1"/>
  <c r="CQ23" i="1" s="1"/>
  <c r="CM26" i="1"/>
  <c r="CM25" i="1" s="1"/>
  <c r="CM24" i="1" s="1"/>
  <c r="CM23" i="1" s="1"/>
  <c r="CI26" i="1"/>
  <c r="CI25" i="1" s="1"/>
  <c r="CI24" i="1" s="1"/>
  <c r="CI23" i="1" s="1"/>
  <c r="CE26" i="1"/>
  <c r="CE25" i="1" s="1"/>
  <c r="CE24" i="1" s="1"/>
  <c r="CE23" i="1" s="1"/>
  <c r="CA24" i="1"/>
  <c r="CA23" i="1" s="1"/>
  <c r="CA22" i="1" s="1"/>
  <c r="CA21" i="1" s="1"/>
  <c r="CA20" i="1" s="1"/>
  <c r="BW24" i="1"/>
  <c r="BW23" i="1" s="1"/>
  <c r="BW22" i="1" s="1"/>
  <c r="BW21" i="1" s="1"/>
  <c r="BW20" i="1" s="1"/>
  <c r="BS24" i="1"/>
  <c r="BS23" i="1" s="1"/>
  <c r="BS22" i="1" s="1"/>
  <c r="BS21" i="1" s="1"/>
  <c r="BS20" i="1" s="1"/>
  <c r="BK24" i="1"/>
  <c r="BK23" i="1" s="1"/>
  <c r="BK22" i="1" s="1"/>
  <c r="BK21" i="1" s="1"/>
  <c r="BK20" i="1" s="1"/>
  <c r="BG24" i="1"/>
  <c r="BG23" i="1" s="1"/>
  <c r="BG22" i="1" s="1"/>
  <c r="BG21" i="1" s="1"/>
  <c r="BG20" i="1" s="1"/>
  <c r="FB27" i="1"/>
  <c r="BC26" i="1"/>
  <c r="BC25" i="1" s="1"/>
  <c r="BC24" i="1" s="1"/>
  <c r="BC23" i="1" s="1"/>
  <c r="BC22" i="1" s="1"/>
  <c r="BC21" i="1" s="1"/>
  <c r="BC20" i="1" s="1"/>
  <c r="BC16" i="1" s="1"/>
  <c r="AY26" i="1"/>
  <c r="AY25" i="1" s="1"/>
  <c r="AY24" i="1" s="1"/>
  <c r="AY23" i="1" s="1"/>
  <c r="AY22" i="1" s="1"/>
  <c r="AY21" i="1" s="1"/>
  <c r="AY20" i="1" s="1"/>
  <c r="AU26" i="1"/>
  <c r="AU25" i="1" s="1"/>
  <c r="AU24" i="1" s="1"/>
  <c r="AU23" i="1" s="1"/>
  <c r="AU22" i="1" s="1"/>
  <c r="AU21" i="1" s="1"/>
  <c r="AU20" i="1" s="1"/>
  <c r="AQ26" i="1"/>
  <c r="AQ25" i="1" s="1"/>
  <c r="AQ24" i="1" s="1"/>
  <c r="AQ23" i="1" s="1"/>
  <c r="AQ22" i="1" s="1"/>
  <c r="AQ21" i="1" s="1"/>
  <c r="AQ20" i="1" s="1"/>
  <c r="AM26" i="1"/>
  <c r="AM25" i="1" s="1"/>
  <c r="AM24" i="1" s="1"/>
  <c r="AM23" i="1" s="1"/>
  <c r="AM22" i="1" s="1"/>
  <c r="AM21" i="1" s="1"/>
  <c r="AM20" i="1" s="1"/>
  <c r="AI26" i="1"/>
  <c r="AI25" i="1" s="1"/>
  <c r="AI24" i="1" s="1"/>
  <c r="AI23" i="1" s="1"/>
  <c r="AI22" i="1" s="1"/>
  <c r="AI21" i="1" s="1"/>
  <c r="AI20" i="1" s="1"/>
  <c r="AE26" i="1"/>
  <c r="AE25" i="1" s="1"/>
  <c r="AE24" i="1" s="1"/>
  <c r="AE23" i="1" s="1"/>
  <c r="AE22" i="1" s="1"/>
  <c r="AE21" i="1" s="1"/>
  <c r="AE20" i="1" s="1"/>
  <c r="I24" i="1"/>
  <c r="I23" i="1" s="1"/>
  <c r="I22" i="1" s="1"/>
  <c r="I21" i="1" s="1"/>
  <c r="I20" i="1" s="1"/>
  <c r="ES24" i="1"/>
  <c r="ES23" i="1" s="1"/>
  <c r="ES22" i="1" s="1"/>
  <c r="ES21" i="1" s="1"/>
  <c r="ES20" i="1" s="1"/>
  <c r="EC24" i="1"/>
  <c r="EC23" i="1" s="1"/>
  <c r="DM24" i="1"/>
  <c r="DM23" i="1" s="1"/>
  <c r="DQ24" i="1"/>
  <c r="DQ23" i="1" s="1"/>
  <c r="DQ22" i="1" s="1"/>
  <c r="DQ21" i="1" s="1"/>
  <c r="DQ20" i="1" s="1"/>
  <c r="GE74" i="1"/>
  <c r="GG74" i="1" s="1"/>
  <c r="GE70" i="1"/>
  <c r="GE66" i="1"/>
  <c r="FB63" i="1"/>
  <c r="GE63" i="1"/>
  <c r="GG63" i="1" s="1"/>
  <c r="DB61" i="1"/>
  <c r="GD61" i="1"/>
  <c r="GD60" i="1"/>
  <c r="GG60" i="1" s="1"/>
  <c r="FB60" i="1"/>
  <c r="FB59" i="1"/>
  <c r="GE59" i="1"/>
  <c r="GG59" i="1" s="1"/>
  <c r="DB57" i="1"/>
  <c r="GD57" i="1"/>
  <c r="GD56" i="1"/>
  <c r="GG56" i="1" s="1"/>
  <c r="FB56" i="1"/>
  <c r="FB55" i="1"/>
  <c r="GE55" i="1"/>
  <c r="GG55" i="1" s="1"/>
  <c r="GB41" i="1"/>
  <c r="BA39" i="1"/>
  <c r="BA26" i="1" s="1"/>
  <c r="BA25" i="1" s="1"/>
  <c r="BA24" i="1" s="1"/>
  <c r="BA23" i="1" s="1"/>
  <c r="BA22" i="1" s="1"/>
  <c r="BA21" i="1" s="1"/>
  <c r="BA20" i="1" s="1"/>
  <c r="AW39" i="1"/>
  <c r="AS39" i="1"/>
  <c r="AO39" i="1"/>
  <c r="AO26" i="1" s="1"/>
  <c r="AO25" i="1" s="1"/>
  <c r="AO24" i="1" s="1"/>
  <c r="AO23" i="1" s="1"/>
  <c r="AO22" i="1" s="1"/>
  <c r="AO21" i="1" s="1"/>
  <c r="AO20" i="1" s="1"/>
  <c r="AK39" i="1"/>
  <c r="AK26" i="1" s="1"/>
  <c r="AK25" i="1" s="1"/>
  <c r="AK24" i="1" s="1"/>
  <c r="AK23" i="1" s="1"/>
  <c r="AK22" i="1" s="1"/>
  <c r="AK21" i="1" s="1"/>
  <c r="AK20" i="1" s="1"/>
  <c r="AG39" i="1"/>
  <c r="EY26" i="1"/>
  <c r="EY25" i="1" s="1"/>
  <c r="EY24" i="1" s="1"/>
  <c r="EY23" i="1" s="1"/>
  <c r="EY22" i="1" s="1"/>
  <c r="EY21" i="1" s="1"/>
  <c r="EY20" i="1" s="1"/>
  <c r="EU26" i="1"/>
  <c r="EU25" i="1" s="1"/>
  <c r="EU24" i="1" s="1"/>
  <c r="EU23" i="1" s="1"/>
  <c r="EU22" i="1" s="1"/>
  <c r="EU21" i="1" s="1"/>
  <c r="EU20" i="1" s="1"/>
  <c r="EQ26" i="1"/>
  <c r="EQ25" i="1" s="1"/>
  <c r="EQ24" i="1" s="1"/>
  <c r="EQ23" i="1" s="1"/>
  <c r="EQ22" i="1" s="1"/>
  <c r="EQ21" i="1" s="1"/>
  <c r="EQ20" i="1" s="1"/>
  <c r="EM26" i="1"/>
  <c r="EM25" i="1" s="1"/>
  <c r="EM24" i="1" s="1"/>
  <c r="EM23" i="1" s="1"/>
  <c r="EM22" i="1" s="1"/>
  <c r="EM21" i="1" s="1"/>
  <c r="EM20" i="1" s="1"/>
  <c r="EI26" i="1"/>
  <c r="EI25" i="1" s="1"/>
  <c r="EI24" i="1" s="1"/>
  <c r="EI23" i="1" s="1"/>
  <c r="EI22" i="1" s="1"/>
  <c r="EI21" i="1" s="1"/>
  <c r="EI20" i="1" s="1"/>
  <c r="EE26" i="1"/>
  <c r="EE25" i="1" s="1"/>
  <c r="EE24" i="1" s="1"/>
  <c r="EE23" i="1" s="1"/>
  <c r="EE22" i="1" s="1"/>
  <c r="EE21" i="1" s="1"/>
  <c r="EE20" i="1" s="1"/>
  <c r="EA26" i="1"/>
  <c r="EA25" i="1" s="1"/>
  <c r="EA24" i="1" s="1"/>
  <c r="EA23" i="1" s="1"/>
  <c r="DW26" i="1"/>
  <c r="DW25" i="1" s="1"/>
  <c r="DW24" i="1" s="1"/>
  <c r="DW23" i="1" s="1"/>
  <c r="DS26" i="1"/>
  <c r="DS25" i="1" s="1"/>
  <c r="DS24" i="1" s="1"/>
  <c r="DS23" i="1" s="1"/>
  <c r="DO26" i="1"/>
  <c r="DO25" i="1" s="1"/>
  <c r="DO24" i="1" s="1"/>
  <c r="DO23" i="1" s="1"/>
  <c r="DK26" i="1"/>
  <c r="DK25" i="1" s="1"/>
  <c r="DK24" i="1" s="1"/>
  <c r="DK23" i="1" s="1"/>
  <c r="DG26" i="1"/>
  <c r="DG25" i="1" s="1"/>
  <c r="DG24" i="1" s="1"/>
  <c r="DG23" i="1" s="1"/>
  <c r="DC26" i="1"/>
  <c r="DC25" i="1" s="1"/>
  <c r="DC24" i="1" s="1"/>
  <c r="DC23" i="1" s="1"/>
  <c r="CT26" i="1"/>
  <c r="CT25" i="1" s="1"/>
  <c r="CT24" i="1" s="1"/>
  <c r="CT23" i="1" s="1"/>
  <c r="CT22" i="1" s="1"/>
  <c r="CT21" i="1" s="1"/>
  <c r="CT20" i="1" s="1"/>
  <c r="CL26" i="1"/>
  <c r="CL25" i="1" s="1"/>
  <c r="CL24" i="1" s="1"/>
  <c r="CL23" i="1" s="1"/>
  <c r="CD26" i="1"/>
  <c r="CD25" i="1" s="1"/>
  <c r="CD24" i="1" s="1"/>
  <c r="CD23" i="1" s="1"/>
  <c r="BV26" i="1"/>
  <c r="BV25" i="1" s="1"/>
  <c r="BV24" i="1" s="1"/>
  <c r="BV23" i="1" s="1"/>
  <c r="BV22" i="1" s="1"/>
  <c r="BV21" i="1" s="1"/>
  <c r="BV20" i="1" s="1"/>
  <c r="BN26" i="1"/>
  <c r="BN25" i="1" s="1"/>
  <c r="BN24" i="1" s="1"/>
  <c r="BN23" i="1" s="1"/>
  <c r="BN22" i="1" s="1"/>
  <c r="BN21" i="1" s="1"/>
  <c r="BN20" i="1" s="1"/>
  <c r="BF26" i="1"/>
  <c r="BF25" i="1" s="1"/>
  <c r="BF24" i="1" s="1"/>
  <c r="BF23" i="1" s="1"/>
  <c r="AX26" i="1"/>
  <c r="AX25" i="1" s="1"/>
  <c r="AX24" i="1" s="1"/>
  <c r="AX23" i="1" s="1"/>
  <c r="AP26" i="1"/>
  <c r="AP25" i="1" s="1"/>
  <c r="AP24" i="1" s="1"/>
  <c r="AP23" i="1" s="1"/>
  <c r="AP22" i="1" s="1"/>
  <c r="AP21" i="1" s="1"/>
  <c r="AP20" i="1" s="1"/>
  <c r="GG54" i="1"/>
  <c r="FB46" i="1"/>
  <c r="GE46" i="1"/>
  <c r="GG46" i="1" s="1"/>
  <c r="DB44" i="1"/>
  <c r="GD44" i="1"/>
  <c r="GD43" i="1"/>
  <c r="GG43" i="1" s="1"/>
  <c r="FB43" i="1"/>
  <c r="FB42" i="1"/>
  <c r="GE42" i="1"/>
  <c r="CR24" i="1"/>
  <c r="CR23" i="1" s="1"/>
  <c r="CN24" i="1"/>
  <c r="CN23" i="1" s="1"/>
  <c r="CF24" i="1"/>
  <c r="CF23" i="1" s="1"/>
  <c r="CF22" i="1" s="1"/>
  <c r="CF21" i="1" s="1"/>
  <c r="CF20" i="1" s="1"/>
  <c r="CB26" i="1"/>
  <c r="CB25" i="1" s="1"/>
  <c r="CB24" i="1" s="1"/>
  <c r="BX24" i="1"/>
  <c r="BX23" i="1" s="1"/>
  <c r="BT24" i="1"/>
  <c r="BT23" i="1" s="1"/>
  <c r="BT22" i="1" s="1"/>
  <c r="BT21" i="1" s="1"/>
  <c r="BT20" i="1" s="1"/>
  <c r="BL24" i="1"/>
  <c r="BL23" i="1" s="1"/>
  <c r="BL22" i="1" s="1"/>
  <c r="BL21" i="1" s="1"/>
  <c r="BL20" i="1" s="1"/>
  <c r="BH24" i="1"/>
  <c r="BH23" i="1" s="1"/>
  <c r="AZ26" i="1"/>
  <c r="AZ25" i="1" s="1"/>
  <c r="AV26" i="1"/>
  <c r="AV25" i="1" s="1"/>
  <c r="AV24" i="1" s="1"/>
  <c r="AV23" i="1" s="1"/>
  <c r="AV22" i="1" s="1"/>
  <c r="AV21" i="1" s="1"/>
  <c r="AV20" i="1" s="1"/>
  <c r="AR26" i="1"/>
  <c r="AR25" i="1" s="1"/>
  <c r="AR24" i="1" s="1"/>
  <c r="AR23" i="1" s="1"/>
  <c r="AN26" i="1"/>
  <c r="AN25" i="1" s="1"/>
  <c r="AF26" i="1"/>
  <c r="AF25" i="1" s="1"/>
  <c r="AF24" i="1" s="1"/>
  <c r="AF23" i="1" s="1"/>
  <c r="AF22" i="1" s="1"/>
  <c r="AF21" i="1" s="1"/>
  <c r="AF20" i="1" s="1"/>
  <c r="J24" i="1"/>
  <c r="J23" i="1" s="1"/>
  <c r="J22" i="1" s="1"/>
  <c r="J21" i="1" s="1"/>
  <c r="J20" i="1" s="1"/>
  <c r="GG40" i="1"/>
  <c r="GG39" i="1" s="1"/>
  <c r="DB40" i="1"/>
  <c r="AH26" i="1"/>
  <c r="AH25" i="1" s="1"/>
  <c r="AH24" i="1" s="1"/>
  <c r="AH23" i="1" s="1"/>
  <c r="AH22" i="1" s="1"/>
  <c r="AH21" i="1" s="1"/>
  <c r="AH20" i="1" s="1"/>
  <c r="AD26" i="1"/>
  <c r="AD25" i="1" s="1"/>
  <c r="AD24" i="1" s="1"/>
  <c r="AD23" i="1" s="1"/>
  <c r="DE26" i="1"/>
  <c r="DE25" i="1" s="1"/>
  <c r="DE24" i="1" s="1"/>
  <c r="DE23" i="1" s="1"/>
  <c r="DE22" i="1" s="1"/>
  <c r="DE21" i="1" s="1"/>
  <c r="DE20" i="1" s="1"/>
  <c r="DA26" i="1"/>
  <c r="DA25" i="1" s="1"/>
  <c r="DA24" i="1" s="1"/>
  <c r="DA23" i="1" s="1"/>
  <c r="DA22" i="1" s="1"/>
  <c r="DA21" i="1" s="1"/>
  <c r="DA20" i="1" s="1"/>
  <c r="CW26" i="1"/>
  <c r="CW25" i="1" s="1"/>
  <c r="CW24" i="1" s="1"/>
  <c r="CW23" i="1" s="1"/>
  <c r="CW22" i="1" s="1"/>
  <c r="CW21" i="1" s="1"/>
  <c r="CW20" i="1" s="1"/>
  <c r="CS26" i="1"/>
  <c r="CS25" i="1" s="1"/>
  <c r="CS24" i="1" s="1"/>
  <c r="CS23" i="1" s="1"/>
  <c r="CS22" i="1" s="1"/>
  <c r="CS21" i="1" s="1"/>
  <c r="CS20" i="1" s="1"/>
  <c r="CO26" i="1"/>
  <c r="CO25" i="1" s="1"/>
  <c r="CO24" i="1" s="1"/>
  <c r="CO23" i="1" s="1"/>
  <c r="CO22" i="1" s="1"/>
  <c r="CO21" i="1" s="1"/>
  <c r="CO20" i="1" s="1"/>
  <c r="CK26" i="1"/>
  <c r="CK25" i="1" s="1"/>
  <c r="CK24" i="1" s="1"/>
  <c r="CK23" i="1" s="1"/>
  <c r="CK22" i="1" s="1"/>
  <c r="CK21" i="1" s="1"/>
  <c r="CK20" i="1" s="1"/>
  <c r="CG26" i="1"/>
  <c r="CG25" i="1" s="1"/>
  <c r="CG24" i="1" s="1"/>
  <c r="CG23" i="1" s="1"/>
  <c r="CG22" i="1" s="1"/>
  <c r="CG21" i="1" s="1"/>
  <c r="CG20" i="1" s="1"/>
  <c r="CC26" i="1"/>
  <c r="CC25" i="1" s="1"/>
  <c r="CC24" i="1" s="1"/>
  <c r="CC23" i="1" s="1"/>
  <c r="CC22" i="1" s="1"/>
  <c r="CC21" i="1" s="1"/>
  <c r="CC20" i="1" s="1"/>
  <c r="BY26" i="1"/>
  <c r="BY25" i="1" s="1"/>
  <c r="BY24" i="1" s="1"/>
  <c r="BY23" i="1" s="1"/>
  <c r="BY22" i="1" s="1"/>
  <c r="BY21" i="1" s="1"/>
  <c r="BY20" i="1" s="1"/>
  <c r="BU26" i="1"/>
  <c r="BU25" i="1" s="1"/>
  <c r="BU24" i="1" s="1"/>
  <c r="BU23" i="1" s="1"/>
  <c r="BU22" i="1" s="1"/>
  <c r="BU21" i="1" s="1"/>
  <c r="BU20" i="1" s="1"/>
  <c r="BQ26" i="1"/>
  <c r="BQ25" i="1" s="1"/>
  <c r="BQ24" i="1" s="1"/>
  <c r="BQ23" i="1" s="1"/>
  <c r="BQ22" i="1" s="1"/>
  <c r="BQ21" i="1" s="1"/>
  <c r="BQ20" i="1" s="1"/>
  <c r="BM26" i="1"/>
  <c r="BM25" i="1" s="1"/>
  <c r="BM24" i="1" s="1"/>
  <c r="BM23" i="1" s="1"/>
  <c r="BM22" i="1" s="1"/>
  <c r="BM21" i="1" s="1"/>
  <c r="BM20" i="1" s="1"/>
  <c r="BI26" i="1"/>
  <c r="BI25" i="1" s="1"/>
  <c r="BI24" i="1" s="1"/>
  <c r="BI23" i="1" s="1"/>
  <c r="BI22" i="1" s="1"/>
  <c r="BI21" i="1" s="1"/>
  <c r="BI20" i="1" s="1"/>
  <c r="BE26" i="1"/>
  <c r="BE25" i="1" s="1"/>
  <c r="BE24" i="1" s="1"/>
  <c r="BE23" i="1" s="1"/>
  <c r="BE22" i="1" s="1"/>
  <c r="BE21" i="1" s="1"/>
  <c r="BE20" i="1" s="1"/>
  <c r="AW26" i="1"/>
  <c r="AW25" i="1" s="1"/>
  <c r="AW24" i="1" s="1"/>
  <c r="AW23" i="1" s="1"/>
  <c r="AW22" i="1" s="1"/>
  <c r="AW21" i="1" s="1"/>
  <c r="AW20" i="1" s="1"/>
  <c r="AS26" i="1"/>
  <c r="AS25" i="1" s="1"/>
  <c r="AS24" i="1" s="1"/>
  <c r="AS23" i="1" s="1"/>
  <c r="AS22" i="1" s="1"/>
  <c r="AS21" i="1" s="1"/>
  <c r="AS20" i="1" s="1"/>
  <c r="AG26" i="1"/>
  <c r="AG25" i="1" s="1"/>
  <c r="AG24" i="1" s="1"/>
  <c r="AG23" i="1" s="1"/>
  <c r="AG22" i="1" s="1"/>
  <c r="AG21" i="1" s="1"/>
  <c r="AG20" i="1" s="1"/>
  <c r="AC26" i="1"/>
  <c r="AC98" i="2" l="1"/>
  <c r="X68" i="2"/>
  <c r="X48" i="2" s="1"/>
  <c r="X26" i="2" s="1"/>
  <c r="X24" i="2" s="1"/>
  <c r="S25" i="2"/>
  <c r="S20" i="2" s="1"/>
  <c r="X133" i="2"/>
  <c r="X130" i="2" s="1"/>
  <c r="X129" i="2" s="1"/>
  <c r="X128" i="2" s="1"/>
  <c r="X127" i="2" s="1"/>
  <c r="X96" i="2" s="1"/>
  <c r="Z19" i="2"/>
  <c r="Z21" i="2" s="1"/>
  <c r="AA19" i="2"/>
  <c r="AA21" i="2" s="1"/>
  <c r="AB24" i="2"/>
  <c r="AB19" i="2" s="1"/>
  <c r="AB21" i="2" s="1"/>
  <c r="AC48" i="2"/>
  <c r="AC26" i="2" s="1"/>
  <c r="AC24" i="2" s="1"/>
  <c r="S24" i="2"/>
  <c r="S19" i="2" s="1"/>
  <c r="AA18" i="2"/>
  <c r="AB18" i="2"/>
  <c r="AC18" i="2" s="1"/>
  <c r="AC133" i="2"/>
  <c r="AC130" i="2" s="1"/>
  <c r="AC129" i="2" s="1"/>
  <c r="AC128" i="2" s="1"/>
  <c r="AC127" i="2" s="1"/>
  <c r="AD22" i="1"/>
  <c r="AD21" i="1" s="1"/>
  <c r="AD20" i="1" s="1"/>
  <c r="GG42" i="1"/>
  <c r="GE92" i="1"/>
  <c r="GG92" i="1" s="1"/>
  <c r="GG93" i="1"/>
  <c r="AZ24" i="1"/>
  <c r="AZ23" i="1" s="1"/>
  <c r="AZ22" i="1" s="1"/>
  <c r="AZ21" i="1" s="1"/>
  <c r="AZ20" i="1" s="1"/>
  <c r="CN22" i="1"/>
  <c r="CN21" i="1" s="1"/>
  <c r="CN20" i="1" s="1"/>
  <c r="EB44" i="1"/>
  <c r="GE44" i="1"/>
  <c r="GE41" i="1" s="1"/>
  <c r="DC22" i="1"/>
  <c r="DC21" i="1" s="1"/>
  <c r="DC20" i="1" s="1"/>
  <c r="DD22" i="1"/>
  <c r="DD21" i="1" s="1"/>
  <c r="DD20" i="1" s="1"/>
  <c r="AC174" i="1"/>
  <c r="AC173" i="1" s="1"/>
  <c r="FB175" i="1"/>
  <c r="FB174" i="1" s="1"/>
  <c r="FB173" i="1" s="1"/>
  <c r="EB53" i="1"/>
  <c r="GF53" i="1" s="1"/>
  <c r="GE53" i="1"/>
  <c r="GG53" i="1" s="1"/>
  <c r="BJ140" i="1"/>
  <c r="DB39" i="1"/>
  <c r="FB40" i="1"/>
  <c r="FB39" i="1" s="1"/>
  <c r="EB40" i="1"/>
  <c r="EB39" i="1" s="1"/>
  <c r="AN24" i="1"/>
  <c r="AN23" i="1" s="1"/>
  <c r="AN22" i="1" s="1"/>
  <c r="AN21" i="1" s="1"/>
  <c r="AN20" i="1" s="1"/>
  <c r="BX22" i="1"/>
  <c r="BX21" i="1" s="1"/>
  <c r="BX20" i="1" s="1"/>
  <c r="CR22" i="1"/>
  <c r="CR21" i="1" s="1"/>
  <c r="CR20" i="1" s="1"/>
  <c r="AX22" i="1"/>
  <c r="AX21" i="1" s="1"/>
  <c r="AX20" i="1" s="1"/>
  <c r="CD22" i="1"/>
  <c r="CD21" i="1" s="1"/>
  <c r="CD20" i="1" s="1"/>
  <c r="DG22" i="1"/>
  <c r="DG21" i="1" s="1"/>
  <c r="DG20" i="1" s="1"/>
  <c r="DW22" i="1"/>
  <c r="DW21" i="1" s="1"/>
  <c r="DW20" i="1" s="1"/>
  <c r="EB61" i="1"/>
  <c r="GF61" i="1" s="1"/>
  <c r="GE61" i="1"/>
  <c r="GG61" i="1" s="1"/>
  <c r="FB61" i="1"/>
  <c r="DM22" i="1"/>
  <c r="DM21" i="1" s="1"/>
  <c r="DM20" i="1" s="1"/>
  <c r="CQ22" i="1"/>
  <c r="CQ21" i="1" s="1"/>
  <c r="CQ20" i="1" s="1"/>
  <c r="EZ22" i="1"/>
  <c r="EZ21" i="1" s="1"/>
  <c r="EZ20" i="1" s="1"/>
  <c r="DB51" i="1"/>
  <c r="EB52" i="1"/>
  <c r="GE52" i="1"/>
  <c r="GF92" i="1"/>
  <c r="GG112" i="1"/>
  <c r="EB34" i="1"/>
  <c r="EB26" i="1" s="1"/>
  <c r="EB25" i="1" s="1"/>
  <c r="EB24" i="1" s="1"/>
  <c r="EB23" i="1" s="1"/>
  <c r="EB22" i="1" s="1"/>
  <c r="EB21" i="1" s="1"/>
  <c r="EB20" i="1" s="1"/>
  <c r="EB16" i="1" s="1"/>
  <c r="GF37" i="1"/>
  <c r="GF34" i="1" s="1"/>
  <c r="GF26" i="1" s="1"/>
  <c r="GF25" i="1" s="1"/>
  <c r="GD41" i="1"/>
  <c r="FB50" i="1"/>
  <c r="EB72" i="1"/>
  <c r="GE72" i="1"/>
  <c r="EB73" i="1"/>
  <c r="GE73" i="1"/>
  <c r="GD22" i="1"/>
  <c r="GD21" i="1" s="1"/>
  <c r="GD20" i="1" s="1"/>
  <c r="EB126" i="1"/>
  <c r="EB125" i="1" s="1"/>
  <c r="DB125" i="1"/>
  <c r="FB126" i="1"/>
  <c r="EB140" i="1"/>
  <c r="AL140" i="1"/>
  <c r="AL22" i="1" s="1"/>
  <c r="AL21" i="1" s="1"/>
  <c r="AL20" i="1" s="1"/>
  <c r="BR22" i="1"/>
  <c r="BR21" i="1" s="1"/>
  <c r="BR20" i="1" s="1"/>
  <c r="FB85" i="1"/>
  <c r="BR140" i="1"/>
  <c r="DO22" i="1"/>
  <c r="DO21" i="1" s="1"/>
  <c r="DO20" i="1" s="1"/>
  <c r="EB57" i="1"/>
  <c r="GF57" i="1" s="1"/>
  <c r="GE57" i="1"/>
  <c r="GG57" i="1" s="1"/>
  <c r="CI22" i="1"/>
  <c r="CI21" i="1" s="1"/>
  <c r="CI20" i="1" s="1"/>
  <c r="GD51" i="1"/>
  <c r="GF135" i="1"/>
  <c r="EB134" i="1"/>
  <c r="FB134" i="1" s="1"/>
  <c r="FB135" i="1"/>
  <c r="GB25" i="1"/>
  <c r="DY22" i="1"/>
  <c r="DY21" i="1" s="1"/>
  <c r="DY20" i="1" s="1"/>
  <c r="GF86" i="1"/>
  <c r="GF78" i="1" s="1"/>
  <c r="FB86" i="1"/>
  <c r="DS22" i="1"/>
  <c r="DS21" i="1" s="1"/>
  <c r="DS20" i="1" s="1"/>
  <c r="CM22" i="1"/>
  <c r="CM21" i="1" s="1"/>
  <c r="CM20" i="1" s="1"/>
  <c r="EB76" i="1"/>
  <c r="GF76" i="1" s="1"/>
  <c r="GE76" i="1"/>
  <c r="GG76" i="1" s="1"/>
  <c r="DB26" i="1"/>
  <c r="DB25" i="1" s="1"/>
  <c r="DB24" i="1" s="1"/>
  <c r="DB23" i="1" s="1"/>
  <c r="DB22" i="1" s="1"/>
  <c r="DB21" i="1" s="1"/>
  <c r="DB20" i="1" s="1"/>
  <c r="DB16" i="1" s="1"/>
  <c r="DB41" i="1"/>
  <c r="EB78" i="1"/>
  <c r="EO22" i="1"/>
  <c r="EO21" i="1" s="1"/>
  <c r="EO20" i="1" s="1"/>
  <c r="FB125" i="1"/>
  <c r="AD140" i="1"/>
  <c r="GE144" i="1"/>
  <c r="GG146" i="1"/>
  <c r="BB22" i="1"/>
  <c r="BB21" i="1" s="1"/>
  <c r="BB20" i="1" s="1"/>
  <c r="GG80" i="1"/>
  <c r="GB141" i="1"/>
  <c r="AC25" i="1"/>
  <c r="AR22" i="1"/>
  <c r="AR21" i="1" s="1"/>
  <c r="AR20" i="1" s="1"/>
  <c r="BH22" i="1"/>
  <c r="BH21" i="1" s="1"/>
  <c r="BH20" i="1" s="1"/>
  <c r="CB23" i="1"/>
  <c r="CB22" i="1" s="1"/>
  <c r="CB21" i="1" s="1"/>
  <c r="CB20" i="1" s="1"/>
  <c r="CB16" i="1" s="1"/>
  <c r="BF22" i="1"/>
  <c r="BF21" i="1" s="1"/>
  <c r="BF20" i="1" s="1"/>
  <c r="CL22" i="1"/>
  <c r="CL21" i="1" s="1"/>
  <c r="CL20" i="1" s="1"/>
  <c r="DK22" i="1"/>
  <c r="DK21" i="1" s="1"/>
  <c r="DK20" i="1" s="1"/>
  <c r="EA22" i="1"/>
  <c r="EA21" i="1" s="1"/>
  <c r="EA20" i="1" s="1"/>
  <c r="EC22" i="1"/>
  <c r="EC21" i="1" s="1"/>
  <c r="EC20" i="1" s="1"/>
  <c r="CE22" i="1"/>
  <c r="CE21" i="1" s="1"/>
  <c r="CE20" i="1" s="1"/>
  <c r="CU22" i="1"/>
  <c r="CU21" i="1" s="1"/>
  <c r="CU20" i="1" s="1"/>
  <c r="DT22" i="1"/>
  <c r="DT21" i="1" s="1"/>
  <c r="DT20" i="1" s="1"/>
  <c r="EJ22" i="1"/>
  <c r="EJ21" i="1" s="1"/>
  <c r="EJ20" i="1" s="1"/>
  <c r="EB69" i="1"/>
  <c r="GE69" i="1"/>
  <c r="GG37" i="1"/>
  <c r="GE34" i="1"/>
  <c r="GE26" i="1" s="1"/>
  <c r="GE25" i="1" s="1"/>
  <c r="EB48" i="1"/>
  <c r="GE48" i="1"/>
  <c r="EB65" i="1"/>
  <c r="GE65" i="1"/>
  <c r="ET22" i="1"/>
  <c r="ET21" i="1" s="1"/>
  <c r="ET20" i="1" s="1"/>
  <c r="FB77" i="1"/>
  <c r="FB143" i="1"/>
  <c r="AC142" i="1"/>
  <c r="DI22" i="1"/>
  <c r="DI21" i="1" s="1"/>
  <c r="DI20" i="1" s="1"/>
  <c r="EB47" i="1"/>
  <c r="GE47" i="1"/>
  <c r="GB78" i="1"/>
  <c r="GG78" i="1" s="1"/>
  <c r="GG79" i="1"/>
  <c r="EB64" i="1"/>
  <c r="GE64" i="1"/>
  <c r="GG174" i="1"/>
  <c r="GG173" i="1" s="1"/>
  <c r="BJ22" i="1"/>
  <c r="BJ21" i="1" s="1"/>
  <c r="BJ20" i="1" s="1"/>
  <c r="FB83" i="1"/>
  <c r="EB68" i="1"/>
  <c r="GE68" i="1"/>
  <c r="FB80" i="1"/>
  <c r="FB78" i="1" s="1"/>
  <c r="DB140" i="1"/>
  <c r="X19" i="2" l="1"/>
  <c r="X21" i="2" s="1"/>
  <c r="AC96" i="2"/>
  <c r="AC19" i="2" s="1"/>
  <c r="AC21" i="2" s="1"/>
  <c r="AC24" i="1"/>
  <c r="FB25" i="1"/>
  <c r="EB51" i="1"/>
  <c r="GF52" i="1"/>
  <c r="FB52" i="1"/>
  <c r="GF44" i="1"/>
  <c r="EB41" i="1"/>
  <c r="GB140" i="1"/>
  <c r="GG73" i="1"/>
  <c r="AC141" i="1"/>
  <c r="FB142" i="1"/>
  <c r="GE143" i="1"/>
  <c r="GG144" i="1"/>
  <c r="GF73" i="1"/>
  <c r="FB73" i="1"/>
  <c r="FB44" i="1"/>
  <c r="FB41" i="1" s="1"/>
  <c r="GF68" i="1"/>
  <c r="FB68" i="1"/>
  <c r="GB24" i="1"/>
  <c r="GG25" i="1"/>
  <c r="GF72" i="1"/>
  <c r="GG72" i="1" s="1"/>
  <c r="FB72" i="1"/>
  <c r="GG64" i="1"/>
  <c r="FB53" i="1"/>
  <c r="GF64" i="1"/>
  <c r="FB64" i="1"/>
  <c r="GF48" i="1"/>
  <c r="GG48" i="1" s="1"/>
  <c r="FB48" i="1"/>
  <c r="GF69" i="1"/>
  <c r="GG69" i="1" s="1"/>
  <c r="FB69" i="1"/>
  <c r="GG68" i="1"/>
  <c r="GG86" i="1"/>
  <c r="GF47" i="1"/>
  <c r="GG47" i="1" s="1"/>
  <c r="FB47" i="1"/>
  <c r="GF65" i="1"/>
  <c r="GG65" i="1" s="1"/>
  <c r="FB65" i="1"/>
  <c r="GE24" i="1"/>
  <c r="GE23" i="1" s="1"/>
  <c r="FB26" i="1"/>
  <c r="GG26" i="1"/>
  <c r="GF134" i="1"/>
  <c r="GG134" i="1" s="1"/>
  <c r="GG135" i="1"/>
  <c r="FB57" i="1"/>
  <c r="GF24" i="1"/>
  <c r="GF23" i="1" s="1"/>
  <c r="GF22" i="1" s="1"/>
  <c r="GF21" i="1" s="1"/>
  <c r="GF20" i="1" s="1"/>
  <c r="GE51" i="1"/>
  <c r="GG34" i="1"/>
  <c r="FB76" i="1"/>
  <c r="GE142" i="1" l="1"/>
  <c r="GG143" i="1"/>
  <c r="GB23" i="1"/>
  <c r="GG24" i="1"/>
  <c r="FB51" i="1"/>
  <c r="AC23" i="1"/>
  <c r="FB24" i="1"/>
  <c r="FB141" i="1"/>
  <c r="AC140" i="1"/>
  <c r="FB140" i="1" s="1"/>
  <c r="GF51" i="1"/>
  <c r="GG52" i="1"/>
  <c r="GF41" i="1"/>
  <c r="GG41" i="1" s="1"/>
  <c r="GG44" i="1"/>
  <c r="GG51" i="1"/>
  <c r="GE141" i="1" l="1"/>
  <c r="GG142" i="1"/>
  <c r="AC22" i="1"/>
  <c r="FB23" i="1"/>
  <c r="GB22" i="1"/>
  <c r="GG23" i="1"/>
  <c r="GB21" i="1" l="1"/>
  <c r="AC21" i="1"/>
  <c r="FB22" i="1"/>
  <c r="GE140" i="1"/>
  <c r="GG141" i="1"/>
  <c r="AC20" i="1" l="1"/>
  <c r="FB21" i="1"/>
  <c r="GG140" i="1"/>
  <c r="GE22" i="1"/>
  <c r="GB20" i="1"/>
  <c r="GE21" i="1" l="1"/>
  <c r="GG22" i="1"/>
  <c r="AC16" i="1"/>
  <c r="FB20" i="1"/>
  <c r="GE20" i="1" l="1"/>
  <c r="GG20" i="1" s="1"/>
  <c r="GG21" i="1"/>
</calcChain>
</file>

<file path=xl/comments1.xml><?xml version="1.0" encoding="utf-8"?>
<comments xmlns="http://schemas.openxmlformats.org/spreadsheetml/2006/main">
  <authors>
    <author>Бондарева Юлия Владимировна</author>
  </authors>
  <commentList>
    <comment ref="G20" authorId="0">
      <text>
        <r>
          <rPr>
            <b/>
            <sz val="9"/>
            <color indexed="81"/>
            <rFont val="Tahoma"/>
            <family val="2"/>
            <charset val="204"/>
          </rPr>
          <t>Бондарева Юлия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ед. изм.</t>
        </r>
      </text>
    </comment>
  </commentList>
</comments>
</file>

<file path=xl/sharedStrings.xml><?xml version="1.0" encoding="utf-8"?>
<sst xmlns="http://schemas.openxmlformats.org/spreadsheetml/2006/main" count="1201" uniqueCount="448">
  <si>
    <t>Примечание: для сетевых объектов с разделением объектов на ПС, ВЛ и КЛ с указанием уровня напряжения</t>
  </si>
  <si>
    <t>**** - в прогнозных ценах соответствующего года</t>
  </si>
  <si>
    <t>*** - для сетевых организаций, переодящих на метод тарифного регулирования RAB, горизонт планирования может быть больше</t>
  </si>
  <si>
    <t>** - согласно проектной документации в текущих ценах (с НДС)</t>
  </si>
  <si>
    <t>* С - строительство, П- проектирование</t>
  </si>
  <si>
    <t>Объект 2</t>
  </si>
  <si>
    <t>Объект 1</t>
  </si>
  <si>
    <t>Оплата процентов за привлеченные кредитные ресурсы</t>
  </si>
  <si>
    <t>Справочно:</t>
  </si>
  <si>
    <t xml:space="preserve">Прочие вложения, в т.ч.      </t>
  </si>
  <si>
    <t>2.4</t>
  </si>
  <si>
    <t>Нематериальные активы, в т.ч.</t>
  </si>
  <si>
    <t>2.3</t>
  </si>
  <si>
    <t>Финансовые вложения, в т.ч.</t>
  </si>
  <si>
    <t>2.2</t>
  </si>
  <si>
    <t>Инвестиции в развитие непроизводственной сферы, в т.ч.</t>
  </si>
  <si>
    <t>2.1</t>
  </si>
  <si>
    <t>Прочие инвестиции</t>
  </si>
  <si>
    <t>2.</t>
  </si>
  <si>
    <t>Приобретение объектов основных средств</t>
  </si>
  <si>
    <t>1.2.</t>
  </si>
  <si>
    <t>55.6 км</t>
  </si>
  <si>
    <t>П</t>
  </si>
  <si>
    <t>ВЛ 110 кВ "Пластун"- "Терней" (строительство)</t>
  </si>
  <si>
    <t>ПИР для строительства будущих лет, в.т.ч.:</t>
  </si>
  <si>
    <t>1.1.2.7</t>
  </si>
  <si>
    <t>Оборудование, не входящее в сметы строек, в.т.ч.:</t>
  </si>
  <si>
    <t>1.1.2.6</t>
  </si>
  <si>
    <t>Прочие объекты электроэнергетики, в.т.ч.:</t>
  </si>
  <si>
    <t>1.1.2.5</t>
  </si>
  <si>
    <t>7.27 км</t>
  </si>
  <si>
    <t>С</t>
  </si>
  <si>
    <t>Строительство КЛ-110 кВ (для технологического присоединения энергопринимающих устройств ОАО "РАО Энергетические системы Востока" (электростанция типа ГТУ ТЭЦ)</t>
  </si>
  <si>
    <t xml:space="preserve">                   КЛЭП 110 кВ (ВН)</t>
  </si>
  <si>
    <t xml:space="preserve">              кабельные линии, в т.ч.</t>
  </si>
  <si>
    <t xml:space="preserve">                   ВЛЭП 0,4 кВ (НН)</t>
  </si>
  <si>
    <t>19.1 км</t>
  </si>
  <si>
    <t>21.272 км/   2.63 МВА</t>
  </si>
  <si>
    <t>Базовые станции сотовой связи (строительство)</t>
  </si>
  <si>
    <t>46.4 км / 
7.6 МВА</t>
  </si>
  <si>
    <t>9.28 км / 
1.52 МВА</t>
  </si>
  <si>
    <t>Выполнение мероприятий по подключению заявителей по заключенным договорам ТП с мощностью от 15 кВт до 150 кВт</t>
  </si>
  <si>
    <t>360.8 км /
20.05 МВА</t>
  </si>
  <si>
    <t>72.16 км /
4.01 МВА</t>
  </si>
  <si>
    <t xml:space="preserve">72.16 км / 
4.01 МВА </t>
  </si>
  <si>
    <t>Выполнение мероприятий  по подключению заявителей по заключенным договорам ТП с мощностью до 15 кВт</t>
  </si>
  <si>
    <t>26.3 км / 3.1 МВА</t>
  </si>
  <si>
    <t>5.26 км /
 0.62 МВА</t>
  </si>
  <si>
    <t>5.26 км / 
0.62 МВА</t>
  </si>
  <si>
    <t>Выполнение мероприятий по подключению заявителей по заключенным договорам ТП с мощностью от 150 кВт и выше</t>
  </si>
  <si>
    <t>433.5 км / 30.75 МВА</t>
  </si>
  <si>
    <t>86.7 км / 
6.15 МВА</t>
  </si>
  <si>
    <t>105.8 км / 
6.15 МВА</t>
  </si>
  <si>
    <t>107.972 км/ 8.78 МВА</t>
  </si>
  <si>
    <t xml:space="preserve">                   ВЛЭП 1-20 кВ (СН2)</t>
  </si>
  <si>
    <t>1.715 км</t>
  </si>
  <si>
    <t>Строительство ЛЭП от ячеек 6 кВ ПС 110 кВ "Орлиная" для подключения заявителей</t>
  </si>
  <si>
    <t xml:space="preserve">                   ВЛЭП 110-220 кВ (СН2)</t>
  </si>
  <si>
    <t>435.215 км / 30.75 МВА</t>
  </si>
  <si>
    <t>88.4 км / 
6.15 МВА</t>
  </si>
  <si>
    <t>109.687 км/ 8.78 МВА</t>
  </si>
  <si>
    <t xml:space="preserve">              воздушные линии, в т.ч.</t>
  </si>
  <si>
    <t>442.485 км / 30.75 МВА</t>
  </si>
  <si>
    <t>95.67 км / 
6.15 МВА</t>
  </si>
  <si>
    <t xml:space="preserve">            Электрические линии, в т.ч.</t>
  </si>
  <si>
    <t>Технологическое присоединение потребителей, в т.ч.:</t>
  </si>
  <si>
    <t>1.1.2.4</t>
  </si>
  <si>
    <t>НИОКР, в.т.ч.:</t>
  </si>
  <si>
    <t>1.1.2.3.2</t>
  </si>
  <si>
    <t>Инновационные проекты, в т.ч.</t>
  </si>
  <si>
    <t>1.1.2.3.1</t>
  </si>
  <si>
    <t>80 МВА</t>
  </si>
  <si>
    <t>ПС 110/6 кВ "Бурная" с заходами КЛ 110 кВ (строительство)</t>
  </si>
  <si>
    <t>Инновации и НИОКР, в.т.ч.:</t>
  </si>
  <si>
    <t>1.1.2.3</t>
  </si>
  <si>
    <t>Энергосбережение и повышение энергетической эффективности, в т.ч.</t>
  </si>
  <si>
    <t>1.1.2.2</t>
  </si>
  <si>
    <t>2*40 МВА</t>
  </si>
  <si>
    <t>ПС 110/35/6 кВ "Эгершельд" (строительство)</t>
  </si>
  <si>
    <t>2*6,3 МВА</t>
  </si>
  <si>
    <t>ПС 110 кВ  "Терней" (строительство)</t>
  </si>
  <si>
    <t>0,15 км /
 50,0 МВА</t>
  </si>
  <si>
    <t>ПС 110 кВ "Городская" (строительство)</t>
  </si>
  <si>
    <t>ПС 110/35/6 кВ "Орлиная" (строительство)</t>
  </si>
  <si>
    <t>160 МВА</t>
  </si>
  <si>
    <t>28.75 км/ 274.6 МВА</t>
  </si>
  <si>
    <t xml:space="preserve">                Уровень входящего напряжения 110 кВ (ВН)</t>
  </si>
  <si>
    <t>29 км/ 280.160 МВА</t>
  </si>
  <si>
    <t xml:space="preserve">            Подстанции, в т. ч.</t>
  </si>
  <si>
    <t xml:space="preserve">                   КЛЭП до 1 кВ (НН)</t>
  </si>
  <si>
    <t xml:space="preserve">                   КЛЭП 3-10 кВ (СН2)</t>
  </si>
  <si>
    <t>1.3 км</t>
  </si>
  <si>
    <t>Захолы КЛ-35 кВ на ПС Инструментальный завод (строительство)</t>
  </si>
  <si>
    <t xml:space="preserve">                   КЛЭП 20-35 кВ (СН1)</t>
  </si>
  <si>
    <t>2.693 км</t>
  </si>
  <si>
    <t>КЛ-110 "Залив-Бурная"  (строительство)</t>
  </si>
  <si>
    <t>2.6 км</t>
  </si>
  <si>
    <t>2.150 км</t>
  </si>
  <si>
    <t>КЛ-110 кВ Чуркин-Голдобин (строительство)</t>
  </si>
  <si>
    <t>4.843 км</t>
  </si>
  <si>
    <t>6.143 км</t>
  </si>
  <si>
    <t>0.3 км</t>
  </si>
  <si>
    <t>ЛЭП 6 кВ от ПС 110/6 кВ "Де-Фриз" (строительство)</t>
  </si>
  <si>
    <t>21.5 км</t>
  </si>
  <si>
    <t>ЛЭП-10 кВ Сокольчи-Глазковка (строительство)</t>
  </si>
  <si>
    <t>21.8 км</t>
  </si>
  <si>
    <t>33.54 км</t>
  </si>
  <si>
    <t>36.7 км</t>
  </si>
  <si>
    <t xml:space="preserve"> ВЛ-35 кВ "Сокольчи-Милоградово" (строительство)</t>
  </si>
  <si>
    <t>1 км</t>
  </si>
  <si>
    <t>1.0 км</t>
  </si>
  <si>
    <t>ЛЭП-35 кВ Эгершельд - Зеленая - КЭТ с заходами на ПС Русская (строительство)</t>
  </si>
  <si>
    <t>37.7 км</t>
  </si>
  <si>
    <t>38 км</t>
  </si>
  <si>
    <t>61.7 км</t>
  </si>
  <si>
    <t xml:space="preserve">                   ВЛЭП 35 кВ (СН1)</t>
  </si>
  <si>
    <t>20 км</t>
  </si>
  <si>
    <t>ВКЛ 110 кВ "Артем-Западная"(строительство)</t>
  </si>
  <si>
    <t>3.2 км</t>
  </si>
  <si>
    <t>3.513 км</t>
  </si>
  <si>
    <t>ВЛ 110 кВ "ВТЭЦ-2 до оп.54" (строительство)</t>
  </si>
  <si>
    <t>23.20 км</t>
  </si>
  <si>
    <t>86.113 км</t>
  </si>
  <si>
    <t xml:space="preserve">                   ВЛЭП 110-220 кВ (ВН)</t>
  </si>
  <si>
    <t>82.7 км</t>
  </si>
  <si>
    <t>41.2 км</t>
  </si>
  <si>
    <t>181.353 км</t>
  </si>
  <si>
    <t>85.3 км</t>
  </si>
  <si>
    <t>43.8 км</t>
  </si>
  <si>
    <t>187.496 км</t>
  </si>
  <si>
    <t>85.3 км / 
160 МВА</t>
  </si>
  <si>
    <t>43.8 км / 
80 МВА</t>
  </si>
  <si>
    <t>216.496 км/ 280.160 МВА</t>
  </si>
  <si>
    <t>Основные объекты всего, в т.ч.</t>
  </si>
  <si>
    <t>1.1.2.1</t>
  </si>
  <si>
    <t>527.785 км / 
190.75 МВА</t>
  </si>
  <si>
    <t>106.7 км / 
6.15 МВА</t>
  </si>
  <si>
    <t>86.7 км / 
86.15 МВА</t>
  </si>
  <si>
    <t>117.17 км / 
6.15 МВА</t>
  </si>
  <si>
    <t>149.6 км / 
86.15 МВА</t>
  </si>
  <si>
    <t>326.183 км/ 368.940 МВА</t>
  </si>
  <si>
    <t>Новое строительство и расширение</t>
  </si>
  <si>
    <t>1.1.2</t>
  </si>
  <si>
    <t>1.1.1.10</t>
  </si>
  <si>
    <t>1.1.1.9</t>
  </si>
  <si>
    <t xml:space="preserve">Модернизация измериительных приборов показателей качества электроэнергии </t>
  </si>
  <si>
    <t>Монтаж автоматической противопожарной сигнализации</t>
  </si>
  <si>
    <t>Целевые программы по повышению надежности электроснабжения потребителей</t>
  </si>
  <si>
    <t>1.1.1.8</t>
  </si>
  <si>
    <t>1.1.1.7</t>
  </si>
  <si>
    <t>Установка устройств регулирования напряжения и компенсации реактивной мощности, в т.ч.</t>
  </si>
  <si>
    <t>1.1.1.6</t>
  </si>
  <si>
    <t>Создание систем телемеханики  и связи, в т.ч.</t>
  </si>
  <si>
    <t>1.1.1.5</t>
  </si>
  <si>
    <t>Создание систем противоаварийной и режимной автоматики, в т.ч.</t>
  </si>
  <si>
    <t>1.1.1.4</t>
  </si>
  <si>
    <t>Энергокластер "Зеленый угол" с элементами интеллектуальных сетей (Smart Grid) в рамках создания интеллектуальной сети юга Приморской энергосистемы</t>
  </si>
  <si>
    <t>Программно-технический комплекс центра управления сетями</t>
  </si>
  <si>
    <t>1.1.1.3</t>
  </si>
  <si>
    <t>АИИС КУЭ розничного рынка</t>
  </si>
  <si>
    <t>1.1.1.2</t>
  </si>
  <si>
    <t>4 МВА</t>
  </si>
  <si>
    <t>1*4 МВА</t>
  </si>
  <si>
    <t>Реконструкция ПС 35 кВ "Безверхово" (замена силового трансформатора)</t>
  </si>
  <si>
    <t>20 МВА</t>
  </si>
  <si>
    <t>2*10 МВА</t>
  </si>
  <si>
    <t xml:space="preserve">Реконструкция ПС 35 кВ "Гайдамак" (замена ТТ в ячейках 6 кВ) </t>
  </si>
  <si>
    <t>2*6.3 МВА</t>
  </si>
  <si>
    <t>Реконструкция ПС 35 кВ "Насосная" (замена ТТ в ячейках 6 кВ)</t>
  </si>
  <si>
    <t>134.6 МВА</t>
  </si>
  <si>
    <t>76.2 МВА</t>
  </si>
  <si>
    <t>58.4 МВА</t>
  </si>
  <si>
    <t>Реконструкция ПС 35 кВ с увеличением трансформаторной мощности (ПС 35 кВ Уборка, Суражевка, УМЗ, Город, Барахтная, Угловая, Рыбники)</t>
  </si>
  <si>
    <t>Реконструкция ПС 35/6 кВ Заводская (установка линейной ячейки 6 кВ)</t>
  </si>
  <si>
    <t>12.6 МВА</t>
  </si>
  <si>
    <t>Реконструкция ПС 35/6 кВ Владимиро-Александровское (Замена трансформаторов)</t>
  </si>
  <si>
    <t>1*10 МВА
1*10 МВА</t>
  </si>
  <si>
    <t>Реконструкция ПС 35/6 кВ Шахтовая   (Замена трансформаторов)</t>
  </si>
  <si>
    <t>2*4 МВА</t>
  </si>
  <si>
    <t>Реконструкция ПС 35/6 кВ Соловей ключ  (ретрофит линейной ячейки 6 кВ)</t>
  </si>
  <si>
    <t>16 МВА</t>
  </si>
  <si>
    <t>1*10 МВА
1*16 МВА</t>
  </si>
  <si>
    <t>Расширение ПС-35/6 кВ Соленое озеро</t>
  </si>
  <si>
    <t>26 МВА</t>
  </si>
  <si>
    <t>2*16 МВА</t>
  </si>
  <si>
    <t>Расширение ПС-35/6 кВ "Ипподром" (с переводом на напряжение 110 кВ)</t>
  </si>
  <si>
    <t>сняты 10 млн и перенесены на ПС Молодежная</t>
  </si>
  <si>
    <t>Расширение ПС-35/6 кВ "Академическая"  ( с переводом на напряжение 110 кВ)</t>
  </si>
  <si>
    <t>Реконструкция ПС-35/10 кВ Пограничная (телемеханика и связь)</t>
  </si>
  <si>
    <t>245.8 МВА</t>
  </si>
  <si>
    <t>91 МВА</t>
  </si>
  <si>
    <t>52.6 МВА</t>
  </si>
  <si>
    <t>303.6 МВА</t>
  </si>
  <si>
    <t xml:space="preserve">                Уровень входящего напряжения 35 кВ (СН1)</t>
  </si>
  <si>
    <t>1*6.3 МВА
1*10 МВА</t>
  </si>
  <si>
    <t>Реконструкция ПС 110 кВ  "Пластун"</t>
  </si>
  <si>
    <t>2*25 МВА</t>
  </si>
  <si>
    <t>Реконструкция ПС 110/35/6 кВ кВ  "Молодежная" (увеличение трансформаторной мощности Т1, Т2)</t>
  </si>
  <si>
    <t>32 МВА</t>
  </si>
  <si>
    <t>Реконструкция ПС 110/6 кВ Шахта 7 (Замена трансформатора Т-1)</t>
  </si>
  <si>
    <t>60 МВА</t>
  </si>
  <si>
    <t>Реконструкция ПС 110 кВ с увеличением трансформаторной мощности (ПС 110 кВ Манзока, ПС 110 кВ Междуречье, ПС 110 кВ Чугуевка)</t>
  </si>
  <si>
    <t>1*20 МВА
1*25 МВА</t>
  </si>
  <si>
    <t>Реконструкция ПС 110 кВ Бурун (монтаж линейной ячейки)</t>
  </si>
  <si>
    <t>50 МВА</t>
  </si>
  <si>
    <t>Реконструкция ПС 110 кВ Стройиндустрия (телемеханика)</t>
  </si>
  <si>
    <t xml:space="preserve">Реконструкция ПС 110 кВ ВТЭЦ-1 </t>
  </si>
  <si>
    <t>2*20 МВА</t>
  </si>
  <si>
    <t>Реконструкция ПС 110 кВ 2Р</t>
  </si>
  <si>
    <t>1*40.5 МВА
1*40 МВА</t>
  </si>
  <si>
    <t>Реконструкция ПС 110 кВ А</t>
  </si>
  <si>
    <t>Установка линейной ячейки на ПС 110/6 кВ "Чайка"</t>
  </si>
  <si>
    <t>Реконструкция ПС-110/6 УКФ</t>
  </si>
  <si>
    <t>Реконструкция ПС-110/35/10 Краскино</t>
  </si>
  <si>
    <t>Реконструкция ПС-110 кВ Чуркин</t>
  </si>
  <si>
    <t>Реконструкция ПС 110 кВ "Залив" (замена ТТ в ячейках 6 кВ)</t>
  </si>
  <si>
    <t>40 МВА</t>
  </si>
  <si>
    <t>Реконструкция ПС-110 кВ Голдобин</t>
  </si>
  <si>
    <t>Реконструкция ПС 110 кВ "Амурская" (замена ТТ в ячейках 6 кВ)</t>
  </si>
  <si>
    <t>Реконструкция ПС 110/6 кВ "Загородная" с заменой силового трансформатора Т1</t>
  </si>
  <si>
    <t>1*25 МВА</t>
  </si>
  <si>
    <t>Реконструкция ПС-110/35/6 кВ Западная</t>
  </si>
  <si>
    <t>322 МВА</t>
  </si>
  <si>
    <t>76 МВА</t>
  </si>
  <si>
    <t>90 МВА</t>
  </si>
  <si>
    <t>116 МВА</t>
  </si>
  <si>
    <t>829.8 МВА</t>
  </si>
  <si>
    <t>567.8 МВА</t>
  </si>
  <si>
    <t>152.2 МВА</t>
  </si>
  <si>
    <t>181 МВА</t>
  </si>
  <si>
    <t>66 МВА</t>
  </si>
  <si>
    <t>168.6 МВА</t>
  </si>
  <si>
    <t>1133.4 МВА</t>
  </si>
  <si>
    <t>4.48 МВА</t>
  </si>
  <si>
    <t>18*0,63 МВА
18*0,4 МВА</t>
  </si>
  <si>
    <t>Реконструкция ЗТП города Партизанск</t>
  </si>
  <si>
    <t>3.72 км</t>
  </si>
  <si>
    <t>Реконструкция сетей 6 / 0,4 кВ с. Тигровое</t>
  </si>
  <si>
    <t>40 км</t>
  </si>
  <si>
    <t>Реконструкция сетей 6 / 0,4 кВ города Партизанска и Партизанского Г.О. (п. Авангард)</t>
  </si>
  <si>
    <t>Реконструкция ТП 10/0,4 кВ Хасанский район</t>
  </si>
  <si>
    <t>Реконструкция ТП 10/0,4 кВ Ханкайский район</t>
  </si>
  <si>
    <t>Реконструкция ТП 10/0,4 кВ Уссурийский район</t>
  </si>
  <si>
    <t>Реконструкция ТП 10/0,4 кВ г. Уссурийск</t>
  </si>
  <si>
    <t>Реконструкция ТП 10/0,4 кВ Партизанский район</t>
  </si>
  <si>
    <t>Реконструкция ТП 10/0,4 кВ г. Партизанск</t>
  </si>
  <si>
    <t>Реконструкция ТП 10/0,4 кВ г. Находка</t>
  </si>
  <si>
    <t>Реконструкция ТП 10/0,4 кВ Надеждинский район</t>
  </si>
  <si>
    <t>Реконструкция ТП 10/0,4 кВ Михайловский район</t>
  </si>
  <si>
    <t>Реконструкция ТП 10/0,4 кВ</t>
  </si>
  <si>
    <t>Реконструкция ВЛ-0,4 кВ Яковлевский район</t>
  </si>
  <si>
    <t>Реконструкция ВЛ-0,4 кВ Шкотовский район</t>
  </si>
  <si>
    <t>Реконструкция ВЛ-0,4 кВ Чугуевский район</t>
  </si>
  <si>
    <t>Реконструкция ВЛ-0,4 кВ Черниговский район</t>
  </si>
  <si>
    <t>Реконструкция ВЛ-0,4 кВ Хасанский район</t>
  </si>
  <si>
    <t>Реконструкция ВЛ-0,4 кВ Ханкайский район</t>
  </si>
  <si>
    <t>Реконструкция ВЛ-0,4 кВ Уссурийский район</t>
  </si>
  <si>
    <t>Реконструкция ВЛ-0,4 кВ г. Уссурийск</t>
  </si>
  <si>
    <t>Реконструкция ВЛ-0,4 кВ Тернейский район</t>
  </si>
  <si>
    <t>Реконструкция ВЛ-0,4 кВ Пожарский район</t>
  </si>
  <si>
    <t>Реконструкция ВЛ-0,4 кВ Пограничный район</t>
  </si>
  <si>
    <t>Реконструкция ВЛ-0,4 кВ Партизанский район</t>
  </si>
  <si>
    <t>Реконструкция ВЛ-0,4 кВ г. Партизанск</t>
  </si>
  <si>
    <t>Реконструкция ВЛ-0,4 кВ Ольгинский район</t>
  </si>
  <si>
    <t>Реконструкция ВЛ-0,4 кВ Октябрьский район</t>
  </si>
  <si>
    <t>Реконструкция ВЛ-0,4 кВ г. Находка</t>
  </si>
  <si>
    <t>Реконструкция ВЛ-0,4 кВ Надеждинский район</t>
  </si>
  <si>
    <t>Реконструкция ВЛ-0,4 кВ Михайловский район</t>
  </si>
  <si>
    <t>Реконструкция ВЛ-0,4 кВ Лесозаводский район</t>
  </si>
  <si>
    <t>Реконструкция ВЛ-0,4 кВ г. Лесозаводск</t>
  </si>
  <si>
    <t>Реконструкция ВЛ-0,4 кВ Красноармейский район</t>
  </si>
  <si>
    <t>Реконструкция ВЛ-0,4 кВ Кировский район</t>
  </si>
  <si>
    <t>Реконструкция ВЛ-0,4 кВ Дальнереченский район</t>
  </si>
  <si>
    <t>Реконструкция ВЛ-0,4 кВ Дальнегорский район</t>
  </si>
  <si>
    <t>Реконструкция ВЛ-0,4 кВ г. Артем</t>
  </si>
  <si>
    <t>Реконструкция ВЛ-0,4 кВ Анучинский район</t>
  </si>
  <si>
    <t xml:space="preserve">                     ВЛЭП 0,4 кВ (НН)</t>
  </si>
  <si>
    <t>Реконструкция ВЛ-10 кВ Хасанский район</t>
  </si>
  <si>
    <t>Реконструкция ВЛ-10 кВ Ханкайский район</t>
  </si>
  <si>
    <t>Реконструкция ВЛ-10 кВ Уссурийский район</t>
  </si>
  <si>
    <t>Реконструкция ВЛ-10 кВ г. Уссурийск</t>
  </si>
  <si>
    <t>Реконструкция ВЛ-10 кВ Партизанский район</t>
  </si>
  <si>
    <t>Реконструкция ВЛ-10 кВ г. Партизанск</t>
  </si>
  <si>
    <t>Реконструкция ВЛ-10 кВ г. Находка</t>
  </si>
  <si>
    <t>Реконструкция ВЛ-10 кВ Надеждинский район</t>
  </si>
  <si>
    <t>Реконструкция ВЛ-10 кВ Михайловский район</t>
  </si>
  <si>
    <t xml:space="preserve">                    ВЛЭП 1-20 кВ (СН2)</t>
  </si>
  <si>
    <t>463.357 км / 
5.25 МВА</t>
  </si>
  <si>
    <t>92.67 км / 
1.05 МВА</t>
  </si>
  <si>
    <t xml:space="preserve">92.67 км / 1.05 МВА </t>
  </si>
  <si>
    <t xml:space="preserve">Реконструкция сетей 6/10/0.4 кВ </t>
  </si>
  <si>
    <t>463.35 км / 
9.73 МВА</t>
  </si>
  <si>
    <t>140.65 км/ 19.59 МВА</t>
  </si>
  <si>
    <t>5.973 км</t>
  </si>
  <si>
    <t>Реконструкция ЛЭП-35 кВ Ипподром-Академическая-Бурун</t>
  </si>
  <si>
    <t>1.592 км</t>
  </si>
  <si>
    <t>Реконструкция ЛЭП-35 кВ Седанка-Ипподром (с переводом на напряжение 110 кВ)</t>
  </si>
  <si>
    <t>2.8 км</t>
  </si>
  <si>
    <t>Реконструкция ВЛ-35 кВ Эгершельд-Зеленая-КЭТ (с выносом на полуостров Саперный о.Русский)</t>
  </si>
  <si>
    <t>14.638 км</t>
  </si>
  <si>
    <t>Реконструкция ВЛ 110 кВ "АТЭЦ-Шахта-7-Западная"</t>
  </si>
  <si>
    <t>Реконструкция ВЛ 110 кВ "АТЭЦ-Артем-Промузел" (Замена провода)</t>
  </si>
  <si>
    <t>Реконструкция ВЛ-110 кВ Западная-Давыдовка</t>
  </si>
  <si>
    <t>0.38 км</t>
  </si>
  <si>
    <t>0.376 км</t>
  </si>
  <si>
    <t>Вынос ВЛ 110 кВ «2Р-СИ-ВТЭЦ 2» на территории ЦПВБ для строительства сооружений ТЭЦ «Восточная»</t>
  </si>
  <si>
    <t>2.2 км</t>
  </si>
  <si>
    <t>5.64 км</t>
  </si>
  <si>
    <t>Реконструкция ЛЭП-110 кВ Чайка-Седанка</t>
  </si>
  <si>
    <t>7.37 км</t>
  </si>
  <si>
    <t>Реконструкция ВЛ-110 кВ Волна-2Р-1Ртяга-Амурская-ВТЭЦ-1</t>
  </si>
  <si>
    <t>2.58 км</t>
  </si>
  <si>
    <t>78.199 км</t>
  </si>
  <si>
    <t>92.67 км / 
5.53 МВА</t>
  </si>
  <si>
    <t>95.25 км / 
1.05 МВА</t>
  </si>
  <si>
    <t xml:space="preserve">233.487 км/ 19.59 МВА </t>
  </si>
  <si>
    <t>465.93 км / 
577.53 МВА</t>
  </si>
  <si>
    <t>92.67 км / 153.25 МВА</t>
  </si>
  <si>
    <t>92.67 км / 182.05 МВА</t>
  </si>
  <si>
    <t>92.67 км / 67.05 МВА</t>
  </si>
  <si>
    <t>95.25 км / 
169.65 МВА</t>
  </si>
  <si>
    <t xml:space="preserve">233.487 км/  1152.99 МВА </t>
  </si>
  <si>
    <t>1.1.1.1</t>
  </si>
  <si>
    <t>287.647 км/ 1258.99 МВА</t>
  </si>
  <si>
    <t xml:space="preserve">Техническое перевооружение и реконструкция </t>
  </si>
  <si>
    <t>1.1.1</t>
  </si>
  <si>
    <t>993.71 км / 
768.28 МВА</t>
  </si>
  <si>
    <t>106.7 км / 
159.4 МВА</t>
  </si>
  <si>
    <t>179.37 км / 
188.2 МВА</t>
  </si>
  <si>
    <t>179.37 км / 
153.2 МВА</t>
  </si>
  <si>
    <t>209.86 км / 
11.68 МВА</t>
  </si>
  <si>
    <t>244.85 км / 
255.8 МВА</t>
  </si>
  <si>
    <t xml:space="preserve">613.83 км/ 1627.93 МВА </t>
  </si>
  <si>
    <t xml:space="preserve">Инвестиции на производственное развитие, из них: </t>
  </si>
  <si>
    <t>1.1.</t>
  </si>
  <si>
    <t>1012.81 км / 
768.28 МВА</t>
  </si>
  <si>
    <t>199.37 км / 
159.4 МВА</t>
  </si>
  <si>
    <t>Инвестиции в основной капитал, в т.ч.</t>
  </si>
  <si>
    <t>1</t>
  </si>
  <si>
    <t>Итого по филиалу ОАО "ДРСК" Приморсккие электрические сети, в т.ч.:</t>
  </si>
  <si>
    <t>млн.руб.</t>
  </si>
  <si>
    <t>МВА</t>
  </si>
  <si>
    <t>км</t>
  </si>
  <si>
    <t>км/МВА</t>
  </si>
  <si>
    <t>млн.рублей</t>
  </si>
  <si>
    <t>С/П*</t>
  </si>
  <si>
    <t>ИТОГО</t>
  </si>
  <si>
    <t>План 
года 2017</t>
  </si>
  <si>
    <t>План 
года 2016</t>
  </si>
  <si>
    <t>План 
года 2015</t>
  </si>
  <si>
    <t>План 
года 2014</t>
  </si>
  <si>
    <t>План 
года 2013</t>
  </si>
  <si>
    <t>Прочие привлеченные средства</t>
  </si>
  <si>
    <t>Использование лизинга</t>
  </si>
  <si>
    <t>Средства внешних инвесторов</t>
  </si>
  <si>
    <t>Бюджетное финансирование</t>
  </si>
  <si>
    <t>Займы организаций</t>
  </si>
  <si>
    <t>Облигационные займы</t>
  </si>
  <si>
    <t>Кредиты</t>
  </si>
  <si>
    <t>Привлеченные средства, в т.ч.:</t>
  </si>
  <si>
    <t>Остаток собственных средств на начало года</t>
  </si>
  <si>
    <t>в т.ч. выпадающие доходы по техприсоединению потребителей</t>
  </si>
  <si>
    <t>в т.ч. средства допэмиссии</t>
  </si>
  <si>
    <t>Прочие собственные средства</t>
  </si>
  <si>
    <t>Возврат НДС</t>
  </si>
  <si>
    <t>Недоиспользованная амортизация прошлых лет</t>
  </si>
  <si>
    <t>Прочая амортизация</t>
  </si>
  <si>
    <t>Амортизация, учтенная в тарифе</t>
  </si>
  <si>
    <t>Амортизация (возврат капитала)</t>
  </si>
  <si>
    <t>Прочая прибыль</t>
  </si>
  <si>
    <t>в т.ч. от технологического присоединения потребителей</t>
  </si>
  <si>
    <t>в т.ч. от технологического присоединения генерации</t>
  </si>
  <si>
    <t xml:space="preserve">в т.ч. от технологического присоединения </t>
  </si>
  <si>
    <t xml:space="preserve">в т.ч. прибыль со свободного сектора </t>
  </si>
  <si>
    <t>в т.ч. инвестиционная составляющая в тарифе (доход на капитал)</t>
  </si>
  <si>
    <t>Прибыль, направляемая на инвестиции:</t>
  </si>
  <si>
    <t>Собственные средства</t>
  </si>
  <si>
    <t>Итого</t>
  </si>
  <si>
    <t>План года 2017</t>
  </si>
  <si>
    <t>План года 2016</t>
  </si>
  <si>
    <t>План года 2015</t>
  </si>
  <si>
    <t>План года 2014</t>
  </si>
  <si>
    <t>План года 2013</t>
  </si>
  <si>
    <t>Освоение, без НДС</t>
  </si>
  <si>
    <t>Финансирование, с НДС</t>
  </si>
  <si>
    <t>Остаточная стоимость строительства **</t>
  </si>
  <si>
    <t>Полная 
стоимость 
строительства **</t>
  </si>
  <si>
    <t>год 
окончания 
строительства</t>
  </si>
  <si>
    <t>год 
начала 
сроительства</t>
  </si>
  <si>
    <t>Проектная мощность/
протяженность сетей</t>
  </si>
  <si>
    <t>Стадия реализации проекта</t>
  </si>
  <si>
    <t>Наименование объекта</t>
  </si>
  <si>
    <t>№№</t>
  </si>
  <si>
    <t>М.П.</t>
  </si>
  <si>
    <t>«13» 09 2013 года</t>
  </si>
  <si>
    <t>____________________ М.И. Никуленко</t>
  </si>
  <si>
    <t>Директор филиала ОАО "ДРСК" "Приморские электрические сети"</t>
  </si>
  <si>
    <t>Утверждаю</t>
  </si>
  <si>
    <t>Перечень инвестиционных проектов  инвестиционной программы филиала "Приморские ЭС" и план их финансирования на 2013-2017 гг.</t>
  </si>
  <si>
    <r>
      <t>от "</t>
    </r>
    <r>
      <rPr>
        <u/>
        <sz val="12"/>
        <rFont val="Times New Roman"/>
        <family val="1"/>
        <charset val="204"/>
      </rPr>
      <t>24</t>
    </r>
    <r>
      <rPr>
        <sz val="12"/>
        <rFont val="Times New Roman"/>
        <family val="1"/>
        <charset val="204"/>
      </rPr>
      <t xml:space="preserve">" </t>
    </r>
    <r>
      <rPr>
        <u/>
        <sz val="12"/>
        <rFont val="Times New Roman"/>
        <family val="1"/>
        <charset val="204"/>
      </rPr>
      <t>марта</t>
    </r>
    <r>
      <rPr>
        <sz val="12"/>
        <rFont val="Times New Roman"/>
        <family val="1"/>
        <charset val="204"/>
      </rPr>
      <t xml:space="preserve"> 2010 г. № 114</t>
    </r>
  </si>
  <si>
    <t>к приказу Минэнерго России</t>
  </si>
  <si>
    <t>Приложение  № 1.1</t>
  </si>
  <si>
    <t>1.1.2.7.</t>
  </si>
  <si>
    <t>1.1.2.6.</t>
  </si>
  <si>
    <t>Строительство КЛ-110 кВ (для технологического присоединения электростанция типа ГТУ ТЭЦ)</t>
  </si>
  <si>
    <t xml:space="preserve">                    КЛЭП 110-220 кВ (ВН)</t>
  </si>
  <si>
    <t>Базовые станции сотовой связи  (строительство), в т.ч.:</t>
  </si>
  <si>
    <t xml:space="preserve">                    ВЛЭП 110-220 кВ (ВН)</t>
  </si>
  <si>
    <t xml:space="preserve">              воздушные линии, в т.ч.:</t>
  </si>
  <si>
    <t xml:space="preserve">       Электрические линии, в т.ч.:</t>
  </si>
  <si>
    <t>1.1.2.4.</t>
  </si>
  <si>
    <t>Инновации и НИОКР</t>
  </si>
  <si>
    <t>1.1.2.3.</t>
  </si>
  <si>
    <t>1.1.2.2.</t>
  </si>
  <si>
    <t xml:space="preserve">                    Уровень входящего напряжения 35 кВ (СН1)</t>
  </si>
  <si>
    <t xml:space="preserve">                    Уровень входящего напряжения 110 кВ (ВН)</t>
  </si>
  <si>
    <t>ЛЭП-10 кВ Сокольчи-Глазковка (строительство )</t>
  </si>
  <si>
    <t>ВЛ-35 кВ "Сокольчи-Милоградово"  (строительство)</t>
  </si>
  <si>
    <t xml:space="preserve">                    ВЛЭП 35 кВ (СН1)</t>
  </si>
  <si>
    <t>1.1.2.1.</t>
  </si>
  <si>
    <t>Реконструкция ПС 35/6 кВ Соленое Озеро  (Замена трансформатора Т-2 на 16 МВА)</t>
  </si>
  <si>
    <t>Реконструкция ПС-35 кВ "Чуркин" (расширение ПС-35 кВ с переводом на напряжение 110 кВ)</t>
  </si>
  <si>
    <t xml:space="preserve">Реконструкция ПС-110 кВ Голдобин </t>
  </si>
  <si>
    <t xml:space="preserve">                 Уровень входящего напряжения 110 кВ (ВН)</t>
  </si>
  <si>
    <t xml:space="preserve">       Подстанции, в т.ч.:</t>
  </si>
  <si>
    <t>Реконструкция ЛЭП-35 кВ Седанка-Ипподром</t>
  </si>
  <si>
    <t>Вынос ВЛ 110 кВ 2Р-СИ-ВТЭЦ 2 на территории ЦПВБ для стр.сооруж.ТЭЦ Восточная г.Владивосток</t>
  </si>
  <si>
    <t>Итого по филиалу ОАО "ДРСК" Приморские электрические сети без учета Технологического присоединения</t>
  </si>
  <si>
    <t>25.00</t>
  </si>
  <si>
    <t>Итого по филиалу ОАО "ДРСК" Приморские электрические сети</t>
  </si>
  <si>
    <t>млн. руб.</t>
  </si>
  <si>
    <t>км/МВА/другое***</t>
  </si>
  <si>
    <t>итого</t>
  </si>
  <si>
    <t>IV кв.</t>
  </si>
  <si>
    <t>III кв.</t>
  </si>
  <si>
    <t>II кв.</t>
  </si>
  <si>
    <t>I кв.</t>
  </si>
  <si>
    <t>МВт, Гкал/час, км, МВА</t>
  </si>
  <si>
    <t>Ввод основных средств сетевых организаций</t>
  </si>
  <si>
    <t>Ед. изм.    (км. МВА)</t>
  </si>
  <si>
    <t xml:space="preserve">  Первоначальная стоимость вводимых основных средств (без НДС)**</t>
  </si>
  <si>
    <t>Вывод мощностей</t>
  </si>
  <si>
    <t>Наименование проекта</t>
  </si>
  <si>
    <t>№ п/п</t>
  </si>
  <si>
    <t>Прогноз ввода/вывода объектов  ОАО "ДРСК"-"Приморские ЭС"</t>
  </si>
  <si>
    <t>от "24" марта 2010 г. №114</t>
  </si>
  <si>
    <t>Прогноз ввода/вывода объектов  филиала "Приморские ЭС" на 2013 г.</t>
  </si>
  <si>
    <t>Приложение  № 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</si>
</sst>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0_р_._-;\-* #,##0.000_р_._-;_-* &quot;-&quot;??_р_._-;_-@_-"/>
    <numFmt numFmtId="165" formatCode="_-* #,##0_р_._-;\-* #,##0_р_._-;_-* &quot;-&quot;??_р_._-;_-@_-"/>
    <numFmt numFmtId="166" formatCode="#,##0_);[Red]\(#,##0\)"/>
    <numFmt numFmtId="167" formatCode="#,##0_);\(#,##0\)"/>
    <numFmt numFmtId="168" formatCode="[&lt;=9999999]###\-####;\+#_ \(###\)\ ###\-####"/>
    <numFmt numFmtId="169" formatCode="_-* #,##0.0_р_._-;\-* #,##0.0_р_._-;_-* &quot;-&quot;??_р_._-;_-@_-"/>
  </numFmts>
  <fonts count="6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 CYR"/>
      <charset val="204"/>
    </font>
    <font>
      <b/>
      <sz val="12"/>
      <name val="Times New Roman CYR"/>
      <charset val="204"/>
    </font>
    <font>
      <sz val="12"/>
      <color theme="1"/>
      <name val="Times New Roman Cyr"/>
      <charset val="204"/>
    </font>
    <font>
      <u/>
      <sz val="12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sz val="8"/>
      <color indexed="9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SimSun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8"/>
      <name val="SimSun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</font>
    <font>
      <sz val="11"/>
      <color indexed="52"/>
      <name val="Calibri"/>
      <family val="2"/>
      <charset val="204"/>
    </font>
    <font>
      <sz val="10"/>
      <name val="Helv"/>
      <family val="2"/>
      <charset val="204"/>
    </font>
    <font>
      <sz val="11"/>
      <color indexed="10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17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name val="Times New Roman Cyr"/>
      <charset val="204"/>
    </font>
    <font>
      <sz val="9"/>
      <name val="Times New Roman CYR"/>
      <charset val="204"/>
    </font>
    <font>
      <b/>
      <sz val="9"/>
      <name val="Times New Roman"/>
      <family val="1"/>
      <charset val="204"/>
    </font>
    <font>
      <b/>
      <sz val="9"/>
      <name val="Times New Roman Cyr"/>
      <charset val="204"/>
    </font>
    <font>
      <sz val="9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</font>
    <font>
      <i/>
      <sz val="9"/>
      <name val="Times New Roman CYR"/>
      <charset val="204"/>
    </font>
    <font>
      <b/>
      <sz val="18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166" fontId="14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6" fontId="14" fillId="0" borderId="0">
      <alignment vertical="top"/>
    </xf>
    <xf numFmtId="0" fontId="13" fillId="0" borderId="0"/>
    <xf numFmtId="166" fontId="14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166" fontId="14" fillId="0" borderId="0">
      <alignment vertical="top"/>
    </xf>
    <xf numFmtId="0" fontId="13" fillId="0" borderId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166" fontId="17" fillId="22" borderId="0">
      <alignment vertical="top"/>
    </xf>
    <xf numFmtId="14" fontId="18" fillId="0" borderId="0">
      <alignment vertical="top"/>
    </xf>
    <xf numFmtId="166" fontId="19" fillId="0" borderId="0">
      <alignment vertical="top"/>
    </xf>
    <xf numFmtId="0" fontId="20" fillId="0" borderId="0">
      <alignment vertical="top"/>
    </xf>
    <xf numFmtId="166" fontId="21" fillId="0" borderId="0">
      <alignment vertical="top"/>
    </xf>
    <xf numFmtId="167" fontId="17" fillId="0" borderId="0">
      <alignment vertical="top"/>
    </xf>
    <xf numFmtId="0" fontId="13" fillId="0" borderId="0"/>
    <xf numFmtId="166" fontId="22" fillId="23" borderId="0">
      <alignment horizontal="right" vertical="top"/>
    </xf>
    <xf numFmtId="168" fontId="18" fillId="0" borderId="0">
      <alignment vertical="top"/>
    </xf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7" borderId="0" applyNumberFormat="0" applyBorder="0" applyAlignment="0" applyProtection="0"/>
    <xf numFmtId="0" fontId="23" fillId="13" borderId="32" applyNumberFormat="0" applyAlignment="0" applyProtection="0"/>
    <xf numFmtId="0" fontId="24" fillId="28" borderId="33" applyNumberFormat="0" applyAlignment="0" applyProtection="0"/>
    <xf numFmtId="0" fontId="25" fillId="28" borderId="32" applyNumberFormat="0" applyAlignment="0" applyProtection="0"/>
    <xf numFmtId="44" fontId="3" fillId="0" borderId="0" applyFont="0" applyFill="0" applyBorder="0" applyAlignment="0" applyProtection="0"/>
    <xf numFmtId="0" fontId="26" fillId="0" borderId="0" applyBorder="0">
      <alignment horizontal="center" vertical="center" wrapText="1"/>
    </xf>
    <xf numFmtId="0" fontId="27" fillId="0" borderId="34" applyNumberFormat="0" applyFill="0" applyAlignment="0" applyProtection="0"/>
    <xf numFmtId="0" fontId="28" fillId="0" borderId="35" applyNumberFormat="0" applyFill="0" applyAlignment="0" applyProtection="0"/>
    <xf numFmtId="0" fontId="29" fillId="0" borderId="36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7" applyBorder="0">
      <alignment horizontal="center" vertical="center" wrapText="1"/>
    </xf>
    <xf numFmtId="4" fontId="31" fillId="29" borderId="7" applyBorder="0">
      <alignment horizontal="right"/>
    </xf>
    <xf numFmtId="0" fontId="32" fillId="0" borderId="38" applyNumberFormat="0" applyFill="0" applyAlignment="0" applyProtection="0"/>
    <xf numFmtId="0" fontId="33" fillId="30" borderId="39" applyNumberFormat="0" applyAlignment="0" applyProtection="0"/>
    <xf numFmtId="0" fontId="34" fillId="0" borderId="0" applyNumberFormat="0" applyFill="0" applyBorder="0" applyAlignment="0" applyProtection="0"/>
    <xf numFmtId="0" fontId="35" fillId="31" borderId="0" applyNumberFormat="0" applyBorder="0" applyAlignment="0" applyProtection="0"/>
    <xf numFmtId="0" fontId="3" fillId="0" borderId="0"/>
    <xf numFmtId="0" fontId="2" fillId="0" borderId="0"/>
    <xf numFmtId="0" fontId="3" fillId="0" borderId="0"/>
    <xf numFmtId="0" fontId="36" fillId="0" borderId="0"/>
    <xf numFmtId="0" fontId="36" fillId="0" borderId="0"/>
    <xf numFmtId="0" fontId="1" fillId="0" borderId="0"/>
    <xf numFmtId="0" fontId="37" fillId="0" borderId="0"/>
    <xf numFmtId="0" fontId="38" fillId="0" borderId="0"/>
    <xf numFmtId="0" fontId="36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9" fillId="0" borderId="0"/>
    <xf numFmtId="0" fontId="39" fillId="0" borderId="0"/>
    <xf numFmtId="0" fontId="8" fillId="0" borderId="0"/>
    <xf numFmtId="0" fontId="39" fillId="0" borderId="0"/>
    <xf numFmtId="0" fontId="3" fillId="0" borderId="0"/>
    <xf numFmtId="0" fontId="1" fillId="0" borderId="0"/>
    <xf numFmtId="0" fontId="39" fillId="0" borderId="0"/>
    <xf numFmtId="0" fontId="15" fillId="0" borderId="0"/>
    <xf numFmtId="0" fontId="36" fillId="0" borderId="0"/>
    <xf numFmtId="0" fontId="15" fillId="0" borderId="0"/>
    <xf numFmtId="0" fontId="3" fillId="0" borderId="0"/>
    <xf numFmtId="0" fontId="15" fillId="0" borderId="0"/>
    <xf numFmtId="0" fontId="3" fillId="0" borderId="0"/>
    <xf numFmtId="0" fontId="15" fillId="0" borderId="0"/>
    <xf numFmtId="0" fontId="36" fillId="0" borderId="0"/>
    <xf numFmtId="0" fontId="40" fillId="0" borderId="0"/>
    <xf numFmtId="0" fontId="12" fillId="0" borderId="0"/>
    <xf numFmtId="0" fontId="42" fillId="9" borderId="0" applyNumberFormat="0" applyBorder="0" applyAlignment="0" applyProtection="0"/>
    <xf numFmtId="0" fontId="43" fillId="0" borderId="0" applyNumberFormat="0" applyFill="0" applyBorder="0" applyAlignment="0" applyProtection="0"/>
    <xf numFmtId="0" fontId="3" fillId="32" borderId="40" applyNumberFormat="0" applyFont="0" applyAlignment="0" applyProtection="0"/>
    <xf numFmtId="0" fontId="15" fillId="32" borderId="40" applyNumberFormat="0" applyFont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5" fillId="0" borderId="41" applyNumberFormat="0" applyFill="0" applyAlignment="0" applyProtection="0"/>
    <xf numFmtId="166" fontId="14" fillId="0" borderId="0">
      <alignment vertical="top"/>
    </xf>
    <xf numFmtId="0" fontId="12" fillId="0" borderId="0"/>
    <xf numFmtId="0" fontId="13" fillId="0" borderId="0"/>
    <xf numFmtId="0" fontId="13" fillId="0" borderId="0"/>
    <xf numFmtId="0" fontId="46" fillId="0" borderId="0"/>
    <xf numFmtId="0" fontId="12" fillId="0" borderId="0"/>
    <xf numFmtId="0" fontId="47" fillId="0" borderId="0" applyNumberForma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31" fillId="33" borderId="0" applyBorder="0">
      <alignment horizontal="right"/>
    </xf>
    <xf numFmtId="0" fontId="49" fillId="10" borderId="0" applyNumberFormat="0" applyBorder="0" applyAlignment="0" applyProtection="0"/>
  </cellStyleXfs>
  <cellXfs count="582">
    <xf numFmtId="0" fontId="0" fillId="0" borderId="0" xfId="0"/>
    <xf numFmtId="0" fontId="3" fillId="0" borderId="0" xfId="1" applyFont="1" applyFill="1"/>
    <xf numFmtId="0" fontId="3" fillId="0" borderId="0" xfId="1" applyFont="1"/>
    <xf numFmtId="0" fontId="3" fillId="0" borderId="0" xfId="1" applyFont="1" applyAlignment="1"/>
    <xf numFmtId="164" fontId="3" fillId="0" borderId="0" xfId="2" applyNumberFormat="1" applyFont="1"/>
    <xf numFmtId="0" fontId="3" fillId="2" borderId="0" xfId="1" applyFont="1" applyFill="1"/>
    <xf numFmtId="0" fontId="3" fillId="0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4" fillId="0" borderId="0" xfId="1" applyFont="1"/>
    <xf numFmtId="0" fontId="4" fillId="0" borderId="0" xfId="1" applyFont="1" applyAlignment="1"/>
    <xf numFmtId="0" fontId="3" fillId="0" borderId="0" xfId="1" applyFont="1" applyFill="1" applyAlignment="1">
      <alignment wrapText="1"/>
    </xf>
    <xf numFmtId="49" fontId="3" fillId="0" borderId="0" xfId="1" applyNumberFormat="1" applyFont="1" applyBorder="1" applyAlignment="1">
      <alignment horizontal="left" vertical="top"/>
    </xf>
    <xf numFmtId="49" fontId="3" fillId="0" borderId="0" xfId="1" applyNumberFormat="1" applyFont="1" applyBorder="1" applyAlignment="1">
      <alignment vertical="top"/>
    </xf>
    <xf numFmtId="2" fontId="3" fillId="0" borderId="0" xfId="1" applyNumberFormat="1" applyFont="1" applyAlignment="1">
      <alignment horizontal="center" vertical="top" wrapText="1"/>
    </xf>
    <xf numFmtId="164" fontId="3" fillId="0" borderId="0" xfId="2" applyNumberFormat="1" applyFont="1" applyAlignment="1">
      <alignment horizontal="center" vertical="top" wrapText="1"/>
    </xf>
    <xf numFmtId="1" fontId="4" fillId="0" borderId="0" xfId="1" applyNumberFormat="1" applyFont="1" applyAlignment="1">
      <alignment horizontal="left" vertical="top" wrapText="1"/>
    </xf>
    <xf numFmtId="0" fontId="3" fillId="0" borderId="0" xfId="1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3" fillId="0" borderId="0" xfId="1" applyFont="1" applyAlignment="1">
      <alignment horizontal="left" wrapText="1"/>
    </xf>
    <xf numFmtId="0" fontId="3" fillId="0" borderId="0" xfId="1" applyFont="1" applyAlignment="1">
      <alignment horizontal="center" wrapText="1"/>
    </xf>
    <xf numFmtId="0" fontId="5" fillId="0" borderId="0" xfId="1" applyFont="1" applyFill="1"/>
    <xf numFmtId="0" fontId="6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0" fontId="5" fillId="0" borderId="0" xfId="1" applyFont="1" applyFill="1" applyBorder="1" applyAlignment="1">
      <alignment wrapText="1"/>
    </xf>
    <xf numFmtId="0" fontId="5" fillId="0" borderId="0" xfId="1" applyFont="1" applyAlignment="1">
      <alignment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164" fontId="4" fillId="0" borderId="0" xfId="2" applyNumberFormat="1" applyFont="1" applyBorder="1" applyAlignment="1">
      <alignment horizontal="center" vertical="center" wrapText="1"/>
    </xf>
    <xf numFmtId="0" fontId="3" fillId="2" borderId="0" xfId="1" applyFont="1" applyFill="1" applyBorder="1"/>
    <xf numFmtId="0" fontId="3" fillId="0" borderId="0" xfId="1" applyFont="1" applyBorder="1"/>
    <xf numFmtId="0" fontId="3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3" applyFont="1" applyFill="1" applyBorder="1" applyAlignment="1">
      <alignment horizontal="left" vertical="center" wrapText="1"/>
    </xf>
    <xf numFmtId="164" fontId="3" fillId="0" borderId="6" xfId="2" applyNumberFormat="1" applyFont="1" applyFill="1" applyBorder="1" applyAlignment="1">
      <alignment horizontal="center" vertical="center" wrapText="1"/>
    </xf>
    <xf numFmtId="164" fontId="3" fillId="0" borderId="7" xfId="2" applyNumberFormat="1" applyFont="1" applyFill="1" applyBorder="1" applyAlignment="1">
      <alignment horizontal="center" vertical="center" wrapText="1"/>
    </xf>
    <xf numFmtId="164" fontId="3" fillId="0" borderId="8" xfId="2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7" xfId="2" applyNumberFormat="1" applyFont="1" applyFill="1" applyBorder="1" applyAlignment="1">
      <alignment vertical="center" wrapText="1"/>
    </xf>
    <xf numFmtId="164" fontId="4" fillId="2" borderId="11" xfId="2" applyNumberFormat="1" applyFont="1" applyFill="1" applyBorder="1" applyAlignment="1">
      <alignment horizontal="center" vertical="center" wrapText="1"/>
    </xf>
    <xf numFmtId="164" fontId="4" fillId="2" borderId="12" xfId="2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164" fontId="3" fillId="0" borderId="7" xfId="2" applyNumberFormat="1" applyFont="1" applyFill="1" applyBorder="1" applyAlignment="1">
      <alignment horizontal="left" vertical="center" wrapText="1"/>
    </xf>
    <xf numFmtId="0" fontId="3" fillId="0" borderId="7" xfId="3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164" fontId="3" fillId="0" borderId="13" xfId="2" applyNumberFormat="1" applyFont="1" applyFill="1" applyBorder="1" applyAlignment="1">
      <alignment horizontal="center" vertical="center" wrapText="1"/>
    </xf>
    <xf numFmtId="164" fontId="3" fillId="0" borderId="14" xfId="2" applyNumberFormat="1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164" fontId="3" fillId="0" borderId="14" xfId="2" applyNumberFormat="1" applyFont="1" applyFill="1" applyBorder="1" applyAlignment="1">
      <alignment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vertical="center" wrapText="1"/>
    </xf>
    <xf numFmtId="0" fontId="8" fillId="0" borderId="7" xfId="1" applyFont="1" applyFill="1" applyBorder="1" applyAlignment="1" applyProtection="1">
      <alignment horizontal="left" vertical="center" wrapText="1"/>
      <protection locked="0"/>
    </xf>
    <xf numFmtId="1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/>
    <xf numFmtId="164" fontId="4" fillId="0" borderId="6" xfId="2" applyNumberFormat="1" applyFont="1" applyFill="1" applyBorder="1" applyAlignment="1">
      <alignment horizontal="center" vertical="center" wrapText="1"/>
    </xf>
    <xf numFmtId="164" fontId="4" fillId="0" borderId="7" xfId="2" applyNumberFormat="1" applyFont="1" applyFill="1" applyBorder="1" applyAlignment="1">
      <alignment horizontal="center" vertical="center" wrapText="1"/>
    </xf>
    <xf numFmtId="164" fontId="4" fillId="0" borderId="8" xfId="2" applyNumberFormat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164" fontId="4" fillId="0" borderId="7" xfId="2" applyNumberFormat="1" applyFont="1" applyFill="1" applyBorder="1" applyAlignment="1">
      <alignment vertical="center" wrapText="1"/>
    </xf>
    <xf numFmtId="164" fontId="4" fillId="2" borderId="7" xfId="2" applyNumberFormat="1" applyFont="1" applyFill="1" applyBorder="1" applyAlignment="1">
      <alignment horizontal="center" vertical="center" wrapText="1"/>
    </xf>
    <xf numFmtId="0" fontId="9" fillId="0" borderId="7" xfId="1" applyFont="1" applyFill="1" applyBorder="1" applyAlignment="1" applyProtection="1">
      <alignment horizontal="left" vertical="center" wrapText="1"/>
      <protection locked="0"/>
    </xf>
    <xf numFmtId="49" fontId="9" fillId="0" borderId="7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7" xfId="2" applyNumberFormat="1" applyFont="1" applyFill="1" applyBorder="1" applyAlignment="1">
      <alignment horizontal="center" vertical="center" wrapText="1"/>
    </xf>
    <xf numFmtId="49" fontId="8" fillId="0" borderId="7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14" xfId="2" applyNumberFormat="1" applyFont="1" applyFill="1" applyBorder="1" applyAlignment="1">
      <alignment horizontal="center" vertical="center" wrapText="1"/>
    </xf>
    <xf numFmtId="0" fontId="8" fillId="0" borderId="14" xfId="1" applyFont="1" applyFill="1" applyBorder="1" applyAlignment="1" applyProtection="1">
      <alignment horizontal="left" vertical="center" wrapText="1"/>
      <protection locked="0"/>
    </xf>
    <xf numFmtId="49" fontId="8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2" applyNumberFormat="1" applyFont="1" applyFill="1" applyBorder="1" applyAlignment="1">
      <alignment horizontal="center" vertical="center" wrapText="1"/>
    </xf>
    <xf numFmtId="164" fontId="4" fillId="0" borderId="2" xfId="2" applyNumberFormat="1" applyFont="1" applyFill="1" applyBorder="1" applyAlignment="1">
      <alignment horizontal="center" vertical="center" wrapText="1"/>
    </xf>
    <xf numFmtId="164" fontId="4" fillId="0" borderId="3" xfId="2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64" fontId="4" fillId="0" borderId="2" xfId="2" applyNumberFormat="1" applyFont="1" applyFill="1" applyBorder="1" applyAlignment="1">
      <alignment vertical="center" wrapText="1"/>
    </xf>
    <xf numFmtId="164" fontId="4" fillId="0" borderId="16" xfId="2" applyNumberFormat="1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horizontal="center" vertical="center" wrapText="1"/>
    </xf>
    <xf numFmtId="0" fontId="9" fillId="0" borderId="18" xfId="1" applyFont="1" applyFill="1" applyBorder="1" applyAlignment="1" applyProtection="1">
      <alignment horizontal="left" wrapText="1"/>
      <protection locked="0"/>
    </xf>
    <xf numFmtId="49" fontId="9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1" applyFont="1" applyFill="1"/>
    <xf numFmtId="164" fontId="4" fillId="3" borderId="6" xfId="2" applyNumberFormat="1" applyFont="1" applyFill="1" applyBorder="1" applyAlignment="1">
      <alignment horizontal="center" vertical="center" wrapText="1"/>
    </xf>
    <xf numFmtId="164" fontId="4" fillId="3" borderId="7" xfId="2" applyNumberFormat="1" applyFont="1" applyFill="1" applyBorder="1" applyAlignment="1">
      <alignment horizontal="center" vertical="center" wrapText="1"/>
    </xf>
    <xf numFmtId="164" fontId="4" fillId="3" borderId="8" xfId="2" applyNumberFormat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164" fontId="4" fillId="3" borderId="7" xfId="2" applyNumberFormat="1" applyFont="1" applyFill="1" applyBorder="1" applyAlignment="1">
      <alignment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 applyProtection="1">
      <alignment horizontal="left" vertical="center" wrapText="1"/>
      <protection locked="0"/>
    </xf>
    <xf numFmtId="49" fontId="9" fillId="3" borderId="21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6" xfId="2" applyNumberFormat="1" applyFont="1" applyBorder="1"/>
    <xf numFmtId="164" fontId="3" fillId="0" borderId="7" xfId="2" applyNumberFormat="1" applyFont="1" applyBorder="1"/>
    <xf numFmtId="164" fontId="3" fillId="0" borderId="8" xfId="2" applyNumberFormat="1" applyFont="1" applyBorder="1"/>
    <xf numFmtId="0" fontId="3" fillId="0" borderId="6" xfId="1" applyFont="1" applyBorder="1"/>
    <xf numFmtId="0" fontId="3" fillId="0" borderId="7" xfId="1" applyFont="1" applyBorder="1"/>
    <xf numFmtId="164" fontId="3" fillId="0" borderId="7" xfId="2" applyNumberFormat="1" applyFont="1" applyBorder="1" applyAlignment="1"/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2" xfId="2" applyNumberFormat="1" applyFont="1" applyFill="1" applyBorder="1" applyAlignment="1">
      <alignment horizontal="center" vertical="center" wrapText="1"/>
    </xf>
    <xf numFmtId="164" fontId="3" fillId="4" borderId="7" xfId="2" applyNumberFormat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0" fontId="8" fillId="4" borderId="20" xfId="1" applyFont="1" applyFill="1" applyBorder="1" applyAlignment="1" applyProtection="1">
      <alignment horizontal="left" wrapText="1"/>
      <protection locked="0"/>
    </xf>
    <xf numFmtId="1" fontId="8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164" fontId="4" fillId="4" borderId="7" xfId="2" applyNumberFormat="1" applyFont="1" applyFill="1" applyBorder="1" applyAlignment="1">
      <alignment horizontal="center" vertical="center" wrapText="1"/>
    </xf>
    <xf numFmtId="0" fontId="9" fillId="0" borderId="20" xfId="1" applyFont="1" applyFill="1" applyBorder="1" applyAlignment="1" applyProtection="1">
      <alignment horizontal="left" wrapText="1"/>
      <protection locked="0"/>
    </xf>
    <xf numFmtId="49" fontId="9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9" fillId="4" borderId="20" xfId="1" applyFont="1" applyFill="1" applyBorder="1" applyAlignment="1" applyProtection="1">
      <alignment horizontal="left" wrapText="1"/>
      <protection locked="0"/>
    </xf>
    <xf numFmtId="164" fontId="3" fillId="0" borderId="6" xfId="2" applyNumberFormat="1" applyFont="1" applyFill="1" applyBorder="1"/>
    <xf numFmtId="164" fontId="3" fillId="0" borderId="7" xfId="2" applyNumberFormat="1" applyFont="1" applyFill="1" applyBorder="1"/>
    <xf numFmtId="164" fontId="3" fillId="0" borderId="8" xfId="2" applyNumberFormat="1" applyFont="1" applyFill="1" applyBorder="1"/>
    <xf numFmtId="164" fontId="3" fillId="0" borderId="9" xfId="2" applyNumberFormat="1" applyFont="1" applyFill="1" applyBorder="1"/>
    <xf numFmtId="164" fontId="3" fillId="4" borderId="6" xfId="2" applyNumberFormat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43" fontId="4" fillId="0" borderId="6" xfId="2" applyFont="1" applyBorder="1"/>
    <xf numFmtId="43" fontId="4" fillId="0" borderId="7" xfId="2" applyFont="1" applyBorder="1"/>
    <xf numFmtId="43" fontId="4" fillId="0" borderId="8" xfId="2" applyFont="1" applyBorder="1"/>
    <xf numFmtId="0" fontId="4" fillId="0" borderId="6" xfId="1" applyFont="1" applyBorder="1"/>
    <xf numFmtId="0" fontId="4" fillId="0" borderId="7" xfId="1" applyFont="1" applyBorder="1"/>
    <xf numFmtId="43" fontId="4" fillId="0" borderId="7" xfId="2" applyFont="1" applyBorder="1" applyAlignment="1"/>
    <xf numFmtId="164" fontId="4" fillId="0" borderId="7" xfId="2" applyNumberFormat="1" applyFont="1" applyBorder="1"/>
    <xf numFmtId="164" fontId="4" fillId="0" borderId="8" xfId="2" applyNumberFormat="1" applyFont="1" applyBorder="1"/>
    <xf numFmtId="43" fontId="4" fillId="2" borderId="11" xfId="2" applyFont="1" applyFill="1" applyBorder="1" applyAlignment="1">
      <alignment horizontal="center" vertical="center" wrapText="1"/>
    </xf>
    <xf numFmtId="43" fontId="4" fillId="2" borderId="12" xfId="2" applyFont="1" applyFill="1" applyBorder="1" applyAlignment="1">
      <alignment horizontal="center" vertical="center" wrapText="1"/>
    </xf>
    <xf numFmtId="43" fontId="4" fillId="0" borderId="6" xfId="2" applyFont="1" applyFill="1" applyBorder="1" applyAlignment="1">
      <alignment horizontal="center" vertical="center" wrapText="1"/>
    </xf>
    <xf numFmtId="43" fontId="4" fillId="2" borderId="7" xfId="2" applyFont="1" applyFill="1" applyBorder="1" applyAlignment="1">
      <alignment horizontal="center" vertical="center" wrapText="1"/>
    </xf>
    <xf numFmtId="43" fontId="4" fillId="0" borderId="7" xfId="2" applyFont="1" applyFill="1" applyBorder="1" applyAlignment="1">
      <alignment horizontal="center" vertical="center" wrapText="1"/>
    </xf>
    <xf numFmtId="43" fontId="4" fillId="0" borderId="8" xfId="2" applyFont="1" applyFill="1" applyBorder="1" applyAlignment="1">
      <alignment horizontal="center" vertical="center" wrapText="1"/>
    </xf>
    <xf numFmtId="43" fontId="4" fillId="4" borderId="7" xfId="2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 wrapText="1"/>
    </xf>
    <xf numFmtId="49" fontId="8" fillId="0" borderId="21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>
      <alignment horizontal="center" vertical="center" wrapText="1"/>
    </xf>
    <xf numFmtId="43" fontId="3" fillId="2" borderId="7" xfId="1" applyNumberFormat="1" applyFont="1" applyFill="1" applyBorder="1" applyAlignment="1">
      <alignment horizontal="center" vertical="center" wrapText="1"/>
    </xf>
    <xf numFmtId="164" fontId="4" fillId="2" borderId="9" xfId="2" applyNumberFormat="1" applyFont="1" applyFill="1" applyBorder="1" applyAlignment="1">
      <alignment horizontal="center" vertical="center" wrapText="1"/>
    </xf>
    <xf numFmtId="164" fontId="4" fillId="4" borderId="8" xfId="2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43" fontId="3" fillId="0" borderId="6" xfId="1" applyNumberFormat="1" applyFont="1" applyFill="1" applyBorder="1" applyAlignment="1">
      <alignment horizontal="center" vertical="center" wrapText="1"/>
    </xf>
    <xf numFmtId="43" fontId="4" fillId="0" borderId="6" xfId="1" applyNumberFormat="1" applyFont="1" applyFill="1" applyBorder="1" applyAlignment="1">
      <alignment horizontal="center" vertical="center" wrapText="1"/>
    </xf>
    <xf numFmtId="43" fontId="4" fillId="0" borderId="7" xfId="1" applyNumberFormat="1" applyFont="1" applyFill="1" applyBorder="1" applyAlignment="1">
      <alignment horizontal="center" vertical="center" wrapText="1"/>
    </xf>
    <xf numFmtId="43" fontId="4" fillId="0" borderId="8" xfId="1" applyNumberFormat="1" applyFont="1" applyFill="1" applyBorder="1" applyAlignment="1">
      <alignment horizontal="center" vertical="center" wrapText="1"/>
    </xf>
    <xf numFmtId="43" fontId="4" fillId="0" borderId="7" xfId="1" applyNumberFormat="1" applyFont="1" applyFill="1" applyBorder="1" applyAlignment="1">
      <alignment vertical="center" wrapText="1"/>
    </xf>
    <xf numFmtId="43" fontId="4" fillId="2" borderId="7" xfId="1" applyNumberFormat="1" applyFont="1" applyFill="1" applyBorder="1" applyAlignment="1">
      <alignment horizontal="center" vertical="center" wrapText="1"/>
    </xf>
    <xf numFmtId="43" fontId="4" fillId="4" borderId="7" xfId="1" applyNumberFormat="1" applyFont="1" applyFill="1" applyBorder="1" applyAlignment="1">
      <alignment horizontal="center" vertical="center" wrapText="1"/>
    </xf>
    <xf numFmtId="164" fontId="3" fillId="4" borderId="7" xfId="2" applyNumberFormat="1" applyFont="1" applyFill="1" applyBorder="1"/>
    <xf numFmtId="0" fontId="3" fillId="0" borderId="9" xfId="1" applyFont="1" applyBorder="1" applyAlignment="1">
      <alignment horizontal="center" vertical="center"/>
    </xf>
    <xf numFmtId="0" fontId="10" fillId="4" borderId="20" xfId="1" applyFont="1" applyFill="1" applyBorder="1" applyAlignment="1" applyProtection="1">
      <alignment horizontal="left" wrapText="1"/>
      <protection locked="0"/>
    </xf>
    <xf numFmtId="0" fontId="4" fillId="2" borderId="9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 applyProtection="1">
      <alignment horizontal="left" wrapText="1"/>
      <protection locked="0"/>
    </xf>
    <xf numFmtId="164" fontId="4" fillId="0" borderId="6" xfId="2" applyNumberFormat="1" applyFont="1" applyBorder="1"/>
    <xf numFmtId="164" fontId="4" fillId="0" borderId="7" xfId="2" applyNumberFormat="1" applyFont="1" applyBorder="1" applyAlignment="1"/>
    <xf numFmtId="164" fontId="4" fillId="4" borderId="7" xfId="2" applyNumberFormat="1" applyFont="1" applyFill="1" applyBorder="1"/>
    <xf numFmtId="164" fontId="4" fillId="4" borderId="7" xfId="1" applyNumberFormat="1" applyFont="1" applyFill="1" applyBorder="1" applyAlignment="1">
      <alignment horizontal="center" vertical="center" wrapText="1"/>
    </xf>
    <xf numFmtId="164" fontId="3" fillId="4" borderId="7" xfId="2" applyNumberFormat="1" applyFont="1" applyFill="1" applyBorder="1" applyAlignment="1">
      <alignment vertical="center" wrapText="1"/>
    </xf>
    <xf numFmtId="164" fontId="4" fillId="0" borderId="9" xfId="2" applyNumberFormat="1" applyFont="1" applyFill="1" applyBorder="1" applyAlignment="1">
      <alignment horizontal="center" vertical="center" wrapText="1"/>
    </xf>
    <xf numFmtId="0" fontId="3" fillId="4" borderId="8" xfId="1" applyFont="1" applyFill="1" applyBorder="1" applyAlignment="1">
      <alignment horizontal="center" vertical="center" wrapText="1"/>
    </xf>
    <xf numFmtId="0" fontId="4" fillId="0" borderId="0" xfId="1" applyFont="1" applyBorder="1"/>
    <xf numFmtId="0" fontId="3" fillId="5" borderId="7" xfId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horizontal="center" vertical="center" wrapText="1"/>
    </xf>
    <xf numFmtId="164" fontId="4" fillId="3" borderId="7" xfId="1" applyNumberFormat="1" applyFont="1" applyFill="1" applyBorder="1" applyAlignment="1">
      <alignment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164" fontId="4" fillId="2" borderId="7" xfId="1" applyNumberFormat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 vertical="center" wrapText="1"/>
    </xf>
    <xf numFmtId="164" fontId="3" fillId="4" borderId="8" xfId="2" applyNumberFormat="1" applyFont="1" applyFill="1" applyBorder="1" applyAlignment="1">
      <alignment horizontal="center" vertical="center" wrapText="1"/>
    </xf>
    <xf numFmtId="0" fontId="3" fillId="4" borderId="7" xfId="4" applyFont="1" applyFill="1" applyBorder="1" applyAlignment="1">
      <alignment horizontal="center" vertical="center" wrapText="1"/>
    </xf>
    <xf numFmtId="43" fontId="3" fillId="0" borderId="0" xfId="1" applyNumberFormat="1" applyFont="1" applyFill="1"/>
    <xf numFmtId="164" fontId="4" fillId="0" borderId="6" xfId="1" applyNumberFormat="1" applyFont="1" applyFill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horizontal="center" vertical="center" wrapText="1"/>
    </xf>
    <xf numFmtId="164" fontId="4" fillId="0" borderId="8" xfId="1" applyNumberFormat="1" applyFont="1" applyFill="1" applyBorder="1" applyAlignment="1">
      <alignment horizontal="center" vertical="center" wrapText="1"/>
    </xf>
    <xf numFmtId="164" fontId="4" fillId="0" borderId="7" xfId="1" applyNumberFormat="1" applyFont="1" applyFill="1" applyBorder="1" applyAlignment="1">
      <alignment vertical="center" wrapText="1"/>
    </xf>
    <xf numFmtId="164" fontId="4" fillId="0" borderId="9" xfId="1" applyNumberFormat="1" applyFont="1" applyFill="1" applyBorder="1" applyAlignment="1">
      <alignment horizontal="center" vertical="center" wrapText="1"/>
    </xf>
    <xf numFmtId="164" fontId="4" fillId="0" borderId="10" xfId="1" applyNumberFormat="1" applyFont="1" applyFill="1" applyBorder="1" applyAlignment="1">
      <alignment horizontal="center" vertical="center" wrapText="1"/>
    </xf>
    <xf numFmtId="164" fontId="4" fillId="4" borderId="6" xfId="2" applyNumberFormat="1" applyFont="1" applyFill="1" applyBorder="1" applyAlignment="1">
      <alignment horizontal="center" vertical="center" wrapText="1"/>
    </xf>
    <xf numFmtId="164" fontId="4" fillId="4" borderId="10" xfId="2" applyNumberFormat="1" applyFont="1" applyFill="1" applyBorder="1" applyAlignment="1">
      <alignment horizontal="center" vertical="center" wrapText="1"/>
    </xf>
    <xf numFmtId="164" fontId="4" fillId="4" borderId="10" xfId="1" applyNumberFormat="1" applyFont="1" applyFill="1" applyBorder="1" applyAlignment="1">
      <alignment horizontal="center" vertical="center" wrapText="1"/>
    </xf>
    <xf numFmtId="0" fontId="8" fillId="4" borderId="20" xfId="1" applyFont="1" applyFill="1" applyBorder="1" applyAlignment="1" applyProtection="1">
      <alignment wrapText="1"/>
      <protection locked="0"/>
    </xf>
    <xf numFmtId="164" fontId="3" fillId="0" borderId="6" xfId="2" applyNumberFormat="1" applyFont="1" applyBorder="1" applyAlignment="1">
      <alignment horizontal="left"/>
    </xf>
    <xf numFmtId="164" fontId="4" fillId="4" borderId="22" xfId="2" applyNumberFormat="1" applyFont="1" applyFill="1" applyBorder="1" applyAlignment="1">
      <alignment horizontal="center" vertical="center" wrapText="1"/>
    </xf>
    <xf numFmtId="0" fontId="3" fillId="4" borderId="22" xfId="2" applyNumberFormat="1" applyFont="1" applyFill="1" applyBorder="1" applyAlignment="1">
      <alignment horizontal="center" vertical="center" wrapText="1"/>
    </xf>
    <xf numFmtId="164" fontId="3" fillId="4" borderId="22" xfId="2" applyNumberFormat="1" applyFont="1" applyFill="1" applyBorder="1" applyAlignment="1">
      <alignment horizontal="center" vertical="center" wrapText="1"/>
    </xf>
    <xf numFmtId="164" fontId="3" fillId="0" borderId="6" xfId="2" applyNumberFormat="1" applyFont="1" applyFill="1" applyBorder="1" applyAlignment="1">
      <alignment horizontal="left"/>
    </xf>
    <xf numFmtId="0" fontId="4" fillId="0" borderId="6" xfId="1" applyFont="1" applyFill="1" applyBorder="1"/>
    <xf numFmtId="0" fontId="4" fillId="0" borderId="7" xfId="1" applyFont="1" applyFill="1" applyBorder="1"/>
    <xf numFmtId="164" fontId="4" fillId="0" borderId="11" xfId="2" applyNumberFormat="1" applyFont="1" applyFill="1" applyBorder="1" applyAlignment="1">
      <alignment horizontal="center" vertical="center" wrapText="1"/>
    </xf>
    <xf numFmtId="164" fontId="4" fillId="0" borderId="12" xfId="2" applyNumberFormat="1" applyFont="1" applyFill="1" applyBorder="1" applyAlignment="1">
      <alignment horizontal="center" vertical="center" wrapText="1"/>
    </xf>
    <xf numFmtId="165" fontId="3" fillId="0" borderId="7" xfId="2" applyNumberFormat="1" applyFont="1" applyFill="1" applyBorder="1" applyAlignment="1">
      <alignment horizontal="center" vertical="center" wrapText="1"/>
    </xf>
    <xf numFmtId="0" fontId="3" fillId="4" borderId="6" xfId="2" applyNumberFormat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0" borderId="6" xfId="2" applyNumberFormat="1" applyFont="1" applyFill="1" applyBorder="1" applyAlignment="1">
      <alignment horizontal="center" vertical="center" wrapText="1"/>
    </xf>
    <xf numFmtId="164" fontId="4" fillId="4" borderId="7" xfId="2" applyNumberFormat="1" applyFont="1" applyFill="1" applyBorder="1" applyAlignment="1">
      <alignment vertical="center" wrapText="1"/>
    </xf>
    <xf numFmtId="164" fontId="4" fillId="4" borderId="9" xfId="2" applyNumberFormat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3" fillId="0" borderId="0" xfId="1" applyFont="1" applyFill="1" applyAlignment="1">
      <alignment horizontal="left"/>
    </xf>
    <xf numFmtId="164" fontId="3" fillId="0" borderId="0" xfId="1" applyNumberFormat="1" applyFont="1" applyFill="1" applyAlignment="1">
      <alignment horizontal="left"/>
    </xf>
    <xf numFmtId="164" fontId="3" fillId="0" borderId="7" xfId="2" applyNumberFormat="1" applyFont="1" applyBorder="1" applyAlignment="1">
      <alignment horizontal="left"/>
    </xf>
    <xf numFmtId="164" fontId="3" fillId="0" borderId="8" xfId="2" applyNumberFormat="1" applyFont="1" applyBorder="1" applyAlignment="1">
      <alignment horizontal="left"/>
    </xf>
    <xf numFmtId="0" fontId="3" fillId="0" borderId="6" xfId="1" applyFont="1" applyBorder="1" applyAlignment="1">
      <alignment horizontal="left"/>
    </xf>
    <xf numFmtId="0" fontId="3" fillId="0" borderId="7" xfId="1" applyFont="1" applyBorder="1" applyAlignment="1">
      <alignment horizontal="left"/>
    </xf>
    <xf numFmtId="0" fontId="3" fillId="4" borderId="22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4" borderId="8" xfId="1" applyFont="1" applyFill="1" applyBorder="1" applyAlignment="1">
      <alignment horizontal="left" vertical="center" wrapText="1"/>
    </xf>
    <xf numFmtId="164" fontId="3" fillId="4" borderId="7" xfId="2" applyNumberFormat="1" applyFont="1" applyFill="1" applyBorder="1" applyAlignment="1">
      <alignment horizontal="left" vertical="center" wrapText="1"/>
    </xf>
    <xf numFmtId="164" fontId="3" fillId="4" borderId="7" xfId="2" applyNumberFormat="1" applyFont="1" applyFill="1" applyBorder="1" applyAlignment="1">
      <alignment horizontal="left"/>
    </xf>
    <xf numFmtId="164" fontId="3" fillId="4" borderId="22" xfId="2" applyNumberFormat="1" applyFont="1" applyFill="1" applyBorder="1" applyAlignment="1">
      <alignment horizontal="left" vertical="center" wrapText="1"/>
    </xf>
    <xf numFmtId="0" fontId="8" fillId="4" borderId="22" xfId="1" applyFont="1" applyFill="1" applyBorder="1" applyAlignment="1" applyProtection="1">
      <alignment horizontal="left" wrapText="1"/>
      <protection locked="0"/>
    </xf>
    <xf numFmtId="1" fontId="8" fillId="0" borderId="20" xfId="1" applyNumberFormat="1" applyFont="1" applyFill="1" applyBorder="1" applyAlignment="1" applyProtection="1">
      <alignment horizontal="center" vertical="center" wrapText="1"/>
      <protection locked="0"/>
    </xf>
    <xf numFmtId="43" fontId="3" fillId="0" borderId="7" xfId="1" applyNumberFormat="1" applyFont="1" applyFill="1" applyBorder="1" applyAlignment="1">
      <alignment horizontal="center" vertical="center" wrapText="1"/>
    </xf>
    <xf numFmtId="43" fontId="3" fillId="0" borderId="7" xfId="1" applyNumberFormat="1" applyFont="1" applyFill="1" applyBorder="1" applyAlignment="1">
      <alignment vertical="center" wrapText="1"/>
    </xf>
    <xf numFmtId="164" fontId="3" fillId="6" borderId="8" xfId="2" applyNumberFormat="1" applyFont="1" applyFill="1" applyBorder="1" applyAlignment="1">
      <alignment horizontal="left" vertical="center" wrapText="1"/>
    </xf>
    <xf numFmtId="43" fontId="3" fillId="6" borderId="22" xfId="1" applyNumberFormat="1" applyFont="1" applyFill="1" applyBorder="1" applyAlignment="1">
      <alignment horizontal="left" vertical="center" wrapText="1"/>
    </xf>
    <xf numFmtId="43" fontId="3" fillId="0" borderId="8" xfId="2" applyFont="1" applyFill="1" applyBorder="1" applyAlignment="1">
      <alignment horizontal="left" vertical="center" wrapText="1"/>
    </xf>
    <xf numFmtId="43" fontId="3" fillId="6" borderId="7" xfId="1" applyNumberFormat="1" applyFont="1" applyFill="1" applyBorder="1" applyAlignment="1">
      <alignment horizontal="left" vertical="center" wrapText="1"/>
    </xf>
    <xf numFmtId="43" fontId="3" fillId="0" borderId="7" xfId="1" applyNumberFormat="1" applyFont="1" applyFill="1" applyBorder="1" applyAlignment="1">
      <alignment horizontal="left" vertical="center" wrapText="1"/>
    </xf>
    <xf numFmtId="43" fontId="3" fillId="6" borderId="8" xfId="1" applyNumberFormat="1" applyFont="1" applyFill="1" applyBorder="1" applyAlignment="1">
      <alignment horizontal="left" vertical="center" wrapText="1"/>
    </xf>
    <xf numFmtId="43" fontId="3" fillId="4" borderId="7" xfId="1" applyNumberFormat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left" vertical="center" wrapText="1"/>
    </xf>
    <xf numFmtId="43" fontId="3" fillId="0" borderId="10" xfId="1" applyNumberFormat="1" applyFont="1" applyFill="1" applyBorder="1" applyAlignment="1">
      <alignment horizontal="center" vertical="center" wrapText="1"/>
    </xf>
    <xf numFmtId="43" fontId="3" fillId="0" borderId="9" xfId="1" applyNumberFormat="1" applyFont="1" applyFill="1" applyBorder="1" applyAlignment="1">
      <alignment horizontal="center" vertical="center" wrapText="1"/>
    </xf>
    <xf numFmtId="164" fontId="4" fillId="6" borderId="8" xfId="2" applyNumberFormat="1" applyFont="1" applyFill="1" applyBorder="1" applyAlignment="1">
      <alignment horizontal="left" vertical="center" wrapText="1"/>
    </xf>
    <xf numFmtId="164" fontId="4" fillId="6" borderId="10" xfId="2" applyNumberFormat="1" applyFont="1" applyFill="1" applyBorder="1" applyAlignment="1">
      <alignment horizontal="left" vertical="center" wrapText="1"/>
    </xf>
    <xf numFmtId="164" fontId="4" fillId="6" borderId="7" xfId="2" applyNumberFormat="1" applyFont="1" applyFill="1" applyBorder="1" applyAlignment="1">
      <alignment horizontal="left" vertical="center" wrapText="1"/>
    </xf>
    <xf numFmtId="164" fontId="4" fillId="6" borderId="21" xfId="2" applyNumberFormat="1" applyFont="1" applyFill="1" applyBorder="1" applyAlignment="1">
      <alignment horizontal="left" vertical="center" wrapText="1"/>
    </xf>
    <xf numFmtId="43" fontId="4" fillId="6" borderId="22" xfId="1" applyNumberFormat="1" applyFont="1" applyFill="1" applyBorder="1" applyAlignment="1">
      <alignment horizontal="left" vertical="center" wrapText="1"/>
    </xf>
    <xf numFmtId="43" fontId="4" fillId="0" borderId="8" xfId="2" applyFont="1" applyFill="1" applyBorder="1" applyAlignment="1">
      <alignment horizontal="left" vertical="center" wrapText="1"/>
    </xf>
    <xf numFmtId="43" fontId="4" fillId="6" borderId="7" xfId="1" applyNumberFormat="1" applyFont="1" applyFill="1" applyBorder="1" applyAlignment="1">
      <alignment horizontal="left" vertical="center" wrapText="1"/>
    </xf>
    <xf numFmtId="43" fontId="4" fillId="0" borderId="7" xfId="1" applyNumberFormat="1" applyFont="1" applyFill="1" applyBorder="1" applyAlignment="1">
      <alignment horizontal="left" vertical="center" wrapText="1"/>
    </xf>
    <xf numFmtId="43" fontId="4" fillId="6" borderId="8" xfId="1" applyNumberFormat="1" applyFont="1" applyFill="1" applyBorder="1" applyAlignment="1">
      <alignment horizontal="left" vertical="center" wrapText="1"/>
    </xf>
    <xf numFmtId="0" fontId="4" fillId="0" borderId="10" xfId="1" applyFont="1" applyFill="1" applyBorder="1" applyAlignment="1">
      <alignment horizontal="left" vertical="center" wrapText="1"/>
    </xf>
    <xf numFmtId="43" fontId="3" fillId="6" borderId="9" xfId="1" applyNumberFormat="1" applyFont="1" applyFill="1" applyBorder="1" applyAlignment="1">
      <alignment horizontal="left" vertical="center" wrapText="1"/>
    </xf>
    <xf numFmtId="164" fontId="4" fillId="6" borderId="10" xfId="2" applyNumberFormat="1" applyFont="1" applyFill="1" applyBorder="1" applyAlignment="1">
      <alignment horizontal="center" vertical="center" wrapText="1"/>
    </xf>
    <xf numFmtId="164" fontId="4" fillId="6" borderId="21" xfId="2" applyNumberFormat="1" applyFont="1" applyFill="1" applyBorder="1" applyAlignment="1">
      <alignment horizontal="center" vertical="center" wrapText="1"/>
    </xf>
    <xf numFmtId="0" fontId="4" fillId="0" borderId="10" xfId="1" applyFont="1" applyFill="1" applyBorder="1" applyAlignment="1" applyProtection="1">
      <alignment horizontal="left" vertical="center" wrapText="1"/>
      <protection locked="0"/>
    </xf>
    <xf numFmtId="2" fontId="4" fillId="0" borderId="8" xfId="2" applyNumberFormat="1" applyFont="1" applyFill="1" applyBorder="1" applyAlignment="1">
      <alignment horizontal="center" vertical="center" wrapText="1"/>
    </xf>
    <xf numFmtId="43" fontId="3" fillId="4" borderId="22" xfId="1" applyNumberFormat="1" applyFont="1" applyFill="1" applyBorder="1" applyAlignment="1">
      <alignment horizontal="center" vertical="center" wrapText="1"/>
    </xf>
    <xf numFmtId="43" fontId="3" fillId="4" borderId="9" xfId="1" applyNumberFormat="1" applyFont="1" applyFill="1" applyBorder="1" applyAlignment="1">
      <alignment horizontal="center" vertical="center" wrapText="1"/>
    </xf>
    <xf numFmtId="43" fontId="3" fillId="4" borderId="8" xfId="1" applyNumberFormat="1" applyFont="1" applyFill="1" applyBorder="1" applyAlignment="1">
      <alignment horizontal="center" vertical="center" wrapText="1"/>
    </xf>
    <xf numFmtId="43" fontId="4" fillId="4" borderId="22" xfId="1" applyNumberFormat="1" applyFont="1" applyFill="1" applyBorder="1" applyAlignment="1">
      <alignment horizontal="center" vertical="center" wrapText="1"/>
    </xf>
    <xf numFmtId="43" fontId="4" fillId="4" borderId="9" xfId="1" applyNumberFormat="1" applyFont="1" applyFill="1" applyBorder="1" applyAlignment="1">
      <alignment horizontal="center" vertical="center" wrapText="1"/>
    </xf>
    <xf numFmtId="43" fontId="4" fillId="4" borderId="8" xfId="1" applyNumberFormat="1" applyFont="1" applyFill="1" applyBorder="1" applyAlignment="1">
      <alignment horizontal="center" vertical="center" wrapText="1"/>
    </xf>
    <xf numFmtId="164" fontId="4" fillId="4" borderId="8" xfId="2" applyNumberFormat="1" applyFont="1" applyFill="1" applyBorder="1"/>
    <xf numFmtId="0" fontId="3" fillId="0" borderId="6" xfId="1" applyFont="1" applyFill="1" applyBorder="1"/>
    <xf numFmtId="0" fontId="3" fillId="0" borderId="7" xfId="1" applyFont="1" applyFill="1" applyBorder="1"/>
    <xf numFmtId="164" fontId="3" fillId="0" borderId="7" xfId="2" applyNumberFormat="1" applyFont="1" applyFill="1" applyBorder="1" applyAlignment="1"/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2" xfId="2" applyNumberFormat="1" applyFont="1" applyFill="1" applyBorder="1" applyAlignment="1">
      <alignment horizontal="center" vertical="center" wrapText="1"/>
    </xf>
    <xf numFmtId="164" fontId="3" fillId="0" borderId="22" xfId="2" applyNumberFormat="1" applyFont="1" applyFill="1" applyBorder="1" applyAlignment="1">
      <alignment horizontal="center" vertical="center" wrapText="1"/>
    </xf>
    <xf numFmtId="0" fontId="8" fillId="0" borderId="20" xfId="1" applyFont="1" applyFill="1" applyBorder="1" applyAlignment="1" applyProtection="1">
      <alignment wrapText="1"/>
      <protection locked="0"/>
    </xf>
    <xf numFmtId="164" fontId="3" fillId="4" borderId="8" xfId="2" applyNumberFormat="1" applyFont="1" applyFill="1" applyBorder="1"/>
    <xf numFmtId="164" fontId="4" fillId="0" borderId="22" xfId="2" applyNumberFormat="1" applyFont="1" applyFill="1" applyBorder="1" applyAlignment="1">
      <alignment horizontal="center" vertical="center" wrapText="1"/>
    </xf>
    <xf numFmtId="164" fontId="4" fillId="0" borderId="10" xfId="2" applyNumberFormat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164" fontId="4" fillId="3" borderId="22" xfId="2" applyNumberFormat="1" applyFont="1" applyFill="1" applyBorder="1" applyAlignment="1">
      <alignment horizontal="center" vertical="center" wrapText="1"/>
    </xf>
    <xf numFmtId="0" fontId="2" fillId="0" borderId="7" xfId="1" applyFill="1" applyBorder="1"/>
    <xf numFmtId="0" fontId="9" fillId="0" borderId="20" xfId="1" applyFont="1" applyFill="1" applyBorder="1" applyAlignment="1" applyProtection="1">
      <alignment horizontal="left" vertical="center" wrapText="1"/>
      <protection locked="0"/>
    </xf>
    <xf numFmtId="0" fontId="4" fillId="7" borderId="0" xfId="1" applyFont="1" applyFill="1"/>
    <xf numFmtId="164" fontId="4" fillId="7" borderId="6" xfId="2" applyNumberFormat="1" applyFont="1" applyFill="1" applyBorder="1" applyAlignment="1">
      <alignment horizontal="center" vertical="center" wrapText="1"/>
    </xf>
    <xf numFmtId="164" fontId="4" fillId="7" borderId="7" xfId="2" applyNumberFormat="1" applyFont="1" applyFill="1" applyBorder="1" applyAlignment="1">
      <alignment horizontal="center" vertical="center" wrapText="1"/>
    </xf>
    <xf numFmtId="164" fontId="4" fillId="7" borderId="8" xfId="2" applyNumberFormat="1" applyFont="1" applyFill="1" applyBorder="1" applyAlignment="1">
      <alignment horizontal="center" vertical="center" wrapText="1"/>
    </xf>
    <xf numFmtId="0" fontId="4" fillId="7" borderId="6" xfId="1" applyFont="1" applyFill="1" applyBorder="1" applyAlignment="1">
      <alignment horizontal="center" vertical="center" wrapText="1"/>
    </xf>
    <xf numFmtId="0" fontId="4" fillId="7" borderId="7" xfId="1" applyFont="1" applyFill="1" applyBorder="1" applyAlignment="1">
      <alignment horizontal="center" vertical="center" wrapText="1"/>
    </xf>
    <xf numFmtId="164" fontId="4" fillId="7" borderId="7" xfId="2" applyNumberFormat="1" applyFont="1" applyFill="1" applyBorder="1" applyAlignment="1">
      <alignment vertical="center" wrapText="1"/>
    </xf>
    <xf numFmtId="164" fontId="4" fillId="7" borderId="11" xfId="2" applyNumberFormat="1" applyFont="1" applyFill="1" applyBorder="1" applyAlignment="1">
      <alignment horizontal="center" vertical="center" wrapText="1"/>
    </xf>
    <xf numFmtId="164" fontId="4" fillId="7" borderId="12" xfId="2" applyNumberFormat="1" applyFont="1" applyFill="1" applyBorder="1" applyAlignment="1">
      <alignment horizontal="center" vertical="center" wrapText="1"/>
    </xf>
    <xf numFmtId="164" fontId="4" fillId="7" borderId="22" xfId="2" applyNumberFormat="1" applyFont="1" applyFill="1" applyBorder="1" applyAlignment="1">
      <alignment horizontal="center" vertical="center" wrapText="1"/>
    </xf>
    <xf numFmtId="0" fontId="2" fillId="7" borderId="7" xfId="1" applyFill="1" applyBorder="1"/>
    <xf numFmtId="0" fontId="4" fillId="7" borderId="7" xfId="1" applyFont="1" applyFill="1" applyBorder="1" applyAlignment="1">
      <alignment horizontal="center" wrapText="1"/>
    </xf>
    <xf numFmtId="0" fontId="4" fillId="7" borderId="7" xfId="1" applyFont="1" applyFill="1" applyBorder="1" applyAlignment="1">
      <alignment wrapText="1"/>
    </xf>
    <xf numFmtId="164" fontId="4" fillId="7" borderId="9" xfId="2" applyNumberFormat="1" applyFont="1" applyFill="1" applyBorder="1" applyAlignment="1">
      <alignment horizontal="center" vertical="center" wrapText="1"/>
    </xf>
    <xf numFmtId="0" fontId="3" fillId="7" borderId="7" xfId="1" applyFont="1" applyFill="1" applyBorder="1" applyAlignment="1">
      <alignment horizontal="center" vertical="center" wrapText="1"/>
    </xf>
    <xf numFmtId="0" fontId="3" fillId="7" borderId="8" xfId="1" applyFont="1" applyFill="1" applyBorder="1" applyAlignment="1">
      <alignment horizontal="center" vertical="center" wrapText="1"/>
    </xf>
    <xf numFmtId="0" fontId="9" fillId="7" borderId="20" xfId="1" applyFont="1" applyFill="1" applyBorder="1" applyAlignment="1" applyProtection="1">
      <alignment horizontal="left" vertical="center" wrapText="1"/>
      <protection locked="0"/>
    </xf>
    <xf numFmtId="49" fontId="9" fillId="7" borderId="21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13" xfId="2" applyNumberFormat="1" applyFont="1" applyFill="1" applyBorder="1" applyAlignment="1">
      <alignment horizontal="center" vertical="center" wrapText="1"/>
    </xf>
    <xf numFmtId="164" fontId="4" fillId="0" borderId="14" xfId="2" applyNumberFormat="1" applyFont="1" applyFill="1" applyBorder="1" applyAlignment="1">
      <alignment horizontal="center" vertical="center" wrapText="1"/>
    </xf>
    <xf numFmtId="164" fontId="4" fillId="0" borderId="15" xfId="2" applyNumberFormat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164" fontId="4" fillId="0" borderId="14" xfId="2" applyNumberFormat="1" applyFont="1" applyFill="1" applyBorder="1" applyAlignment="1">
      <alignment vertical="center" wrapText="1"/>
    </xf>
    <xf numFmtId="0" fontId="2" fillId="0" borderId="0" xfId="1" applyFill="1" applyBorder="1"/>
    <xf numFmtId="164" fontId="4" fillId="0" borderId="23" xfId="2" applyNumberFormat="1" applyFont="1" applyFill="1" applyBorder="1" applyAlignment="1">
      <alignment horizontal="center" vertical="center" wrapText="1"/>
    </xf>
    <xf numFmtId="164" fontId="4" fillId="2" borderId="14" xfId="2" applyNumberFormat="1" applyFont="1" applyFill="1" applyBorder="1" applyAlignment="1">
      <alignment horizontal="center" vertical="center" wrapText="1"/>
    </xf>
    <xf numFmtId="0" fontId="9" fillId="0" borderId="24" xfId="1" applyFont="1" applyFill="1" applyBorder="1" applyAlignment="1" applyProtection="1">
      <alignment horizontal="left" wrapText="1"/>
      <protection locked="0"/>
    </xf>
    <xf numFmtId="49" fontId="9" fillId="0" borderId="2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64" fontId="4" fillId="0" borderId="7" xfId="2" applyNumberFormat="1" applyFont="1" applyBorder="1" applyAlignment="1">
      <alignment horizontal="center" vertical="center" wrapText="1"/>
    </xf>
    <xf numFmtId="164" fontId="4" fillId="0" borderId="8" xfId="2" applyNumberFormat="1" applyFont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0" borderId="26" xfId="1" applyFont="1" applyBorder="1" applyAlignment="1">
      <alignment horizontal="center"/>
    </xf>
    <xf numFmtId="0" fontId="4" fillId="0" borderId="27" xfId="1" applyFont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0" borderId="26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 wrapText="1"/>
    </xf>
    <xf numFmtId="0" fontId="4" fillId="0" borderId="28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4" fillId="0" borderId="31" xfId="1" applyFont="1" applyFill="1" applyBorder="1" applyAlignment="1">
      <alignment horizontal="center" vertical="center" wrapText="1"/>
    </xf>
    <xf numFmtId="164" fontId="3" fillId="4" borderId="0" xfId="1" applyNumberFormat="1" applyFont="1" applyFill="1"/>
    <xf numFmtId="0" fontId="3" fillId="4" borderId="0" xfId="1" applyFont="1" applyFill="1"/>
    <xf numFmtId="43" fontId="3" fillId="4" borderId="0" xfId="1" applyNumberFormat="1" applyFont="1" applyFill="1"/>
    <xf numFmtId="164" fontId="4" fillId="0" borderId="0" xfId="2" applyNumberFormat="1" applyFont="1"/>
    <xf numFmtId="0" fontId="3" fillId="0" borderId="0" xfId="5" applyFont="1" applyAlignment="1">
      <alignment horizontal="right"/>
    </xf>
    <xf numFmtId="43" fontId="3" fillId="0" borderId="0" xfId="1" applyNumberFormat="1" applyFont="1"/>
    <xf numFmtId="0" fontId="3" fillId="0" borderId="0" xfId="1" applyFont="1" applyAlignment="1">
      <alignment horizontal="right"/>
    </xf>
    <xf numFmtId="0" fontId="3" fillId="0" borderId="0" xfId="5" applyFont="1"/>
    <xf numFmtId="0" fontId="3" fillId="0" borderId="0" xfId="5" applyFont="1" applyAlignment="1"/>
    <xf numFmtId="2" fontId="11" fillId="0" borderId="0" xfId="1" applyNumberFormat="1" applyFont="1" applyAlignment="1">
      <alignment horizontal="right" vertical="top" wrapText="1"/>
    </xf>
    <xf numFmtId="2" fontId="11" fillId="0" borderId="0" xfId="5" applyNumberFormat="1" applyFont="1" applyAlignment="1">
      <alignment horizontal="right" vertical="top" wrapText="1"/>
    </xf>
    <xf numFmtId="2" fontId="3" fillId="0" borderId="0" xfId="5" applyNumberFormat="1" applyFont="1" applyAlignment="1">
      <alignment horizontal="right" vertical="top" wrapText="1"/>
    </xf>
    <xf numFmtId="0" fontId="4" fillId="0" borderId="0" xfId="1" applyFont="1" applyAlignment="1">
      <alignment horizontal="center"/>
    </xf>
    <xf numFmtId="164" fontId="4" fillId="0" borderId="0" xfId="2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6" fillId="0" borderId="0" xfId="1" applyFont="1" applyAlignment="1">
      <alignment horizontal="justify" wrapText="1"/>
    </xf>
    <xf numFmtId="0" fontId="3" fillId="0" borderId="0" xfId="6" applyFont="1" applyAlignment="1">
      <alignment horizontal="right"/>
    </xf>
    <xf numFmtId="0" fontId="3" fillId="0" borderId="0" xfId="6" applyFont="1" applyAlignment="1"/>
    <xf numFmtId="0" fontId="3" fillId="0" borderId="0" xfId="4" applyFill="1"/>
    <xf numFmtId="0" fontId="3" fillId="0" borderId="0" xfId="4"/>
    <xf numFmtId="43" fontId="0" fillId="0" borderId="0" xfId="2" applyFont="1"/>
    <xf numFmtId="43" fontId="0" fillId="0" borderId="0" xfId="2" applyNumberFormat="1" applyFont="1" applyAlignment="1"/>
    <xf numFmtId="164" fontId="3" fillId="4" borderId="0" xfId="4" applyNumberFormat="1" applyFill="1"/>
    <xf numFmtId="2" fontId="50" fillId="4" borderId="0" xfId="154" applyNumberFormat="1" applyFont="1" applyFill="1" applyBorder="1" applyAlignment="1">
      <alignment horizontal="center" wrapText="1"/>
    </xf>
    <xf numFmtId="43" fontId="50" fillId="0" borderId="0" xfId="2" applyFont="1" applyFill="1" applyBorder="1" applyAlignment="1">
      <alignment horizontal="center"/>
    </xf>
    <xf numFmtId="43" fontId="51" fillId="0" borderId="0" xfId="2" applyFont="1" applyFill="1" applyBorder="1" applyAlignment="1">
      <alignment horizontal="center"/>
    </xf>
    <xf numFmtId="43" fontId="50" fillId="4" borderId="0" xfId="2" applyNumberFormat="1" applyFont="1" applyFill="1" applyBorder="1" applyAlignment="1">
      <alignment wrapText="1"/>
    </xf>
    <xf numFmtId="43" fontId="50" fillId="0" borderId="0" xfId="2" applyNumberFormat="1" applyFont="1" applyFill="1" applyBorder="1" applyAlignment="1">
      <alignment wrapText="1"/>
    </xf>
    <xf numFmtId="0" fontId="51" fillId="0" borderId="0" xfId="154" applyFont="1" applyFill="1" applyBorder="1" applyAlignment="1">
      <alignment horizontal="center"/>
    </xf>
    <xf numFmtId="164" fontId="51" fillId="4" borderId="0" xfId="2" applyNumberFormat="1" applyFont="1" applyFill="1" applyBorder="1" applyAlignment="1"/>
    <xf numFmtId="0" fontId="51" fillId="0" borderId="0" xfId="154" applyFont="1" applyFill="1" applyBorder="1" applyAlignment="1">
      <alignment wrapText="1"/>
    </xf>
    <xf numFmtId="0" fontId="51" fillId="0" borderId="0" xfId="154" applyFont="1" applyFill="1" applyBorder="1" applyAlignment="1">
      <alignment horizontal="center" wrapText="1"/>
    </xf>
    <xf numFmtId="43" fontId="50" fillId="4" borderId="0" xfId="2" applyFont="1" applyFill="1" applyBorder="1" applyAlignment="1">
      <alignment horizontal="center"/>
    </xf>
    <xf numFmtId="43" fontId="51" fillId="4" borderId="0" xfId="2" applyFont="1" applyFill="1" applyBorder="1" applyAlignment="1">
      <alignment horizontal="center"/>
    </xf>
    <xf numFmtId="0" fontId="51" fillId="4" borderId="0" xfId="154" applyFont="1" applyFill="1" applyBorder="1" applyAlignment="1">
      <alignment horizontal="center"/>
    </xf>
    <xf numFmtId="0" fontId="51" fillId="4" borderId="0" xfId="154" applyFont="1" applyFill="1" applyBorder="1" applyAlignment="1">
      <alignment wrapText="1"/>
    </xf>
    <xf numFmtId="0" fontId="51" fillId="4" borderId="0" xfId="154" applyFont="1" applyFill="1" applyBorder="1" applyAlignment="1">
      <alignment horizontal="center" wrapText="1"/>
    </xf>
    <xf numFmtId="164" fontId="50" fillId="4" borderId="6" xfId="154" applyNumberFormat="1" applyFont="1" applyFill="1" applyBorder="1" applyAlignment="1">
      <alignment horizontal="center" vertical="center"/>
    </xf>
    <xf numFmtId="164" fontId="50" fillId="4" borderId="7" xfId="154" applyNumberFormat="1" applyFont="1" applyFill="1" applyBorder="1" applyAlignment="1">
      <alignment horizontal="center" vertical="center"/>
    </xf>
    <xf numFmtId="43" fontId="50" fillId="4" borderId="7" xfId="2" applyFont="1" applyFill="1" applyBorder="1" applyAlignment="1">
      <alignment horizontal="center" vertical="center"/>
    </xf>
    <xf numFmtId="43" fontId="51" fillId="4" borderId="7" xfId="2" applyFont="1" applyFill="1" applyBorder="1" applyAlignment="1">
      <alignment horizontal="center" vertical="center"/>
    </xf>
    <xf numFmtId="43" fontId="51" fillId="4" borderId="7" xfId="154" applyNumberFormat="1" applyFont="1" applyFill="1" applyBorder="1" applyAlignment="1">
      <alignment horizontal="center" vertical="center" wrapText="1"/>
    </xf>
    <xf numFmtId="43" fontId="50" fillId="4" borderId="7" xfId="154" applyNumberFormat="1" applyFont="1" applyFill="1" applyBorder="1" applyAlignment="1">
      <alignment horizontal="center" vertical="center" wrapText="1"/>
    </xf>
    <xf numFmtId="43" fontId="50" fillId="4" borderId="7" xfId="2" applyNumberFormat="1" applyFont="1" applyFill="1" applyBorder="1" applyAlignment="1">
      <alignment vertical="center" wrapText="1"/>
    </xf>
    <xf numFmtId="0" fontId="51" fillId="4" borderId="7" xfId="154" applyFont="1" applyFill="1" applyBorder="1" applyAlignment="1">
      <alignment horizontal="center" vertical="center"/>
    </xf>
    <xf numFmtId="164" fontId="50" fillId="4" borderId="7" xfId="2" applyNumberFormat="1" applyFont="1" applyFill="1" applyBorder="1" applyAlignment="1">
      <alignment horizontal="center" vertical="center"/>
    </xf>
    <xf numFmtId="0" fontId="52" fillId="4" borderId="7" xfId="5" applyFont="1" applyFill="1" applyBorder="1" applyAlignment="1" applyProtection="1">
      <alignment horizontal="left" vertical="center" wrapText="1"/>
      <protection locked="0"/>
    </xf>
    <xf numFmtId="0" fontId="50" fillId="4" borderId="8" xfId="154" applyFont="1" applyFill="1" applyBorder="1" applyAlignment="1">
      <alignment horizontal="center" wrapText="1"/>
    </xf>
    <xf numFmtId="43" fontId="51" fillId="4" borderId="6" xfId="154" applyNumberFormat="1" applyFont="1" applyFill="1" applyBorder="1" applyAlignment="1">
      <alignment horizontal="center" vertical="center" wrapText="1"/>
    </xf>
    <xf numFmtId="164" fontId="51" fillId="4" borderId="7" xfId="154" applyNumberFormat="1" applyFont="1" applyFill="1" applyBorder="1" applyAlignment="1">
      <alignment horizontal="center" vertical="center" wrapText="1"/>
    </xf>
    <xf numFmtId="43" fontId="51" fillId="4" borderId="7" xfId="2" applyNumberFormat="1" applyFont="1" applyFill="1" applyBorder="1" applyAlignment="1">
      <alignment vertical="center" wrapText="1"/>
    </xf>
    <xf numFmtId="164" fontId="51" fillId="4" borderId="7" xfId="2" applyNumberFormat="1" applyFont="1" applyFill="1" applyBorder="1" applyAlignment="1">
      <alignment horizontal="center" vertical="center" wrapText="1"/>
    </xf>
    <xf numFmtId="0" fontId="53" fillId="4" borderId="7" xfId="4" applyFont="1" applyFill="1" applyBorder="1" applyAlignment="1" applyProtection="1">
      <alignment horizontal="left" wrapText="1"/>
      <protection locked="0"/>
    </xf>
    <xf numFmtId="1" fontId="53" fillId="4" borderId="8" xfId="149" applyNumberFormat="1" applyFont="1" applyFill="1" applyBorder="1" applyAlignment="1" applyProtection="1">
      <alignment horizontal="center" vertical="center" wrapText="1"/>
      <protection locked="0"/>
    </xf>
    <xf numFmtId="43" fontId="50" fillId="4" borderId="6" xfId="154" applyNumberFormat="1" applyFont="1" applyFill="1" applyBorder="1" applyAlignment="1">
      <alignment horizontal="center" vertical="center" wrapText="1"/>
    </xf>
    <xf numFmtId="164" fontId="54" fillId="4" borderId="7" xfId="2" applyNumberFormat="1" applyFont="1" applyFill="1" applyBorder="1" applyAlignment="1">
      <alignment horizontal="center" vertical="center" wrapText="1"/>
    </xf>
    <xf numFmtId="0" fontId="55" fillId="4" borderId="7" xfId="149" applyFont="1" applyFill="1" applyBorder="1" applyAlignment="1" applyProtection="1">
      <alignment horizontal="left" vertical="center" wrapText="1"/>
      <protection locked="0"/>
    </xf>
    <xf numFmtId="49" fontId="55" fillId="4" borderId="8" xfId="149" applyNumberFormat="1" applyFont="1" applyFill="1" applyBorder="1" applyAlignment="1" applyProtection="1">
      <alignment horizontal="center" vertical="center" wrapText="1"/>
      <protection locked="0"/>
    </xf>
    <xf numFmtId="1" fontId="55" fillId="4" borderId="8" xfId="149" applyNumberFormat="1" applyFont="1" applyFill="1" applyBorder="1" applyAlignment="1" applyProtection="1">
      <alignment horizontal="center" vertical="center" wrapText="1"/>
      <protection locked="0"/>
    </xf>
    <xf numFmtId="0" fontId="53" fillId="4" borderId="7" xfId="149" applyFont="1" applyFill="1" applyBorder="1" applyAlignment="1" applyProtection="1">
      <alignment horizontal="left" vertical="center" wrapText="1"/>
      <protection locked="0"/>
    </xf>
    <xf numFmtId="0" fontId="53" fillId="4" borderId="7" xfId="5" applyFont="1" applyFill="1" applyBorder="1" applyAlignment="1" applyProtection="1">
      <alignment horizontal="left" vertical="center" wrapText="1"/>
      <protection locked="0"/>
    </xf>
    <xf numFmtId="43" fontId="51" fillId="4" borderId="13" xfId="154" applyNumberFormat="1" applyFont="1" applyFill="1" applyBorder="1" applyAlignment="1">
      <alignment horizontal="center" vertical="center" wrapText="1"/>
    </xf>
    <xf numFmtId="43" fontId="51" fillId="4" borderId="14" xfId="154" applyNumberFormat="1" applyFont="1" applyFill="1" applyBorder="1" applyAlignment="1">
      <alignment horizontal="center" vertical="center" wrapText="1"/>
    </xf>
    <xf numFmtId="43" fontId="51" fillId="4" borderId="7" xfId="2" applyFont="1" applyFill="1" applyBorder="1" applyAlignment="1">
      <alignment horizontal="center" vertical="center"/>
    </xf>
    <xf numFmtId="43" fontId="51" fillId="4" borderId="14" xfId="2" applyFont="1" applyFill="1" applyBorder="1" applyAlignment="1">
      <alignment horizontal="center" vertical="center"/>
    </xf>
    <xf numFmtId="43" fontId="56" fillId="4" borderId="7" xfId="2" applyNumberFormat="1" applyFont="1" applyFill="1" applyBorder="1" applyAlignment="1">
      <alignment vertical="center"/>
    </xf>
    <xf numFmtId="164" fontId="51" fillId="4" borderId="14" xfId="2" applyNumberFormat="1" applyFont="1" applyFill="1" applyBorder="1" applyAlignment="1">
      <alignment horizontal="center" vertical="center" wrapText="1"/>
    </xf>
    <xf numFmtId="0" fontId="53" fillId="4" borderId="14" xfId="149" applyFont="1" applyFill="1" applyBorder="1" applyAlignment="1" applyProtection="1">
      <alignment horizontal="left" vertical="center" wrapText="1"/>
      <protection locked="0"/>
    </xf>
    <xf numFmtId="0" fontId="53" fillId="4" borderId="7" xfId="149" applyFont="1" applyFill="1" applyBorder="1" applyAlignment="1" applyProtection="1">
      <alignment horizontal="left" vertical="center" wrapText="1"/>
      <protection locked="0"/>
    </xf>
    <xf numFmtId="1" fontId="53" fillId="4" borderId="15" xfId="149" applyNumberFormat="1" applyFont="1" applyFill="1" applyBorder="1" applyAlignment="1" applyProtection="1">
      <alignment horizontal="center" vertical="center" wrapText="1"/>
      <protection locked="0"/>
    </xf>
    <xf numFmtId="43" fontId="51" fillId="4" borderId="42" xfId="154" applyNumberFormat="1" applyFont="1" applyFill="1" applyBorder="1" applyAlignment="1">
      <alignment horizontal="center" vertical="center" wrapText="1"/>
    </xf>
    <xf numFmtId="43" fontId="51" fillId="4" borderId="43" xfId="154" applyNumberFormat="1" applyFont="1" applyFill="1" applyBorder="1" applyAlignment="1">
      <alignment horizontal="center" vertical="center" wrapText="1"/>
    </xf>
    <xf numFmtId="43" fontId="51" fillId="4" borderId="43" xfId="2" applyFont="1" applyFill="1" applyBorder="1" applyAlignment="1">
      <alignment horizontal="center" vertical="center"/>
    </xf>
    <xf numFmtId="164" fontId="51" fillId="4" borderId="43" xfId="2" applyNumberFormat="1" applyFont="1" applyFill="1" applyBorder="1" applyAlignment="1">
      <alignment horizontal="center" vertical="center" wrapText="1"/>
    </xf>
    <xf numFmtId="0" fontId="53" fillId="4" borderId="43" xfId="149" applyFont="1" applyFill="1" applyBorder="1" applyAlignment="1" applyProtection="1">
      <alignment horizontal="left" vertical="center" wrapText="1"/>
      <protection locked="0"/>
    </xf>
    <xf numFmtId="1" fontId="53" fillId="4" borderId="44" xfId="149" applyNumberFormat="1" applyFont="1" applyFill="1" applyBorder="1" applyAlignment="1" applyProtection="1">
      <alignment horizontal="center" vertical="center" wrapText="1"/>
      <protection locked="0"/>
    </xf>
    <xf numFmtId="0" fontId="53" fillId="4" borderId="14" xfId="149" applyFont="1" applyFill="1" applyBorder="1" applyAlignment="1" applyProtection="1">
      <alignment horizontal="center" vertical="center" wrapText="1"/>
      <protection locked="0"/>
    </xf>
    <xf numFmtId="0" fontId="53" fillId="4" borderId="14" xfId="149" applyFont="1" applyFill="1" applyBorder="1" applyAlignment="1" applyProtection="1">
      <alignment horizontal="center" vertical="center" wrapText="1"/>
      <protection locked="0"/>
    </xf>
    <xf numFmtId="0" fontId="53" fillId="4" borderId="43" xfId="149" applyFont="1" applyFill="1" applyBorder="1" applyAlignment="1" applyProtection="1">
      <alignment horizontal="center" vertical="center" wrapText="1"/>
      <protection locked="0"/>
    </xf>
    <xf numFmtId="0" fontId="53" fillId="4" borderId="43" xfId="149" applyFont="1" applyFill="1" applyBorder="1" applyAlignment="1" applyProtection="1">
      <alignment horizontal="center" vertical="center" wrapText="1"/>
      <protection locked="0"/>
    </xf>
    <xf numFmtId="164" fontId="51" fillId="4" borderId="7" xfId="2" applyNumberFormat="1" applyFont="1" applyFill="1" applyBorder="1" applyAlignment="1">
      <alignment horizontal="center" vertical="center"/>
    </xf>
    <xf numFmtId="164" fontId="3" fillId="4" borderId="0" xfId="4" applyNumberFormat="1" applyFill="1" applyBorder="1"/>
    <xf numFmtId="0" fontId="3" fillId="4" borderId="0" xfId="4" applyFill="1" applyBorder="1"/>
    <xf numFmtId="0" fontId="4" fillId="0" borderId="0" xfId="4" applyFont="1" applyFill="1"/>
    <xf numFmtId="0" fontId="50" fillId="4" borderId="7" xfId="154" applyFont="1" applyFill="1" applyBorder="1" applyAlignment="1">
      <alignment horizontal="center" vertical="center"/>
    </xf>
    <xf numFmtId="164" fontId="50" fillId="4" borderId="7" xfId="2" applyNumberFormat="1" applyFont="1" applyFill="1" applyBorder="1" applyAlignment="1">
      <alignment horizontal="center" vertical="center" wrapText="1"/>
    </xf>
    <xf numFmtId="164" fontId="50" fillId="4" borderId="6" xfId="2" applyNumberFormat="1" applyFont="1" applyFill="1" applyBorder="1" applyAlignment="1">
      <alignment horizontal="center" vertical="center"/>
    </xf>
    <xf numFmtId="0" fontId="57" fillId="4" borderId="7" xfId="5" applyFont="1" applyFill="1" applyBorder="1" applyAlignment="1" applyProtection="1">
      <alignment horizontal="left" vertical="center" wrapText="1"/>
      <protection locked="0"/>
    </xf>
    <xf numFmtId="0" fontId="53" fillId="4" borderId="7" xfId="149" applyFont="1" applyFill="1" applyBorder="1" applyAlignment="1" applyProtection="1">
      <alignment vertical="center" wrapText="1"/>
      <protection locked="0"/>
    </xf>
    <xf numFmtId="164" fontId="50" fillId="0" borderId="6" xfId="154" applyNumberFormat="1" applyFont="1" applyFill="1" applyBorder="1" applyAlignment="1">
      <alignment horizontal="center" vertical="center"/>
    </xf>
    <xf numFmtId="164" fontId="50" fillId="0" borderId="7" xfId="154" applyNumberFormat="1" applyFont="1" applyFill="1" applyBorder="1" applyAlignment="1">
      <alignment horizontal="center" vertical="center"/>
    </xf>
    <xf numFmtId="43" fontId="50" fillId="0" borderId="7" xfId="2" applyFont="1" applyFill="1" applyBorder="1" applyAlignment="1">
      <alignment horizontal="center" vertical="center"/>
    </xf>
    <xf numFmtId="43" fontId="51" fillId="0" borderId="7" xfId="154" applyNumberFormat="1" applyFont="1" applyFill="1" applyBorder="1" applyAlignment="1">
      <alignment horizontal="center" vertical="center" wrapText="1"/>
    </xf>
    <xf numFmtId="43" fontId="50" fillId="0" borderId="7" xfId="154" applyNumberFormat="1" applyFont="1" applyFill="1" applyBorder="1" applyAlignment="1">
      <alignment horizontal="center" vertical="center" wrapText="1"/>
    </xf>
    <xf numFmtId="43" fontId="50" fillId="0" borderId="7" xfId="2" applyNumberFormat="1" applyFont="1" applyFill="1" applyBorder="1" applyAlignment="1">
      <alignment vertical="center" wrapText="1"/>
    </xf>
    <xf numFmtId="0" fontId="51" fillId="0" borderId="7" xfId="154" applyFont="1" applyFill="1" applyBorder="1" applyAlignment="1">
      <alignment horizontal="center" vertical="center"/>
    </xf>
    <xf numFmtId="164" fontId="50" fillId="0" borderId="7" xfId="2" applyNumberFormat="1" applyFont="1" applyFill="1" applyBorder="1" applyAlignment="1">
      <alignment horizontal="center" vertical="center"/>
    </xf>
    <xf numFmtId="0" fontId="55" fillId="0" borderId="7" xfId="149" applyFont="1" applyFill="1" applyBorder="1" applyAlignment="1" applyProtection="1">
      <alignment horizontal="left" vertical="center" wrapText="1"/>
      <protection locked="0"/>
    </xf>
    <xf numFmtId="49" fontId="55" fillId="0" borderId="8" xfId="149" applyNumberFormat="1" applyFont="1" applyFill="1" applyBorder="1" applyAlignment="1" applyProtection="1">
      <alignment horizontal="center" vertical="center" wrapText="1"/>
      <protection locked="0"/>
    </xf>
    <xf numFmtId="164" fontId="50" fillId="34" borderId="13" xfId="2" applyNumberFormat="1" applyFont="1" applyFill="1" applyBorder="1" applyAlignment="1">
      <alignment horizontal="center" vertical="center"/>
    </xf>
    <xf numFmtId="164" fontId="50" fillId="34" borderId="14" xfId="2" applyNumberFormat="1" applyFont="1" applyFill="1" applyBorder="1" applyAlignment="1">
      <alignment horizontal="center" vertical="center"/>
    </xf>
    <xf numFmtId="43" fontId="50" fillId="34" borderId="7" xfId="2" applyNumberFormat="1" applyFont="1" applyFill="1" applyBorder="1" applyAlignment="1">
      <alignment horizontal="center" vertical="center"/>
    </xf>
    <xf numFmtId="43" fontId="50" fillId="34" borderId="7" xfId="2" applyNumberFormat="1" applyFont="1" applyFill="1" applyBorder="1" applyAlignment="1">
      <alignment vertical="center"/>
    </xf>
    <xf numFmtId="164" fontId="50" fillId="34" borderId="7" xfId="154" applyNumberFormat="1" applyFont="1" applyFill="1" applyBorder="1" applyAlignment="1">
      <alignment horizontal="center" vertical="center" wrapText="1"/>
    </xf>
    <xf numFmtId="164" fontId="50" fillId="34" borderId="7" xfId="2" applyNumberFormat="1" applyFont="1" applyFill="1" applyBorder="1" applyAlignment="1">
      <alignment horizontal="center" vertical="center"/>
    </xf>
    <xf numFmtId="0" fontId="50" fillId="34" borderId="7" xfId="154" applyFont="1" applyFill="1" applyBorder="1" applyAlignment="1">
      <alignment horizontal="center"/>
    </xf>
    <xf numFmtId="0" fontId="50" fillId="34" borderId="7" xfId="154" applyFont="1" applyFill="1" applyBorder="1" applyAlignment="1">
      <alignment horizontal="center"/>
    </xf>
    <xf numFmtId="49" fontId="55" fillId="34" borderId="8" xfId="149" applyNumberFormat="1" applyFont="1" applyFill="1" applyBorder="1" applyAlignment="1" applyProtection="1">
      <alignment horizontal="center" vertical="center" wrapText="1"/>
      <protection locked="0"/>
    </xf>
    <xf numFmtId="164" fontId="50" fillId="34" borderId="42" xfId="2" applyNumberFormat="1" applyFont="1" applyFill="1" applyBorder="1" applyAlignment="1">
      <alignment horizontal="center" vertical="center"/>
    </xf>
    <xf numFmtId="164" fontId="50" fillId="34" borderId="43" xfId="2" applyNumberFormat="1" applyFont="1" applyFill="1" applyBorder="1" applyAlignment="1">
      <alignment horizontal="center" vertical="center"/>
    </xf>
    <xf numFmtId="164" fontId="50" fillId="4" borderId="6" xfId="154" applyNumberFormat="1" applyFont="1" applyFill="1" applyBorder="1" applyAlignment="1">
      <alignment horizontal="center" vertical="center" wrapText="1"/>
    </xf>
    <xf numFmtId="164" fontId="50" fillId="4" borderId="7" xfId="154" applyNumberFormat="1" applyFont="1" applyFill="1" applyBorder="1" applyAlignment="1">
      <alignment horizontal="center" vertical="center" wrapText="1"/>
    </xf>
    <xf numFmtId="43" fontId="51" fillId="4" borderId="7" xfId="154" applyNumberFormat="1" applyFont="1" applyFill="1" applyBorder="1" applyAlignment="1">
      <alignment horizontal="center" vertical="center"/>
    </xf>
    <xf numFmtId="164" fontId="56" fillId="4" borderId="0" xfId="1" applyNumberFormat="1" applyFont="1" applyFill="1" applyBorder="1"/>
    <xf numFmtId="164" fontId="54" fillId="4" borderId="6" xfId="154" applyNumberFormat="1" applyFont="1" applyFill="1" applyBorder="1" applyAlignment="1">
      <alignment horizontal="center" vertical="center" wrapText="1"/>
    </xf>
    <xf numFmtId="164" fontId="54" fillId="4" borderId="7" xfId="154" applyNumberFormat="1" applyFont="1" applyFill="1" applyBorder="1" applyAlignment="1">
      <alignment horizontal="center" vertical="center" wrapText="1"/>
    </xf>
    <xf numFmtId="0" fontId="53" fillId="4" borderId="7" xfId="155" applyFont="1" applyFill="1" applyBorder="1" applyAlignment="1" applyProtection="1">
      <alignment horizontal="left" vertical="center" wrapText="1"/>
      <protection locked="0"/>
    </xf>
    <xf numFmtId="0" fontId="55" fillId="4" borderId="7" xfId="155" applyFont="1" applyFill="1" applyBorder="1" applyAlignment="1" applyProtection="1">
      <alignment horizontal="left" vertical="center" wrapText="1"/>
      <protection locked="0"/>
    </xf>
    <xf numFmtId="0" fontId="58" fillId="4" borderId="0" xfId="1" applyFont="1" applyFill="1" applyBorder="1" applyAlignment="1">
      <alignment horizontal="left" vertical="center" wrapText="1"/>
    </xf>
    <xf numFmtId="0" fontId="53" fillId="4" borderId="7" xfId="4" applyFont="1" applyFill="1" applyBorder="1" applyAlignment="1" applyProtection="1">
      <alignment horizontal="left" vertical="center" wrapText="1"/>
      <protection locked="0"/>
    </xf>
    <xf numFmtId="0" fontId="53" fillId="4" borderId="7" xfId="4" applyFont="1" applyFill="1" applyBorder="1" applyAlignment="1" applyProtection="1">
      <alignment wrapText="1"/>
      <protection locked="0"/>
    </xf>
    <xf numFmtId="1" fontId="59" fillId="4" borderId="8" xfId="149" applyNumberFormat="1" applyFont="1" applyFill="1" applyBorder="1" applyAlignment="1" applyProtection="1">
      <alignment horizontal="center" vertical="center" wrapText="1"/>
      <protection locked="0"/>
    </xf>
    <xf numFmtId="164" fontId="56" fillId="4" borderId="7" xfId="2" applyNumberFormat="1" applyFont="1" applyFill="1" applyBorder="1" applyAlignment="1">
      <alignment horizontal="center" vertical="center" wrapText="1"/>
    </xf>
    <xf numFmtId="0" fontId="58" fillId="4" borderId="7" xfId="1" applyFont="1" applyFill="1" applyBorder="1" applyAlignment="1">
      <alignment wrapText="1"/>
    </xf>
    <xf numFmtId="0" fontId="58" fillId="4" borderId="0" xfId="1" applyFont="1" applyFill="1" applyBorder="1" applyAlignment="1">
      <alignment wrapText="1"/>
    </xf>
    <xf numFmtId="43" fontId="50" fillId="4" borderId="7" xfId="2" applyFont="1" applyFill="1" applyBorder="1" applyAlignment="1">
      <alignment horizontal="center" vertical="center"/>
    </xf>
    <xf numFmtId="0" fontId="55" fillId="4" borderId="7" xfId="5" applyFont="1" applyFill="1" applyBorder="1" applyAlignment="1" applyProtection="1">
      <alignment horizontal="left" vertical="center" wrapText="1"/>
      <protection locked="0"/>
    </xf>
    <xf numFmtId="1" fontId="53" fillId="4" borderId="7" xfId="5" applyNumberFormat="1" applyFont="1" applyFill="1" applyBorder="1" applyAlignment="1" applyProtection="1">
      <alignment horizontal="left" vertical="center" wrapText="1"/>
      <protection locked="0"/>
    </xf>
    <xf numFmtId="43" fontId="51" fillId="4" borderId="7" xfId="154" applyNumberFormat="1" applyFont="1" applyFill="1" applyBorder="1" applyAlignment="1">
      <alignment vertical="center" wrapText="1"/>
    </xf>
    <xf numFmtId="164" fontId="50" fillId="4" borderId="7" xfId="154" applyNumberFormat="1" applyFont="1" applyFill="1" applyBorder="1" applyAlignment="1">
      <alignment vertical="center"/>
    </xf>
    <xf numFmtId="0" fontId="51" fillId="4" borderId="0" xfId="1" applyFont="1" applyFill="1" applyBorder="1"/>
    <xf numFmtId="1" fontId="58" fillId="4" borderId="7" xfId="1" applyNumberFormat="1" applyFont="1" applyFill="1" applyBorder="1" applyAlignment="1">
      <alignment horizontal="left" vertical="center"/>
    </xf>
    <xf numFmtId="1" fontId="58" fillId="4" borderId="0" xfId="1" applyNumberFormat="1" applyFont="1" applyFill="1" applyBorder="1" applyAlignment="1">
      <alignment horizontal="left" vertical="center"/>
    </xf>
    <xf numFmtId="43" fontId="51" fillId="0" borderId="7" xfId="2" applyFont="1" applyFill="1" applyBorder="1" applyAlignment="1">
      <alignment horizontal="center" vertical="center"/>
    </xf>
    <xf numFmtId="43" fontId="51" fillId="0" borderId="7" xfId="2" applyNumberFormat="1" applyFont="1" applyFill="1" applyBorder="1" applyAlignment="1">
      <alignment vertical="center" wrapText="1"/>
    </xf>
    <xf numFmtId="1" fontId="53" fillId="0" borderId="7" xfId="5" applyNumberFormat="1" applyFont="1" applyFill="1" applyBorder="1" applyAlignment="1" applyProtection="1">
      <alignment horizontal="left" vertical="center" wrapText="1"/>
      <protection locked="0"/>
    </xf>
    <xf numFmtId="1" fontId="53" fillId="0" borderId="8" xfId="149" applyNumberFormat="1" applyFont="1" applyFill="1" applyBorder="1" applyAlignment="1" applyProtection="1">
      <alignment horizontal="center" vertical="center" wrapText="1"/>
      <protection locked="0"/>
    </xf>
    <xf numFmtId="164" fontId="50" fillId="6" borderId="7" xfId="1" applyNumberFormat="1" applyFont="1" applyFill="1" applyBorder="1" applyAlignment="1"/>
    <xf numFmtId="164" fontId="50" fillId="6" borderId="0" xfId="1" applyNumberFormat="1" applyFont="1" applyFill="1" applyBorder="1" applyAlignment="1"/>
    <xf numFmtId="49" fontId="53" fillId="0" borderId="8" xfId="149" applyNumberFormat="1" applyFont="1" applyFill="1" applyBorder="1" applyAlignment="1" applyProtection="1">
      <alignment horizontal="center" vertical="center" wrapText="1"/>
      <protection locked="0"/>
    </xf>
    <xf numFmtId="43" fontId="51" fillId="4" borderId="7" xfId="2" applyNumberFormat="1" applyFont="1" applyFill="1" applyBorder="1" applyAlignment="1">
      <alignment horizontal="center" vertical="center"/>
    </xf>
    <xf numFmtId="43" fontId="50" fillId="4" borderId="7" xfId="2" applyNumberFormat="1" applyFont="1" applyFill="1" applyBorder="1" applyAlignment="1">
      <alignment horizontal="center" vertical="center"/>
    </xf>
    <xf numFmtId="43" fontId="50" fillId="4" borderId="7" xfId="2" applyNumberFormat="1" applyFont="1" applyFill="1" applyBorder="1" applyAlignment="1">
      <alignment vertical="center"/>
    </xf>
    <xf numFmtId="43" fontId="50" fillId="0" borderId="7" xfId="2" applyNumberFormat="1" applyFont="1" applyFill="1" applyBorder="1" applyAlignment="1">
      <alignment vertical="center"/>
    </xf>
    <xf numFmtId="0" fontId="54" fillId="0" borderId="7" xfId="149" applyFont="1" applyFill="1" applyBorder="1" applyAlignment="1" applyProtection="1">
      <alignment horizontal="left" vertical="center" wrapText="1"/>
      <protection locked="0"/>
    </xf>
    <xf numFmtId="49" fontId="54" fillId="0" borderId="8" xfId="149" applyNumberFormat="1" applyFont="1" applyFill="1" applyBorder="1" applyAlignment="1" applyProtection="1">
      <alignment horizontal="center" vertical="center" wrapText="1"/>
      <protection locked="0"/>
    </xf>
    <xf numFmtId="164" fontId="50" fillId="0" borderId="6" xfId="2" applyNumberFormat="1" applyFont="1" applyFill="1" applyBorder="1" applyAlignment="1">
      <alignment horizontal="center" vertical="center"/>
    </xf>
    <xf numFmtId="43" fontId="51" fillId="0" borderId="7" xfId="2" applyNumberFormat="1" applyFont="1" applyFill="1" applyBorder="1" applyAlignment="1">
      <alignment horizontal="center" vertical="center"/>
    </xf>
    <xf numFmtId="43" fontId="50" fillId="0" borderId="7" xfId="2" applyNumberFormat="1" applyFont="1" applyFill="1" applyBorder="1" applyAlignment="1">
      <alignment horizontal="center" vertical="center"/>
    </xf>
    <xf numFmtId="43" fontId="50" fillId="34" borderId="7" xfId="2" applyFont="1" applyFill="1" applyBorder="1" applyAlignment="1">
      <alignment horizontal="center" vertical="center"/>
    </xf>
    <xf numFmtId="0" fontId="51" fillId="34" borderId="7" xfId="154" applyFont="1" applyFill="1" applyBorder="1" applyAlignment="1">
      <alignment horizontal="center" vertical="center"/>
    </xf>
    <xf numFmtId="0" fontId="54" fillId="34" borderId="7" xfId="149" applyFont="1" applyFill="1" applyBorder="1" applyAlignment="1" applyProtection="1">
      <alignment horizontal="center" vertical="center" wrapText="1"/>
      <protection locked="0"/>
    </xf>
    <xf numFmtId="0" fontId="54" fillId="34" borderId="7" xfId="149" applyFont="1" applyFill="1" applyBorder="1" applyAlignment="1" applyProtection="1">
      <alignment horizontal="center" vertical="center" wrapText="1"/>
      <protection locked="0"/>
    </xf>
    <xf numFmtId="49" fontId="54" fillId="34" borderId="8" xfId="149" applyNumberFormat="1" applyFont="1" applyFill="1" applyBorder="1" applyAlignment="1" applyProtection="1">
      <alignment horizontal="center" vertical="center" wrapText="1"/>
      <protection locked="0"/>
    </xf>
    <xf numFmtId="43" fontId="50" fillId="0" borderId="6" xfId="2" applyNumberFormat="1" applyFont="1" applyFill="1" applyBorder="1" applyAlignment="1">
      <alignment horizontal="center" vertical="center"/>
    </xf>
    <xf numFmtId="169" fontId="50" fillId="0" borderId="7" xfId="2" applyNumberFormat="1" applyFont="1" applyFill="1" applyBorder="1" applyAlignment="1">
      <alignment horizontal="center" vertical="center"/>
    </xf>
    <xf numFmtId="43" fontId="54" fillId="0" borderId="6" xfId="2" applyNumberFormat="1" applyFont="1" applyFill="1" applyBorder="1" applyAlignment="1">
      <alignment horizontal="center" vertical="center" wrapText="1"/>
    </xf>
    <xf numFmtId="43" fontId="54" fillId="0" borderId="7" xfId="2" applyNumberFormat="1" applyFont="1" applyFill="1" applyBorder="1" applyAlignment="1">
      <alignment horizontal="center" vertical="center" wrapText="1"/>
    </xf>
    <xf numFmtId="43" fontId="54" fillId="0" borderId="7" xfId="2" applyFont="1" applyFill="1" applyBorder="1" applyAlignment="1">
      <alignment horizontal="center" vertical="center"/>
    </xf>
    <xf numFmtId="43" fontId="54" fillId="0" borderId="7" xfId="2" applyNumberFormat="1" applyFont="1" applyFill="1" applyBorder="1" applyAlignment="1">
      <alignment vertical="center" wrapText="1"/>
    </xf>
    <xf numFmtId="0" fontId="3" fillId="35" borderId="0" xfId="4" applyFill="1"/>
    <xf numFmtId="164" fontId="50" fillId="35" borderId="14" xfId="154" applyNumberFormat="1" applyFont="1" applyFill="1" applyBorder="1" applyAlignment="1">
      <alignment horizontal="center" vertical="center" wrapText="1"/>
    </xf>
    <xf numFmtId="43" fontId="50" fillId="35" borderId="7" xfId="2" applyFont="1" applyFill="1" applyBorder="1" applyAlignment="1">
      <alignment horizontal="center" vertical="center"/>
    </xf>
    <xf numFmtId="43" fontId="50" fillId="35" borderId="7" xfId="154" applyNumberFormat="1" applyFont="1" applyFill="1" applyBorder="1" applyAlignment="1">
      <alignment vertical="center" wrapText="1"/>
    </xf>
    <xf numFmtId="43" fontId="50" fillId="35" borderId="7" xfId="2" applyNumberFormat="1" applyFont="1" applyFill="1" applyBorder="1" applyAlignment="1">
      <alignment vertical="center" wrapText="1"/>
    </xf>
    <xf numFmtId="43" fontId="50" fillId="35" borderId="7" xfId="154" applyNumberFormat="1" applyFont="1" applyFill="1" applyBorder="1" applyAlignment="1">
      <alignment horizontal="center" vertical="center"/>
    </xf>
    <xf numFmtId="164" fontId="50" fillId="35" borderId="14" xfId="2" applyNumberFormat="1" applyFont="1" applyFill="1" applyBorder="1" applyAlignment="1">
      <alignment horizontal="center" vertical="center" wrapText="1"/>
    </xf>
    <xf numFmtId="164" fontId="50" fillId="35" borderId="7" xfId="2" applyNumberFormat="1" applyFont="1" applyFill="1" applyBorder="1" applyAlignment="1">
      <alignment horizontal="center" vertical="center"/>
    </xf>
    <xf numFmtId="0" fontId="54" fillId="35" borderId="7" xfId="149" applyFont="1" applyFill="1" applyBorder="1" applyAlignment="1" applyProtection="1">
      <alignment horizontal="center" wrapText="1"/>
      <protection locked="0"/>
    </xf>
    <xf numFmtId="49" fontId="54" fillId="35" borderId="8" xfId="149" applyNumberFormat="1" applyFont="1" applyFill="1" applyBorder="1" applyAlignment="1" applyProtection="1">
      <alignment horizontal="center" vertical="center"/>
      <protection locked="0"/>
    </xf>
    <xf numFmtId="164" fontId="50" fillId="7" borderId="13" xfId="154" applyNumberFormat="1" applyFont="1" applyFill="1" applyBorder="1" applyAlignment="1">
      <alignment horizontal="center" vertical="center" wrapText="1"/>
    </xf>
    <xf numFmtId="164" fontId="50" fillId="7" borderId="14" xfId="154" applyNumberFormat="1" applyFont="1" applyFill="1" applyBorder="1" applyAlignment="1">
      <alignment horizontal="center" vertical="center" wrapText="1"/>
    </xf>
    <xf numFmtId="43" fontId="50" fillId="7" borderId="7" xfId="2" applyFont="1" applyFill="1" applyBorder="1" applyAlignment="1">
      <alignment horizontal="center" vertical="center"/>
    </xf>
    <xf numFmtId="43" fontId="50" fillId="7" borderId="7" xfId="154" applyNumberFormat="1" applyFont="1" applyFill="1" applyBorder="1" applyAlignment="1">
      <alignment vertical="center" wrapText="1"/>
    </xf>
    <xf numFmtId="43" fontId="50" fillId="7" borderId="7" xfId="2" applyNumberFormat="1" applyFont="1" applyFill="1" applyBorder="1" applyAlignment="1">
      <alignment vertical="center" wrapText="1"/>
    </xf>
    <xf numFmtId="43" fontId="50" fillId="7" borderId="7" xfId="154" applyNumberFormat="1" applyFont="1" applyFill="1" applyBorder="1" applyAlignment="1">
      <alignment horizontal="center" vertical="center"/>
    </xf>
    <xf numFmtId="164" fontId="50" fillId="7" borderId="14" xfId="2" applyNumberFormat="1" applyFont="1" applyFill="1" applyBorder="1" applyAlignment="1">
      <alignment horizontal="center" vertical="center" wrapText="1"/>
    </xf>
    <xf numFmtId="0" fontId="54" fillId="7" borderId="14" xfId="149" applyFont="1" applyFill="1" applyBorder="1" applyAlignment="1" applyProtection="1">
      <alignment horizontal="center" vertical="center" wrapText="1"/>
      <protection locked="0"/>
    </xf>
    <xf numFmtId="169" fontId="54" fillId="7" borderId="14" xfId="149" applyNumberFormat="1" applyFont="1" applyFill="1" applyBorder="1" applyAlignment="1" applyProtection="1">
      <alignment horizontal="center" vertical="center" wrapText="1"/>
      <protection locked="0"/>
    </xf>
    <xf numFmtId="49" fontId="54" fillId="7" borderId="14" xfId="149" applyNumberFormat="1" applyFont="1" applyFill="1" applyBorder="1" applyAlignment="1" applyProtection="1">
      <alignment horizontal="center" vertical="center"/>
      <protection locked="0"/>
    </xf>
    <xf numFmtId="0" fontId="54" fillId="7" borderId="7" xfId="149" applyFont="1" applyFill="1" applyBorder="1" applyAlignment="1" applyProtection="1">
      <alignment horizontal="center" wrapText="1"/>
      <protection locked="0"/>
    </xf>
    <xf numFmtId="49" fontId="54" fillId="7" borderId="8" xfId="149" applyNumberFormat="1" applyFont="1" applyFill="1" applyBorder="1" applyAlignment="1" applyProtection="1">
      <alignment horizontal="center" vertical="center"/>
      <protection locked="0"/>
    </xf>
    <xf numFmtId="164" fontId="50" fillId="7" borderId="42" xfId="154" applyNumberFormat="1" applyFont="1" applyFill="1" applyBorder="1" applyAlignment="1">
      <alignment horizontal="center" vertical="center" wrapText="1"/>
    </xf>
    <xf numFmtId="164" fontId="50" fillId="7" borderId="43" xfId="154" applyNumberFormat="1" applyFont="1" applyFill="1" applyBorder="1" applyAlignment="1">
      <alignment horizontal="center" vertical="center" wrapText="1"/>
    </xf>
    <xf numFmtId="164" fontId="50" fillId="7" borderId="43" xfId="2" applyNumberFormat="1" applyFont="1" applyFill="1" applyBorder="1" applyAlignment="1">
      <alignment horizontal="center" vertical="center" wrapText="1"/>
    </xf>
    <xf numFmtId="1" fontId="3" fillId="0" borderId="0" xfId="4" applyNumberFormat="1" applyFill="1" applyAlignment="1">
      <alignment horizontal="center"/>
    </xf>
    <xf numFmtId="1" fontId="51" fillId="4" borderId="13" xfId="154" applyNumberFormat="1" applyFont="1" applyFill="1" applyBorder="1" applyAlignment="1">
      <alignment horizontal="center" vertical="center"/>
    </xf>
    <xf numFmtId="1" fontId="51" fillId="4" borderId="14" xfId="154" applyNumberFormat="1" applyFont="1" applyFill="1" applyBorder="1" applyAlignment="1">
      <alignment horizontal="center" vertical="center"/>
    </xf>
    <xf numFmtId="1" fontId="51" fillId="0" borderId="14" xfId="2" applyNumberFormat="1" applyFont="1" applyFill="1" applyBorder="1" applyAlignment="1">
      <alignment horizontal="center" vertical="center"/>
    </xf>
    <xf numFmtId="1" fontId="51" fillId="4" borderId="14" xfId="2" applyNumberFormat="1" applyFont="1" applyFill="1" applyBorder="1" applyAlignment="1">
      <alignment horizontal="center" vertical="center"/>
    </xf>
    <xf numFmtId="1" fontId="51" fillId="0" borderId="14" xfId="154" applyNumberFormat="1" applyFont="1" applyFill="1" applyBorder="1" applyAlignment="1">
      <alignment horizontal="center" vertical="center"/>
    </xf>
    <xf numFmtId="0" fontId="50" fillId="0" borderId="1" xfId="154" applyFont="1" applyFill="1" applyBorder="1" applyAlignment="1">
      <alignment horizontal="center" vertical="center"/>
    </xf>
    <xf numFmtId="0" fontId="51" fillId="0" borderId="2" xfId="154" applyFont="1" applyFill="1" applyBorder="1" applyAlignment="1">
      <alignment horizontal="center" vertical="center"/>
    </xf>
    <xf numFmtId="0" fontId="51" fillId="0" borderId="3" xfId="154" applyFont="1" applyFill="1" applyBorder="1" applyAlignment="1">
      <alignment horizontal="center" vertical="center"/>
    </xf>
    <xf numFmtId="1" fontId="51" fillId="0" borderId="14" xfId="154" applyNumberFormat="1" applyFont="1" applyFill="1" applyBorder="1" applyAlignment="1">
      <alignment horizontal="center" vertical="center" wrapText="1"/>
    </xf>
    <xf numFmtId="1" fontId="51" fillId="0" borderId="15" xfId="154" applyNumberFormat="1" applyFont="1" applyFill="1" applyBorder="1" applyAlignment="1">
      <alignment horizontal="center" vertical="center" wrapText="1"/>
    </xf>
    <xf numFmtId="0" fontId="51" fillId="0" borderId="1" xfId="154" applyFont="1" applyFill="1" applyBorder="1" applyAlignment="1">
      <alignment horizontal="center" vertical="center"/>
    </xf>
    <xf numFmtId="0" fontId="51" fillId="0" borderId="2" xfId="154" applyFont="1" applyFill="1" applyBorder="1" applyAlignment="1">
      <alignment horizontal="center" vertical="center"/>
    </xf>
    <xf numFmtId="0" fontId="51" fillId="0" borderId="2" xfId="154" applyFont="1" applyFill="1" applyBorder="1" applyAlignment="1">
      <alignment horizontal="center" vertical="center" wrapText="1"/>
    </xf>
    <xf numFmtId="164" fontId="51" fillId="4" borderId="2" xfId="2" applyNumberFormat="1" applyFont="1" applyFill="1" applyBorder="1" applyAlignment="1">
      <alignment horizontal="center" vertical="center"/>
    </xf>
    <xf numFmtId="0" fontId="50" fillId="0" borderId="6" xfId="154" applyFont="1" applyFill="1" applyBorder="1" applyAlignment="1">
      <alignment horizontal="center" vertical="center"/>
    </xf>
    <xf numFmtId="0" fontId="51" fillId="0" borderId="8" xfId="154" applyFont="1" applyFill="1" applyBorder="1" applyAlignment="1">
      <alignment horizontal="center" vertical="center"/>
    </xf>
    <xf numFmtId="0" fontId="51" fillId="0" borderId="3" xfId="154" applyFont="1" applyFill="1" applyBorder="1" applyAlignment="1">
      <alignment horizontal="center" vertical="center" wrapText="1"/>
    </xf>
    <xf numFmtId="0" fontId="51" fillId="0" borderId="6" xfId="154" applyFont="1" applyFill="1" applyBorder="1" applyAlignment="1">
      <alignment horizontal="center" vertical="center" wrapText="1"/>
    </xf>
    <xf numFmtId="0" fontId="51" fillId="0" borderId="7" xfId="154" applyFont="1" applyFill="1" applyBorder="1" applyAlignment="1">
      <alignment horizontal="center" vertical="center" wrapText="1"/>
    </xf>
    <xf numFmtId="164" fontId="51" fillId="4" borderId="7" xfId="2" applyNumberFormat="1" applyFont="1" applyFill="1" applyBorder="1" applyAlignment="1">
      <alignment horizontal="center" vertical="center" wrapText="1"/>
    </xf>
    <xf numFmtId="0" fontId="51" fillId="0" borderId="6" xfId="154" applyFont="1" applyFill="1" applyBorder="1" applyAlignment="1">
      <alignment horizontal="center" vertical="center"/>
    </xf>
    <xf numFmtId="0" fontId="51" fillId="0" borderId="7" xfId="154" applyFont="1" applyFill="1" applyBorder="1" applyAlignment="1">
      <alignment horizontal="center" vertical="center"/>
    </xf>
    <xf numFmtId="0" fontId="51" fillId="0" borderId="8" xfId="154" applyFont="1" applyFill="1" applyBorder="1" applyAlignment="1">
      <alignment horizontal="center" vertical="center"/>
    </xf>
    <xf numFmtId="0" fontId="51" fillId="0" borderId="8" xfId="154" applyFont="1" applyFill="1" applyBorder="1" applyAlignment="1">
      <alignment horizontal="center" vertical="center" wrapText="1"/>
    </xf>
    <xf numFmtId="43" fontId="50" fillId="0" borderId="7" xfId="2" applyFont="1" applyFill="1" applyBorder="1" applyAlignment="1">
      <alignment horizontal="center"/>
    </xf>
    <xf numFmtId="43" fontId="51" fillId="0" borderId="10" xfId="2" applyNumberFormat="1" applyFont="1" applyFill="1" applyBorder="1" applyAlignment="1">
      <alignment horizontal="center"/>
    </xf>
    <xf numFmtId="43" fontId="51" fillId="0" borderId="45" xfId="2" applyNumberFormat="1" applyFont="1" applyFill="1" applyBorder="1" applyAlignment="1">
      <alignment horizontal="center"/>
    </xf>
    <xf numFmtId="43" fontId="51" fillId="0" borderId="9" xfId="2" applyNumberFormat="1" applyFont="1" applyFill="1" applyBorder="1" applyAlignment="1">
      <alignment horizontal="center"/>
    </xf>
    <xf numFmtId="0" fontId="51" fillId="0" borderId="26" xfId="154" applyFont="1" applyFill="1" applyBorder="1" applyAlignment="1">
      <alignment horizontal="center" vertical="center"/>
    </xf>
    <xf numFmtId="0" fontId="51" fillId="0" borderId="27" xfId="154" applyFont="1" applyFill="1" applyBorder="1" applyAlignment="1">
      <alignment horizontal="center" vertical="center"/>
    </xf>
    <xf numFmtId="0" fontId="51" fillId="0" borderId="27" xfId="154" applyFont="1" applyFill="1" applyBorder="1" applyAlignment="1">
      <alignment horizontal="center" vertical="center" wrapText="1"/>
    </xf>
    <xf numFmtId="164" fontId="51" fillId="4" borderId="27" xfId="2" applyNumberFormat="1" applyFont="1" applyFill="1" applyBorder="1" applyAlignment="1">
      <alignment horizontal="center" vertical="center" wrapText="1"/>
    </xf>
    <xf numFmtId="0" fontId="51" fillId="0" borderId="28" xfId="154" applyFont="1" applyFill="1" applyBorder="1" applyAlignment="1">
      <alignment horizontal="center" vertical="center"/>
    </xf>
    <xf numFmtId="0" fontId="51" fillId="0" borderId="28" xfId="154" applyFont="1" applyFill="1" applyBorder="1" applyAlignment="1">
      <alignment horizontal="center" vertical="center" wrapText="1"/>
    </xf>
    <xf numFmtId="0" fontId="50" fillId="4" borderId="0" xfId="154" applyFont="1" applyFill="1" applyAlignment="1">
      <alignment horizontal="center"/>
    </xf>
    <xf numFmtId="43" fontId="51" fillId="0" borderId="0" xfId="2" applyFont="1" applyFill="1"/>
    <xf numFmtId="0" fontId="60" fillId="0" borderId="0" xfId="4" applyFont="1" applyFill="1" applyAlignment="1">
      <alignment horizontal="center"/>
    </xf>
    <xf numFmtId="0" fontId="51" fillId="0" borderId="0" xfId="154" applyFont="1" applyFill="1" applyAlignment="1">
      <alignment wrapText="1"/>
    </xf>
    <xf numFmtId="0" fontId="51" fillId="0" borderId="0" xfId="154" applyFont="1" applyFill="1" applyAlignment="1">
      <alignment horizontal="center" wrapText="1"/>
    </xf>
    <xf numFmtId="43" fontId="50" fillId="4" borderId="0" xfId="2" applyNumberFormat="1" applyFont="1" applyFill="1" applyAlignment="1"/>
    <xf numFmtId="43" fontId="51" fillId="0" borderId="0" xfId="2" applyNumberFormat="1" applyFont="1" applyFill="1" applyAlignment="1"/>
    <xf numFmtId="0" fontId="51" fillId="0" borderId="0" xfId="154" applyFont="1" applyFill="1" applyAlignment="1">
      <alignment horizontal="center"/>
    </xf>
    <xf numFmtId="164" fontId="51" fillId="4" borderId="0" xfId="2" applyNumberFormat="1" applyFont="1" applyFill="1" applyAlignment="1"/>
    <xf numFmtId="43" fontId="50" fillId="0" borderId="0" xfId="2" applyFont="1" applyFill="1"/>
    <xf numFmtId="43" fontId="61" fillId="0" borderId="0" xfId="2" applyFont="1" applyFill="1"/>
    <xf numFmtId="43" fontId="62" fillId="0" borderId="0" xfId="2" applyFont="1" applyFill="1"/>
    <xf numFmtId="43" fontId="62" fillId="0" borderId="0" xfId="2" applyFont="1" applyFill="1" applyAlignment="1"/>
    <xf numFmtId="0" fontId="51" fillId="6" borderId="0" xfId="154" applyFont="1" applyFill="1" applyAlignment="1">
      <alignment horizontal="center"/>
    </xf>
    <xf numFmtId="0" fontId="51" fillId="0" borderId="0" xfId="154" applyFont="1" applyAlignment="1">
      <alignment wrapText="1"/>
    </xf>
    <xf numFmtId="0" fontId="51" fillId="0" borderId="0" xfId="154" applyFont="1" applyAlignment="1">
      <alignment horizontal="center" wrapText="1"/>
    </xf>
    <xf numFmtId="43" fontId="62" fillId="0" borderId="0" xfId="2" applyFont="1" applyFill="1" applyAlignment="1">
      <alignment horizontal="center"/>
    </xf>
    <xf numFmtId="43" fontId="62" fillId="0" borderId="0" xfId="2" applyFont="1" applyAlignment="1">
      <alignment horizontal="right"/>
    </xf>
    <xf numFmtId="0" fontId="62" fillId="0" borderId="0" xfId="154" applyFont="1" applyAlignment="1">
      <alignment horizontal="center"/>
    </xf>
    <xf numFmtId="0" fontId="50" fillId="0" borderId="0" xfId="154" applyFont="1" applyAlignment="1">
      <alignment horizontal="center"/>
    </xf>
    <xf numFmtId="43" fontId="62" fillId="0" borderId="0" xfId="2" applyFont="1" applyFill="1" applyAlignment="1">
      <alignment horizontal="right"/>
    </xf>
    <xf numFmtId="43" fontId="62" fillId="0" borderId="0" xfId="2" applyFont="1" applyFill="1" applyBorder="1" applyAlignment="1">
      <alignment horizontal="right"/>
    </xf>
  </cellXfs>
  <cellStyles count="185">
    <cellStyle name=" 1" xfId="7"/>
    <cellStyle name="_2010 СТРУКТУРА СВОД" xfId="8"/>
    <cellStyle name="_4.1 и 5 Финпланы" xfId="9"/>
    <cellStyle name="_4.1 и 5 Финпланы (1)" xfId="10"/>
    <cellStyle name="_Copy of ДРСК_1" xfId="11"/>
    <cellStyle name="_ДРСК, ИПР 2010 Приложение 1свод" xfId="12"/>
    <cellStyle name="_Инвест-структура 2011 26.10.10" xfId="13"/>
    <cellStyle name="_Инвест-структура_ХЭС_22.10.2010" xfId="14"/>
    <cellStyle name="_Инвест-структура_ХЭС_29.10.2010" xfId="15"/>
    <cellStyle name="_ИПР 2011-2017  ХЭС  от 21.02.12" xfId="16"/>
    <cellStyle name="_ИПР 2011-2017 ХЭС  10.01.12 ПРАВИЛЬНЫЙ" xfId="17"/>
    <cellStyle name="_ИПР 2011-2017 ХЭС 16.12.11 на РАО" xfId="18"/>
    <cellStyle name="_ИПР 2012 ХЭС  12.01.12" xfId="19"/>
    <cellStyle name="_ИПР 2014-2018 ХЭС 06.12.12" xfId="20"/>
    <cellStyle name="_Книга2" xfId="21"/>
    <cellStyle name="_Книга4" xfId="22"/>
    <cellStyle name="_Лист1" xfId="23"/>
    <cellStyle name="_Лист2" xfId="24"/>
    <cellStyle name="_Модель Стратегия Ленэнерго_3" xfId="25"/>
    <cellStyle name="_Прил 14 ( 29 ноября)" xfId="26"/>
    <cellStyle name="_Прил 25а_ЕАО_25.12.2009" xfId="27"/>
    <cellStyle name="_Прил 25а_свод_02.11.2009" xfId="28"/>
    <cellStyle name="_Прил 4.1, 4.3 ИПР 2013-2017 24.01.12 СЕМЫКИН" xfId="29"/>
    <cellStyle name="_Прил 4_21.04.2009_СВОД" xfId="30"/>
    <cellStyle name="_Прил. 1.2, 2.2" xfId="31"/>
    <cellStyle name="_прил. 1.4" xfId="32"/>
    <cellStyle name="_Прил.1 Финансирование ИПР 2011-2013" xfId="33"/>
    <cellStyle name="_Прил.10 Отчет об исполнении  финплана 2009-2010" xfId="34"/>
    <cellStyle name="_Прил.4 Отчет об источниках финансирования ИПР 2009-2010 ХЭС" xfId="35"/>
    <cellStyle name="_Прил.9 Финплан 2011-2013" xfId="36"/>
    <cellStyle name="_Прилож. Л к регл. РАО ХЭС 28.11.11 1" xfId="37"/>
    <cellStyle name="_Приложение  2.2; 2.3 ИПР 2013 25.12.12" xfId="38"/>
    <cellStyle name="_Приложение 1 - ЮЯ 2010-2012 гг." xfId="39"/>
    <cellStyle name="_Приложение 1.2_ЮЯ" xfId="40"/>
    <cellStyle name="_Приложение 1.4 ИПР 2013г. ХЭС 21.12.12" xfId="41"/>
    <cellStyle name="_Приложение 14" xfId="42"/>
    <cellStyle name="_Приложение 14 ИПР 2013г. ХЭС 24.12.12" xfId="43"/>
    <cellStyle name="_Приложение 2 (3 вариант)" xfId="44"/>
    <cellStyle name="_Приложение 2 в формате Приложения 8" xfId="45"/>
    <cellStyle name="_Приложение 2 фин. модель ДРСК 01.03.2011 г." xfId="46"/>
    <cellStyle name="_Приложение 4 от 11.01.10" xfId="47"/>
    <cellStyle name="_Приложение 5 ИПР 2013-2017" xfId="48"/>
    <cellStyle name="_Приложение 6" xfId="49"/>
    <cellStyle name="_Приложение 6.1_ЕАО от Артура" xfId="50"/>
    <cellStyle name="_Приложение 7.1" xfId="51"/>
    <cellStyle name="_Приложение 8а" xfId="52"/>
    <cellStyle name="_Приложение №1" xfId="53"/>
    <cellStyle name="_Приложение Ж (инвест.стр-ра)" xfId="54"/>
    <cellStyle name="_Приложения  4.1 ОАО ДРСК,4.2 ХЭС" xfId="55"/>
    <cellStyle name="_Приложения 11 г. ХЭС 28.03.11 утв. Чудовым" xfId="56"/>
    <cellStyle name="_Приложения на Прав-во ХЭС 12.01.12" xfId="57"/>
    <cellStyle name="_таблица 14 ЕАО." xfId="58"/>
    <cellStyle name="_таблица 14 Перечень ИПР и план финансирования 2010г ЕАО." xfId="59"/>
    <cellStyle name="_Финплан ДРСК 2011-2013 17.02.10 Семыкин" xfId="60"/>
    <cellStyle name="_ЮЯ_РАО ЭСВ (1)" xfId="61"/>
    <cellStyle name="20% - Акцент1 2" xfId="62"/>
    <cellStyle name="20% - Акцент1 2 2" xfId="63"/>
    <cellStyle name="20% - Акцент2 2" xfId="64"/>
    <cellStyle name="20% - Акцент2 2 2" xfId="65"/>
    <cellStyle name="20% - Акцент3 2" xfId="66"/>
    <cellStyle name="20% - Акцент3 2 2" xfId="67"/>
    <cellStyle name="20% - Акцент4 2" xfId="68"/>
    <cellStyle name="20% - Акцент4 2 2" xfId="69"/>
    <cellStyle name="20% - Акцент5 2" xfId="70"/>
    <cellStyle name="20% - Акцент5 2 2" xfId="71"/>
    <cellStyle name="20% - Акцент6 2" xfId="72"/>
    <cellStyle name="20% - Акцент6 2 2" xfId="73"/>
    <cellStyle name="40% - Акцент1 2" xfId="74"/>
    <cellStyle name="40% - Акцент1 2 2" xfId="75"/>
    <cellStyle name="40% - Акцент2 2" xfId="76"/>
    <cellStyle name="40% - Акцент2 2 2" xfId="77"/>
    <cellStyle name="40% - Акцент3 2" xfId="78"/>
    <cellStyle name="40% - Акцент3 2 2" xfId="79"/>
    <cellStyle name="40% - Акцент4 2" xfId="80"/>
    <cellStyle name="40% - Акцент4 2 2" xfId="81"/>
    <cellStyle name="40% - Акцент5 2" xfId="82"/>
    <cellStyle name="40% - Акцент5 2 2" xfId="83"/>
    <cellStyle name="40% - Акцент6 2" xfId="84"/>
    <cellStyle name="40% - Акцент6 2 2" xfId="85"/>
    <cellStyle name="60% - Акцент1 2" xfId="86"/>
    <cellStyle name="60% - Акцент2 2" xfId="87"/>
    <cellStyle name="60% - Акцент3 2" xfId="88"/>
    <cellStyle name="60% - Акцент4 2" xfId="89"/>
    <cellStyle name="60% - Акцент5 2" xfId="90"/>
    <cellStyle name="60% - Акцент6 2" xfId="91"/>
    <cellStyle name="Assumption" xfId="92"/>
    <cellStyle name="Dates" xfId="93"/>
    <cellStyle name="E-mail" xfId="94"/>
    <cellStyle name="Heading" xfId="95"/>
    <cellStyle name="Heading2" xfId="96"/>
    <cellStyle name="Inputs" xfId="97"/>
    <cellStyle name="Normal_Copy of IP_Kamhatskenergo_v_formate_RAO" xfId="98"/>
    <cellStyle name="Table Heading" xfId="99"/>
    <cellStyle name="Telephone number" xfId="100"/>
    <cellStyle name="Акцент1 2" xfId="101"/>
    <cellStyle name="Акцент2 2" xfId="102"/>
    <cellStyle name="Акцент3 2" xfId="103"/>
    <cellStyle name="Акцент4 2" xfId="104"/>
    <cellStyle name="Акцент5 2" xfId="105"/>
    <cellStyle name="Акцент6 2" xfId="106"/>
    <cellStyle name="Ввод  2" xfId="107"/>
    <cellStyle name="Вывод 2" xfId="108"/>
    <cellStyle name="Вычисление 2" xfId="109"/>
    <cellStyle name="Денежный 2" xfId="110"/>
    <cellStyle name="Заголовок" xfId="111"/>
    <cellStyle name="Заголовок 1 2" xfId="112"/>
    <cellStyle name="Заголовок 2 2" xfId="113"/>
    <cellStyle name="Заголовок 3 2" xfId="114"/>
    <cellStyle name="Заголовок 4 2" xfId="115"/>
    <cellStyle name="ЗаголовокСтолбца" xfId="116"/>
    <cellStyle name="Значение" xfId="117"/>
    <cellStyle name="Итог 2" xfId="118"/>
    <cellStyle name="Контрольная ячейка 2" xfId="119"/>
    <cellStyle name="Название 2" xfId="120"/>
    <cellStyle name="Нейтральный 2" xfId="121"/>
    <cellStyle name="Обычный" xfId="0" builtinId="0"/>
    <cellStyle name="Обычный 10" xfId="4"/>
    <cellStyle name="Обычный 10 2" xfId="122"/>
    <cellStyle name="Обычный 10 3" xfId="123"/>
    <cellStyle name="Обычный 11" xfId="124"/>
    <cellStyle name="Обычный 11 2" xfId="125"/>
    <cellStyle name="Обычный 12" xfId="1"/>
    <cellStyle name="Обычный 12 2" xfId="126"/>
    <cellStyle name="Обычный 12 3" xfId="127"/>
    <cellStyle name="Обычный 13" xfId="128"/>
    <cellStyle name="Обычный 14" xfId="129"/>
    <cellStyle name="Обычный 15" xfId="130"/>
    <cellStyle name="Обычный 16" xfId="131"/>
    <cellStyle name="Обычный 2" xfId="132"/>
    <cellStyle name="Обычный 2 2" xfId="133"/>
    <cellStyle name="Обычный 2 2 2" xfId="134"/>
    <cellStyle name="Обычный 2 3" xfId="135"/>
    <cellStyle name="Обычный 3" xfId="5"/>
    <cellStyle name="Обычный 3 2" xfId="136"/>
    <cellStyle name="Обычный 3 3" xfId="137"/>
    <cellStyle name="Обычный 3_ДИПР 2014-2018 (прил 1.1,1.2,1.3,2.2,2.3, 6.1.,6.2,6.3)" xfId="138"/>
    <cellStyle name="Обычный 4" xfId="139"/>
    <cellStyle name="Обычный 5" xfId="140"/>
    <cellStyle name="Обычный 5 2" xfId="141"/>
    <cellStyle name="Обычный 5 2 2" xfId="142"/>
    <cellStyle name="Обычный 5 3" xfId="143"/>
    <cellStyle name="Обычный 5 4" xfId="144"/>
    <cellStyle name="Обычный 5_Все прил 2012-2017 (коррект ПР) ЕАО" xfId="145"/>
    <cellStyle name="Обычный 6" xfId="146"/>
    <cellStyle name="Обычный 6 2" xfId="147"/>
    <cellStyle name="Обычный 7" xfId="148"/>
    <cellStyle name="Обычный 7 2" xfId="149"/>
    <cellStyle name="Обычный 8" xfId="150"/>
    <cellStyle name="Обычный 8 28" xfId="3"/>
    <cellStyle name="Обычный 8 28 2" xfId="151"/>
    <cellStyle name="Обычный 8_Прил 6.1, 6,2, 6,3 факт ЕИ" xfId="152"/>
    <cellStyle name="Обычный 9" xfId="153"/>
    <cellStyle name="Обычный_ДРСК 1.3 новая" xfId="154"/>
    <cellStyle name="Обычный_Приложение 14" xfId="155"/>
    <cellStyle name="Плохой 2" xfId="156"/>
    <cellStyle name="Пояснение 2" xfId="157"/>
    <cellStyle name="Примечание 2" xfId="158"/>
    <cellStyle name="Примечание 2 2" xfId="159"/>
    <cellStyle name="Процентный 2" xfId="160"/>
    <cellStyle name="Процентный 2 2" xfId="161"/>
    <cellStyle name="Процентный 2 3" xfId="162"/>
    <cellStyle name="Процентный 3" xfId="163"/>
    <cellStyle name="Процентный 4" xfId="164"/>
    <cellStyle name="Процентный 5" xfId="165"/>
    <cellStyle name="Связанная ячейка 2" xfId="166"/>
    <cellStyle name="Стиль 1" xfId="6"/>
    <cellStyle name="Стиль 1 2" xfId="167"/>
    <cellStyle name="Стиль 1 3" xfId="168"/>
    <cellStyle name="Стиль 1 3 2" xfId="169"/>
    <cellStyle name="Стиль 1 4" xfId="170"/>
    <cellStyle name="Стиль 1 5" xfId="171"/>
    <cellStyle name="Стиль 1_1.2 ХЭС" xfId="172"/>
    <cellStyle name="Текст предупреждения 2" xfId="173"/>
    <cellStyle name="Финансовый 2" xfId="174"/>
    <cellStyle name="Финансовый 2 2" xfId="2"/>
    <cellStyle name="Финансовый 2 2 2" xfId="175"/>
    <cellStyle name="Финансовый 2 3" xfId="176"/>
    <cellStyle name="Финансовый 3" xfId="177"/>
    <cellStyle name="Финансовый 3 2" xfId="178"/>
    <cellStyle name="Финансовый 4" xfId="179"/>
    <cellStyle name="Финансовый 4 2" xfId="180"/>
    <cellStyle name="Финансовый 4 3" xfId="181"/>
    <cellStyle name="Финансовый 5" xfId="182"/>
    <cellStyle name="Формула" xfId="183"/>
    <cellStyle name="Хороший 2" xfId="1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3\3.&#1042;%20&#1056;&#1069;&#1050;,%20&#1088;&#1077;&#1075;&#1080;&#1086;&#1085;%20&#1086;&#1090;%2019.02.2013%20(&#1040;&#1069;&#1057;,%20&#1061;&#1069;&#1057;,%20&#1045;&#1040;&#1054;)\&#1061;&#1069;&#1057;%2021.05.2013%20&#1074;%20&#1055;&#1088;&#1072;&#1074;&#1080;&#1090;&#1077;&#1083;&#1100;&#1089;&#1090;&#1074;&#1086;\&#1055;&#1088;&#1080;&#1083;&#1086;&#1078;&#1077;&#1085;&#1080;&#1103;%20%204.1,%204.3,%205%20&#1054;&#1040;&#1054;%20&#1044;&#1056;&#1057;&#1050;_2013-20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1-2017\&#1054;&#1090;&#1074;&#1077;&#1090;&#1099;%20(&#1089;&#1086;&#1075;&#1083;&#1072;&#1089;&#1086;&#1074;&#1072;&#1085;&#1080;&#1103;)%20&#1088;&#1077;&#1075;&#1080;&#1086;&#1085;&#1086;&#1074;\&#1061;&#1069;&#1057;%20&#1085;&#1086;&#1074;&#1099;&#1081;%20&#1087;&#1072;&#1082;&#1077;&#1090;\&#1048;&#1055;&#1056;%202011-2017%20%20&#1061;&#1069;&#1057;%20%20&#1086;&#1090;%2021.02.1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2\&#1056;&#1045;&#1043;&#1048;&#1054;&#1053;%20&#1055;&#1054;%201%20&#1055;&#1054;&#1051;&#1059;&#1043;&#1054;&#1044;&#1048;&#1070;%202012%20&#1075;\&#1059;&#1058;&#1042;&#1045;&#1056;&#1046;&#1044;&#1025;&#1053;&#1053;&#1067;&#1045;%20&#1056;&#1045;&#1043;&#1048;&#1054;&#1053;&#1054;&#1052;\&#1055;&#1069;&#1057;\&#1050;&#1086;&#1087;&#1080;&#1103;%20&#1055;&#1069;&#1057;%20&#1085;&#1072;%20&#1086;&#1090;&#1087;&#1088;&#1072;&#1074;&#1082;&#1091;%20%20&#1048;&#1055;&#1056;%202013-2017&#1075;&#1075;%20-%2010%2010%202013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89;&#1077;&#1090;&#1077;&#1074;&#1099;&#1077;%20&#1088;&#1077;&#1089;&#1091;&#1088;&#1089;&#1099;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2\&#1056;&#1045;&#1043;&#1048;&#1054;&#1053;%20&#1055;&#1054;%201%20&#1055;&#1054;&#1051;&#1059;&#1043;&#1054;&#1044;&#1048;&#1070;%202012%20&#1075;\&#1059;&#1058;&#1042;&#1045;&#1056;&#1046;&#1044;&#1025;&#1053;&#1053;&#1067;&#1045;%20&#1056;&#1045;&#1043;&#1048;&#1054;&#1053;&#1054;&#1052;\&#1069;&#1057;%20&#1045;&#1040;&#1054;\&#1048;&#1055;&#1056;%202012-2017%20&#1075;&#1075;%20(&#1087;&#1088;&#1080;&#1083;.%20&#1082;%20&#1087;&#1088;&#1080;&#1082;&#1072;&#1079;&#1091;_38%20&#1086;&#1090;%2028.09.2012&#1075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  <sheetName val="Карточка"/>
      <sheetName val="ф1 инвалюта"/>
    </sheetNames>
    <sheetDataSet>
      <sheetData sheetId="0">
        <row r="8">
          <cell r="D8">
            <v>1</v>
          </cell>
        </row>
        <row r="12">
          <cell r="AN12">
            <v>5</v>
          </cell>
        </row>
        <row r="106">
          <cell r="AN106" t="str">
            <v xml:space="preserve"> 2044</v>
          </cell>
        </row>
        <row r="110">
          <cell r="AN110">
            <v>0</v>
          </cell>
        </row>
        <row r="111">
          <cell r="AN111">
            <v>5.4000000000000048E-2</v>
          </cell>
        </row>
        <row r="112">
          <cell r="AN112">
            <v>1</v>
          </cell>
        </row>
        <row r="114">
          <cell r="AN114">
            <v>0</v>
          </cell>
        </row>
        <row r="115">
          <cell r="AN115">
            <v>0</v>
          </cell>
        </row>
        <row r="117">
          <cell r="AN117">
            <v>0</v>
          </cell>
        </row>
        <row r="118">
          <cell r="AN118">
            <v>5.4000000000000048E-2</v>
          </cell>
        </row>
        <row r="119">
          <cell r="AN119">
            <v>1</v>
          </cell>
        </row>
        <row r="121">
          <cell r="AN121">
            <v>0</v>
          </cell>
        </row>
        <row r="123">
          <cell r="AN123">
            <v>0</v>
          </cell>
        </row>
        <row r="124">
          <cell r="AN124">
            <v>0</v>
          </cell>
        </row>
        <row r="125">
          <cell r="AN125">
            <v>0</v>
          </cell>
        </row>
        <row r="126">
          <cell r="AN126">
            <v>0</v>
          </cell>
        </row>
        <row r="127">
          <cell r="AN127">
            <v>0</v>
          </cell>
        </row>
        <row r="128">
          <cell r="AN128">
            <v>0</v>
          </cell>
        </row>
        <row r="129">
          <cell r="AN129">
            <v>0</v>
          </cell>
        </row>
        <row r="130">
          <cell r="AN130">
            <v>0</v>
          </cell>
        </row>
        <row r="131">
          <cell r="AN131">
            <v>0</v>
          </cell>
        </row>
        <row r="134">
          <cell r="AN134" t="str">
            <v xml:space="preserve"> 2044</v>
          </cell>
        </row>
        <row r="137">
          <cell r="AN137">
            <v>0</v>
          </cell>
        </row>
        <row r="138">
          <cell r="AN138">
            <v>0</v>
          </cell>
        </row>
        <row r="139">
          <cell r="AN139">
            <v>0</v>
          </cell>
        </row>
        <row r="140">
          <cell r="AN140">
            <v>0</v>
          </cell>
        </row>
        <row r="141">
          <cell r="AN141">
            <v>0</v>
          </cell>
        </row>
        <row r="142">
          <cell r="AN142">
            <v>0</v>
          </cell>
        </row>
        <row r="144">
          <cell r="AN144">
            <v>0</v>
          </cell>
        </row>
        <row r="146">
          <cell r="AN146">
            <v>0</v>
          </cell>
        </row>
        <row r="147">
          <cell r="AN147">
            <v>0</v>
          </cell>
        </row>
        <row r="148">
          <cell r="AN148">
            <v>0</v>
          </cell>
        </row>
        <row r="149">
          <cell r="AN149">
            <v>0</v>
          </cell>
        </row>
        <row r="151">
          <cell r="AN151">
            <v>0</v>
          </cell>
        </row>
        <row r="153">
          <cell r="AN153">
            <v>0</v>
          </cell>
        </row>
        <row r="156">
          <cell r="AN156" t="str">
            <v xml:space="preserve"> 2044</v>
          </cell>
        </row>
        <row r="158">
          <cell r="AN158">
            <v>0</v>
          </cell>
        </row>
        <row r="161">
          <cell r="AN161">
            <v>0</v>
          </cell>
        </row>
        <row r="162">
          <cell r="AN162">
            <v>1</v>
          </cell>
        </row>
        <row r="163">
          <cell r="AN163">
            <v>5.4000000000000048E-2</v>
          </cell>
        </row>
        <row r="164">
          <cell r="AN164">
            <v>6.1375632402476503</v>
          </cell>
        </row>
        <row r="165">
          <cell r="AN165">
            <v>0</v>
          </cell>
        </row>
        <row r="167">
          <cell r="AN167">
            <v>0</v>
          </cell>
        </row>
        <row r="168">
          <cell r="AN168">
            <v>0</v>
          </cell>
        </row>
        <row r="169">
          <cell r="AN169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0</v>
          </cell>
        </row>
        <row r="176">
          <cell r="AN176">
            <v>0</v>
          </cell>
        </row>
        <row r="179">
          <cell r="AN179" t="str">
            <v xml:space="preserve"> 2044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5">
          <cell r="AN195">
            <v>0</v>
          </cell>
        </row>
        <row r="196">
          <cell r="AN196">
            <v>0</v>
          </cell>
        </row>
        <row r="197">
          <cell r="AN197">
            <v>0</v>
          </cell>
        </row>
        <row r="198">
          <cell r="AN198">
            <v>0</v>
          </cell>
        </row>
        <row r="200">
          <cell r="AN200">
            <v>0</v>
          </cell>
        </row>
        <row r="204">
          <cell r="AN204" t="str">
            <v xml:space="preserve"> 2044</v>
          </cell>
        </row>
        <row r="206">
          <cell r="AN206">
            <v>0</v>
          </cell>
        </row>
        <row r="207">
          <cell r="AN207">
            <v>0</v>
          </cell>
        </row>
        <row r="208">
          <cell r="AN208">
            <v>0</v>
          </cell>
        </row>
        <row r="209">
          <cell r="AN209">
            <v>0</v>
          </cell>
        </row>
        <row r="210">
          <cell r="AN210">
            <v>0</v>
          </cell>
        </row>
        <row r="211">
          <cell r="AN211">
            <v>0</v>
          </cell>
        </row>
        <row r="212">
          <cell r="AN212">
            <v>0</v>
          </cell>
        </row>
        <row r="213">
          <cell r="AN213">
            <v>0</v>
          </cell>
        </row>
        <row r="214">
          <cell r="AN214">
            <v>0</v>
          </cell>
        </row>
        <row r="215">
          <cell r="AN215">
            <v>0</v>
          </cell>
        </row>
        <row r="216">
          <cell r="AN216">
            <v>0</v>
          </cell>
        </row>
        <row r="217">
          <cell r="AN217">
            <v>0</v>
          </cell>
        </row>
        <row r="218">
          <cell r="AN218">
            <v>0</v>
          </cell>
        </row>
        <row r="219">
          <cell r="AN219">
            <v>0</v>
          </cell>
        </row>
        <row r="220">
          <cell r="AN220">
            <v>0</v>
          </cell>
        </row>
        <row r="221">
          <cell r="AN221">
            <v>0</v>
          </cell>
        </row>
        <row r="222">
          <cell r="AN222">
            <v>0</v>
          </cell>
        </row>
        <row r="223">
          <cell r="AN223">
            <v>0</v>
          </cell>
        </row>
        <row r="224">
          <cell r="AN224">
            <v>0</v>
          </cell>
        </row>
        <row r="225">
          <cell r="AN225">
            <v>0</v>
          </cell>
        </row>
        <row r="228">
          <cell r="AN228" t="str">
            <v xml:space="preserve"> 2044</v>
          </cell>
        </row>
        <row r="230">
          <cell r="AN230">
            <v>0</v>
          </cell>
        </row>
        <row r="231">
          <cell r="AN231">
            <v>0</v>
          </cell>
        </row>
        <row r="232">
          <cell r="AN232">
            <v>0</v>
          </cell>
        </row>
        <row r="233">
          <cell r="AN233">
            <v>0</v>
          </cell>
        </row>
        <row r="234">
          <cell r="AN234">
            <v>0</v>
          </cell>
        </row>
        <row r="235">
          <cell r="AN235">
            <v>0</v>
          </cell>
        </row>
        <row r="236">
          <cell r="AN236">
            <v>0</v>
          </cell>
        </row>
        <row r="237">
          <cell r="AN237">
            <v>0</v>
          </cell>
        </row>
        <row r="239">
          <cell r="AN239">
            <v>0</v>
          </cell>
        </row>
        <row r="241">
          <cell r="AN241">
            <v>0</v>
          </cell>
        </row>
        <row r="242">
          <cell r="AN242">
            <v>0</v>
          </cell>
        </row>
        <row r="243">
          <cell r="AN243">
            <v>0</v>
          </cell>
        </row>
        <row r="244">
          <cell r="AN244">
            <v>0</v>
          </cell>
        </row>
        <row r="245">
          <cell r="AN245">
            <v>0</v>
          </cell>
        </row>
        <row r="247">
          <cell r="AN247">
            <v>0</v>
          </cell>
        </row>
        <row r="249">
          <cell r="AN249">
            <v>0</v>
          </cell>
        </row>
        <row r="250">
          <cell r="AN250">
            <v>0</v>
          </cell>
        </row>
        <row r="251">
          <cell r="AN251">
            <v>0</v>
          </cell>
        </row>
        <row r="252">
          <cell r="AN252">
            <v>0</v>
          </cell>
        </row>
        <row r="253">
          <cell r="AN253">
            <v>0</v>
          </cell>
        </row>
        <row r="254">
          <cell r="AN254">
            <v>0</v>
          </cell>
        </row>
        <row r="256">
          <cell r="AN256">
            <v>0</v>
          </cell>
        </row>
        <row r="258">
          <cell r="AN258">
            <v>0</v>
          </cell>
        </row>
        <row r="259">
          <cell r="AN259">
            <v>0</v>
          </cell>
        </row>
        <row r="262">
          <cell r="AN262" t="str">
            <v xml:space="preserve"> 2044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0</v>
          </cell>
        </row>
        <row r="267">
          <cell r="AN267">
            <v>0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5">
          <cell r="AN275">
            <v>0</v>
          </cell>
        </row>
        <row r="276">
          <cell r="AN276">
            <v>0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1">
          <cell r="AN281">
            <v>0</v>
          </cell>
        </row>
        <row r="283">
          <cell r="AN283">
            <v>0</v>
          </cell>
        </row>
        <row r="284">
          <cell r="AN284">
            <v>0</v>
          </cell>
        </row>
        <row r="285">
          <cell r="AN285">
            <v>0</v>
          </cell>
        </row>
        <row r="286">
          <cell r="AN286">
            <v>0</v>
          </cell>
        </row>
        <row r="287">
          <cell r="AN287">
            <v>0</v>
          </cell>
        </row>
        <row r="288">
          <cell r="AN288">
            <v>0</v>
          </cell>
        </row>
        <row r="289">
          <cell r="AN289">
            <v>0</v>
          </cell>
        </row>
        <row r="290">
          <cell r="AN290">
            <v>0</v>
          </cell>
        </row>
        <row r="291">
          <cell r="AN291">
            <v>0</v>
          </cell>
        </row>
        <row r="293">
          <cell r="AN293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300">
          <cell r="AN300">
            <v>0</v>
          </cell>
        </row>
        <row r="301">
          <cell r="AN301">
            <v>0</v>
          </cell>
        </row>
      </sheetData>
      <sheetData sheetId="1">
        <row r="7">
          <cell r="D7">
            <v>40544</v>
          </cell>
        </row>
        <row r="8">
          <cell r="D8">
            <v>34</v>
          </cell>
        </row>
        <row r="9">
          <cell r="D9">
            <v>4</v>
          </cell>
          <cell r="E9" t="str">
            <v>лет</v>
          </cell>
        </row>
        <row r="10">
          <cell r="D10">
            <v>360</v>
          </cell>
        </row>
        <row r="11">
          <cell r="B11" t="str">
            <v>тыс. руб.</v>
          </cell>
          <cell r="D11">
            <v>7</v>
          </cell>
        </row>
        <row r="12">
          <cell r="B12" t="str">
            <v>$</v>
          </cell>
          <cell r="D12">
            <v>1</v>
          </cell>
        </row>
        <row r="17">
          <cell r="D17">
            <v>0</v>
          </cell>
        </row>
        <row r="18">
          <cell r="D18" t="b">
            <v>1</v>
          </cell>
        </row>
        <row r="19">
          <cell r="B19" t="str">
            <v>тыс. руб.</v>
          </cell>
          <cell r="D19">
            <v>1</v>
          </cell>
        </row>
        <row r="20">
          <cell r="D20" t="b">
            <v>1</v>
          </cell>
        </row>
        <row r="25">
          <cell r="F25">
            <v>2011</v>
          </cell>
        </row>
        <row r="26">
          <cell r="F26">
            <v>1</v>
          </cell>
        </row>
        <row r="27">
          <cell r="AN27">
            <v>34</v>
          </cell>
        </row>
        <row r="28">
          <cell r="AN28" t="str">
            <v>34 год</v>
          </cell>
        </row>
        <row r="29">
          <cell r="AN29">
            <v>52597</v>
          </cell>
        </row>
        <row r="30">
          <cell r="AN30" t="str">
            <v xml:space="preserve"> 2044</v>
          </cell>
        </row>
        <row r="33">
          <cell r="A33" t="str">
            <v>СТРОИТЕЛЬСТВО: ХАРАКТЕРИСТИКИ ОБЪЕКТА</v>
          </cell>
        </row>
        <row r="35">
          <cell r="A35" t="str">
            <v>Объект вводится в эксплуатацию в конце</v>
          </cell>
          <cell r="B35">
            <v>2</v>
          </cell>
          <cell r="C35" t="str">
            <v>года  проекта ( 2012)</v>
          </cell>
        </row>
        <row r="37">
          <cell r="A37" t="str">
            <v>Категория площадей</v>
          </cell>
          <cell r="B37" t="str">
            <v>Площадь</v>
          </cell>
          <cell r="D37">
            <v>1</v>
          </cell>
        </row>
        <row r="38">
          <cell r="A38" t="str">
            <v>Жилые площади</v>
          </cell>
          <cell r="B38">
            <v>0</v>
          </cell>
          <cell r="C38" t="str">
            <v>кв. м</v>
          </cell>
          <cell r="E38">
            <v>0</v>
          </cell>
          <cell r="F38" t="str">
            <v>(0%)</v>
          </cell>
        </row>
        <row r="40">
          <cell r="A40" t="str">
            <v>Полезная площадь объекта</v>
          </cell>
          <cell r="B40">
            <v>0</v>
          </cell>
          <cell r="C40" t="str">
            <v>кв. м</v>
          </cell>
        </row>
        <row r="41">
          <cell r="A41" t="str">
            <v>Общая площадь объекта</v>
          </cell>
          <cell r="B41">
            <v>0</v>
          </cell>
          <cell r="C41" t="str">
            <v>кв. м</v>
          </cell>
          <cell r="F41" t="str">
            <v/>
          </cell>
        </row>
        <row r="44">
          <cell r="A44" t="str">
            <v>СТРОИТЕЛЬСТВО: ИСПОЛЬЗОВАНИЕ ОБЪЕКТА</v>
          </cell>
        </row>
        <row r="46">
          <cell r="A46" t="str">
            <v>Привлечение дольщиков / соинвесторов</v>
          </cell>
          <cell r="B46" t="str">
            <v>Площадь</v>
          </cell>
        </row>
        <row r="47">
          <cell r="A47" t="str">
            <v>Жилые площади</v>
          </cell>
          <cell r="B47">
            <v>0</v>
          </cell>
          <cell r="C47" t="str">
            <v>кв. м</v>
          </cell>
          <cell r="F47">
            <v>0</v>
          </cell>
        </row>
        <row r="49">
          <cell r="A49" t="str">
            <v>Продажа готовых площадей (покупатели)</v>
          </cell>
        </row>
        <row r="50">
          <cell r="A50" t="str">
            <v>Жилые площади</v>
          </cell>
          <cell r="B50">
            <v>0</v>
          </cell>
          <cell r="C50" t="str">
            <v>кв. м</v>
          </cell>
          <cell r="F50">
            <v>0</v>
          </cell>
        </row>
        <row r="52">
          <cell r="A52" t="str">
            <v>Собственное использование объекта</v>
          </cell>
        </row>
        <row r="53">
          <cell r="A53" t="str">
            <v>Жилые площади</v>
          </cell>
          <cell r="B53">
            <v>0</v>
          </cell>
          <cell r="C53" t="str">
            <v>кв. м</v>
          </cell>
          <cell r="F53">
            <v>0</v>
          </cell>
        </row>
        <row r="54">
          <cell r="A54" t="str">
            <v/>
          </cell>
        </row>
        <row r="57">
          <cell r="A57" t="str">
            <v>СТРОИТЕЛЬСТВО: ЗАТРАТЫ НА ОБЪЕКТ</v>
          </cell>
          <cell r="D57">
            <v>1</v>
          </cell>
          <cell r="F57" t="str">
            <v>"0"</v>
          </cell>
          <cell r="G57" t="str">
            <v xml:space="preserve"> 2011</v>
          </cell>
          <cell r="H57" t="str">
            <v xml:space="preserve"> 2012</v>
          </cell>
          <cell r="I57" t="str">
            <v xml:space="preserve"> 2013</v>
          </cell>
          <cell r="J57" t="str">
            <v xml:space="preserve"> 2014</v>
          </cell>
          <cell r="K57" t="str">
            <v xml:space="preserve"> 2015</v>
          </cell>
          <cell r="L57" t="str">
            <v xml:space="preserve"> 2016</v>
          </cell>
          <cell r="M57" t="str">
            <v xml:space="preserve"> 2017</v>
          </cell>
          <cell r="N57" t="str">
            <v xml:space="preserve"> 2018</v>
          </cell>
          <cell r="O57" t="str">
            <v xml:space="preserve"> 2019</v>
          </cell>
          <cell r="P57" t="str">
            <v xml:space="preserve"> 2020</v>
          </cell>
          <cell r="Q57" t="str">
            <v xml:space="preserve"> 2021</v>
          </cell>
          <cell r="R57" t="str">
            <v xml:space="preserve"> 2022</v>
          </cell>
          <cell r="S57" t="str">
            <v xml:space="preserve"> 2023</v>
          </cell>
          <cell r="T57" t="str">
            <v xml:space="preserve"> 2024</v>
          </cell>
          <cell r="U57" t="str">
            <v xml:space="preserve"> 2025</v>
          </cell>
          <cell r="V57" t="str">
            <v xml:space="preserve"> 2026</v>
          </cell>
          <cell r="W57" t="str">
            <v xml:space="preserve"> 2027</v>
          </cell>
          <cell r="X57" t="str">
            <v xml:space="preserve"> 2028</v>
          </cell>
          <cell r="Y57" t="str">
            <v xml:space="preserve"> 2029</v>
          </cell>
          <cell r="Z57" t="str">
            <v xml:space="preserve"> 2030</v>
          </cell>
          <cell r="AA57" t="str">
            <v xml:space="preserve"> 2031</v>
          </cell>
          <cell r="AB57" t="str">
            <v xml:space="preserve"> 2032</v>
          </cell>
          <cell r="AC57" t="str">
            <v xml:space="preserve"> 2033</v>
          </cell>
          <cell r="AD57" t="str">
            <v xml:space="preserve"> 2034</v>
          </cell>
          <cell r="AE57" t="str">
            <v xml:space="preserve"> 2035</v>
          </cell>
          <cell r="AF57" t="str">
            <v xml:space="preserve"> 2036</v>
          </cell>
          <cell r="AG57" t="str">
            <v xml:space="preserve"> 2037</v>
          </cell>
          <cell r="AH57" t="str">
            <v xml:space="preserve"> 2038</v>
          </cell>
          <cell r="AI57" t="str">
            <v xml:space="preserve"> 2039</v>
          </cell>
          <cell r="AJ57" t="str">
            <v xml:space="preserve"> 2040</v>
          </cell>
          <cell r="AK57" t="str">
            <v xml:space="preserve"> 2041</v>
          </cell>
          <cell r="AL57" t="str">
            <v xml:space="preserve"> 2042</v>
          </cell>
          <cell r="AM57" t="str">
            <v xml:space="preserve"> 2043</v>
          </cell>
          <cell r="AN57" t="str">
            <v xml:space="preserve"> 2044</v>
          </cell>
          <cell r="AP57" t="str">
            <v>ИТОГО</v>
          </cell>
        </row>
        <row r="59">
          <cell r="A59" t="str">
            <v>Стадия строительства №1</v>
          </cell>
        </row>
        <row r="60">
          <cell r="A60" t="str">
            <v>начало стадии</v>
          </cell>
          <cell r="B60">
            <v>1</v>
          </cell>
        </row>
        <row r="61">
          <cell r="A61" t="str">
            <v>конец стадии</v>
          </cell>
          <cell r="B61">
            <v>2</v>
          </cell>
        </row>
        <row r="62">
          <cell r="A62" t="str">
            <v>Площади, к которым относится стадия</v>
          </cell>
          <cell r="B62">
            <v>0</v>
          </cell>
          <cell r="C62" t="str">
            <v>кв. м</v>
          </cell>
        </row>
        <row r="63">
          <cell r="A63" t="str">
            <v>Стоимость одного кв. м (с НДС)</v>
          </cell>
          <cell r="B63">
            <v>1</v>
          </cell>
          <cell r="C63" t="str">
            <v>тыс. руб.</v>
          </cell>
          <cell r="D63" t="str">
            <v>int_avg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</row>
        <row r="64">
          <cell r="A64" t="str">
            <v xml:space="preserve">    в том числе НДС</v>
          </cell>
          <cell r="B64">
            <v>0.18</v>
          </cell>
          <cell r="C64" t="str">
            <v>тыс. руб.</v>
          </cell>
          <cell r="D64" t="str">
            <v>int_avg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 t="str">
            <v>Объем выполненных работ</v>
          </cell>
          <cell r="C65" t="str">
            <v>тыс. руб.</v>
          </cell>
          <cell r="D65" t="str">
            <v>1_01</v>
          </cell>
          <cell r="G65">
            <v>15000</v>
          </cell>
          <cell r="H65">
            <v>109976</v>
          </cell>
          <cell r="I65">
            <v>190549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315525</v>
          </cell>
        </row>
        <row r="66">
          <cell r="A66" t="str">
            <v xml:space="preserve">    в том числе НДС</v>
          </cell>
          <cell r="C66" t="str">
            <v>тыс. руб.</v>
          </cell>
          <cell r="D66" t="str">
            <v>1_03</v>
          </cell>
          <cell r="G66">
            <v>2288.1355932203387</v>
          </cell>
          <cell r="H66">
            <v>16776</v>
          </cell>
          <cell r="I66">
            <v>29066.796610169491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48130.932203389828</v>
          </cell>
        </row>
        <row r="67">
          <cell r="A67" t="str">
            <v>Оплата работ</v>
          </cell>
          <cell r="C67" t="str">
            <v>тыс. руб.</v>
          </cell>
          <cell r="D67" t="str">
            <v>1_02</v>
          </cell>
          <cell r="F67">
            <v>0</v>
          </cell>
          <cell r="G67">
            <v>17700</v>
          </cell>
          <cell r="H67">
            <v>154500</v>
          </cell>
          <cell r="I67">
            <v>164272</v>
          </cell>
          <cell r="J67">
            <v>35848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372320</v>
          </cell>
        </row>
        <row r="68">
          <cell r="A68" t="str">
            <v xml:space="preserve">    в том числе НДС</v>
          </cell>
          <cell r="C68" t="str">
            <v>тыс. руб.</v>
          </cell>
          <cell r="D68" t="str">
            <v>1_04</v>
          </cell>
          <cell r="G68">
            <v>2700</v>
          </cell>
          <cell r="H68">
            <v>23567.796610169491</v>
          </cell>
          <cell r="I68">
            <v>25058.440677966108</v>
          </cell>
          <cell r="J68">
            <v>5468.3389830508459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56794.576271186445</v>
          </cell>
        </row>
        <row r="70">
          <cell r="A70" t="str">
            <v>Итого: объем выполненных работ</v>
          </cell>
          <cell r="C70" t="str">
            <v>тыс. руб.</v>
          </cell>
          <cell r="F70">
            <v>0</v>
          </cell>
          <cell r="G70">
            <v>15000</v>
          </cell>
          <cell r="H70">
            <v>109976</v>
          </cell>
          <cell r="I70">
            <v>190549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315525</v>
          </cell>
        </row>
        <row r="71">
          <cell r="A71" t="str">
            <v xml:space="preserve">   НДС</v>
          </cell>
          <cell r="C71" t="str">
            <v>тыс. руб.</v>
          </cell>
          <cell r="F71">
            <v>0</v>
          </cell>
          <cell r="G71">
            <v>2288.1355932203387</v>
          </cell>
          <cell r="H71">
            <v>16776</v>
          </cell>
          <cell r="I71">
            <v>29066.796610169491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48130.932203389828</v>
          </cell>
        </row>
        <row r="72">
          <cell r="A72" t="str">
            <v>Итого: оплата работ</v>
          </cell>
          <cell r="C72" t="str">
            <v>тыс. руб.</v>
          </cell>
          <cell r="F72">
            <v>0</v>
          </cell>
          <cell r="G72">
            <v>17700</v>
          </cell>
          <cell r="H72">
            <v>154500</v>
          </cell>
          <cell r="I72">
            <v>164272</v>
          </cell>
          <cell r="J72">
            <v>35848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372320</v>
          </cell>
        </row>
        <row r="73">
          <cell r="A73" t="str">
            <v xml:space="preserve">   НДС</v>
          </cell>
          <cell r="C73" t="str">
            <v>тыс. руб.</v>
          </cell>
          <cell r="F73">
            <v>0</v>
          </cell>
          <cell r="G73">
            <v>2700</v>
          </cell>
          <cell r="H73">
            <v>23567.796610169491</v>
          </cell>
          <cell r="I73">
            <v>25058.440677966108</v>
          </cell>
          <cell r="J73">
            <v>5468.3389830508459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56794.576271186445</v>
          </cell>
        </row>
        <row r="74">
          <cell r="A74" t="str">
            <v>Авансы подрядчикам (с НДС)</v>
          </cell>
          <cell r="C74" t="str">
            <v>тыс. руб.</v>
          </cell>
          <cell r="D74" t="str">
            <v>int_end</v>
          </cell>
          <cell r="F74">
            <v>0</v>
          </cell>
          <cell r="G74">
            <v>2700</v>
          </cell>
          <cell r="H74">
            <v>47224</v>
          </cell>
          <cell r="I74">
            <v>20947</v>
          </cell>
          <cell r="J74">
            <v>56795</v>
          </cell>
          <cell r="K74">
            <v>56795</v>
          </cell>
          <cell r="L74">
            <v>56795</v>
          </cell>
          <cell r="M74">
            <v>56795</v>
          </cell>
          <cell r="N74">
            <v>56795</v>
          </cell>
          <cell r="O74">
            <v>56795</v>
          </cell>
          <cell r="P74">
            <v>56795</v>
          </cell>
          <cell r="Q74">
            <v>56795</v>
          </cell>
          <cell r="R74">
            <v>56795</v>
          </cell>
          <cell r="S74">
            <v>56795</v>
          </cell>
          <cell r="T74">
            <v>56795</v>
          </cell>
          <cell r="U74">
            <v>56795</v>
          </cell>
          <cell r="V74">
            <v>56795</v>
          </cell>
          <cell r="W74">
            <v>56795</v>
          </cell>
          <cell r="X74">
            <v>56795</v>
          </cell>
          <cell r="Y74">
            <v>56795</v>
          </cell>
          <cell r="Z74">
            <v>56795</v>
          </cell>
          <cell r="AA74">
            <v>56795</v>
          </cell>
          <cell r="AB74">
            <v>56795</v>
          </cell>
          <cell r="AC74">
            <v>56795</v>
          </cell>
          <cell r="AD74">
            <v>56795</v>
          </cell>
          <cell r="AE74">
            <v>56795</v>
          </cell>
          <cell r="AF74">
            <v>56795</v>
          </cell>
          <cell r="AG74">
            <v>56795</v>
          </cell>
          <cell r="AH74">
            <v>56795</v>
          </cell>
          <cell r="AI74">
            <v>56795</v>
          </cell>
          <cell r="AJ74">
            <v>56795</v>
          </cell>
          <cell r="AK74">
            <v>56795</v>
          </cell>
          <cell r="AL74">
            <v>56795</v>
          </cell>
          <cell r="AM74">
            <v>56795</v>
          </cell>
          <cell r="AN74">
            <v>56795</v>
          </cell>
        </row>
        <row r="75">
          <cell r="A75" t="str">
            <v xml:space="preserve">   НДС</v>
          </cell>
          <cell r="C75" t="str">
            <v>тыс. руб.</v>
          </cell>
          <cell r="D75" t="str">
            <v>int_end</v>
          </cell>
          <cell r="F75">
            <v>0</v>
          </cell>
          <cell r="G75">
            <v>411.86440677966129</v>
          </cell>
          <cell r="H75">
            <v>7203.6610169491541</v>
          </cell>
          <cell r="I75">
            <v>3195.3050847457707</v>
          </cell>
          <cell r="J75">
            <v>8663.6440677966166</v>
          </cell>
          <cell r="K75">
            <v>8663.6440677966166</v>
          </cell>
          <cell r="L75">
            <v>8663.6440677966166</v>
          </cell>
          <cell r="M75">
            <v>8663.6440677966166</v>
          </cell>
          <cell r="N75">
            <v>8663.6440677966166</v>
          </cell>
          <cell r="O75">
            <v>8663.6440677966166</v>
          </cell>
          <cell r="P75">
            <v>8663.6440677966166</v>
          </cell>
          <cell r="Q75">
            <v>8663.6440677966166</v>
          </cell>
          <cell r="R75">
            <v>8663.6440677966166</v>
          </cell>
          <cell r="S75">
            <v>8663.6440677966166</v>
          </cell>
          <cell r="T75">
            <v>8663.6440677966166</v>
          </cell>
          <cell r="U75">
            <v>8663.6440677966166</v>
          </cell>
          <cell r="V75">
            <v>8663.6440677966166</v>
          </cell>
          <cell r="W75">
            <v>8663.6440677966166</v>
          </cell>
          <cell r="X75">
            <v>8663.6440677966166</v>
          </cell>
          <cell r="Y75">
            <v>8663.6440677966166</v>
          </cell>
          <cell r="Z75">
            <v>8663.6440677966166</v>
          </cell>
          <cell r="AA75">
            <v>8663.6440677966166</v>
          </cell>
          <cell r="AB75">
            <v>8663.6440677966166</v>
          </cell>
          <cell r="AC75">
            <v>8663.6440677966166</v>
          </cell>
          <cell r="AD75">
            <v>8663.6440677966166</v>
          </cell>
          <cell r="AE75">
            <v>8663.6440677966166</v>
          </cell>
          <cell r="AF75">
            <v>8663.6440677966166</v>
          </cell>
          <cell r="AG75">
            <v>8663.6440677966166</v>
          </cell>
          <cell r="AH75">
            <v>8663.6440677966166</v>
          </cell>
          <cell r="AI75">
            <v>8663.6440677966166</v>
          </cell>
          <cell r="AJ75">
            <v>8663.6440677966166</v>
          </cell>
          <cell r="AK75">
            <v>8663.6440677966166</v>
          </cell>
          <cell r="AL75">
            <v>8663.6440677966166</v>
          </cell>
          <cell r="AM75">
            <v>8663.6440677966166</v>
          </cell>
          <cell r="AN75">
            <v>8663.6440677966166</v>
          </cell>
        </row>
        <row r="76">
          <cell r="A76" t="str">
            <v>Кредиторская задолженность подрядчикам (с НДС)</v>
          </cell>
          <cell r="C76" t="str">
            <v>тыс. руб.</v>
          </cell>
          <cell r="D76" t="str">
            <v>int_end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A77" t="str">
            <v xml:space="preserve">   НДС</v>
          </cell>
          <cell r="C77" t="str">
            <v>тыс. руб.</v>
          </cell>
          <cell r="D77" t="str">
            <v>int_end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 t="str">
            <v>Период начала строительства</v>
          </cell>
          <cell r="B78">
            <v>1</v>
          </cell>
          <cell r="F78">
            <v>0</v>
          </cell>
          <cell r="G78">
            <v>1</v>
          </cell>
          <cell r="H78">
            <v>1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80">
          <cell r="A80" t="str">
            <v>Ранее осуществленные инвестиции</v>
          </cell>
          <cell r="B80">
            <v>0</v>
          </cell>
          <cell r="C80" t="str">
            <v>тыс. руб.</v>
          </cell>
        </row>
        <row r="81">
          <cell r="A81" t="str">
            <v>НДС к ранее осуществленным инвестициям</v>
          </cell>
          <cell r="B81">
            <v>0</v>
          </cell>
          <cell r="C81" t="str">
            <v>тыс. руб.</v>
          </cell>
        </row>
        <row r="82">
          <cell r="A82" t="str">
            <v>Рыночная стоимость недостроенного объекта</v>
          </cell>
          <cell r="B82">
            <v>0</v>
          </cell>
          <cell r="C82" t="str">
            <v>тыс. руб.</v>
          </cell>
        </row>
        <row r="85">
          <cell r="A85" t="str">
            <v>СТРОИТЕЛЬСТВО: ПРИВЛЕЧЕНИЕ ДОЛЬЩИКОВ / СОИНВЕСТОРОВ</v>
          </cell>
          <cell r="F85" t="str">
            <v>"0"</v>
          </cell>
          <cell r="G85" t="str">
            <v xml:space="preserve"> 2011</v>
          </cell>
          <cell r="H85" t="str">
            <v xml:space="preserve"> 2012</v>
          </cell>
          <cell r="I85" t="str">
            <v xml:space="preserve"> 2013</v>
          </cell>
          <cell r="J85" t="str">
            <v xml:space="preserve"> 2014</v>
          </cell>
          <cell r="K85" t="str">
            <v xml:space="preserve"> 2015</v>
          </cell>
          <cell r="L85" t="str">
            <v xml:space="preserve"> 2016</v>
          </cell>
          <cell r="M85" t="str">
            <v xml:space="preserve"> 2017</v>
          </cell>
          <cell r="N85" t="str">
            <v xml:space="preserve"> 2018</v>
          </cell>
          <cell r="O85" t="str">
            <v xml:space="preserve"> 2019</v>
          </cell>
          <cell r="P85" t="str">
            <v xml:space="preserve"> 2020</v>
          </cell>
          <cell r="Q85" t="str">
            <v xml:space="preserve"> 2021</v>
          </cell>
          <cell r="R85" t="str">
            <v xml:space="preserve"> 2022</v>
          </cell>
          <cell r="S85" t="str">
            <v xml:space="preserve"> 2023</v>
          </cell>
          <cell r="T85" t="str">
            <v xml:space="preserve"> 2024</v>
          </cell>
          <cell r="U85" t="str">
            <v xml:space="preserve"> 2025</v>
          </cell>
          <cell r="V85" t="str">
            <v xml:space="preserve"> 2026</v>
          </cell>
          <cell r="W85" t="str">
            <v xml:space="preserve"> 2027</v>
          </cell>
          <cell r="X85" t="str">
            <v xml:space="preserve"> 2028</v>
          </cell>
          <cell r="Y85" t="str">
            <v xml:space="preserve"> 2029</v>
          </cell>
          <cell r="Z85" t="str">
            <v xml:space="preserve"> 2030</v>
          </cell>
          <cell r="AA85" t="str">
            <v xml:space="preserve"> 2031</v>
          </cell>
          <cell r="AB85" t="str">
            <v xml:space="preserve"> 2032</v>
          </cell>
          <cell r="AC85" t="str">
            <v xml:space="preserve"> 2033</v>
          </cell>
          <cell r="AD85" t="str">
            <v xml:space="preserve"> 2034</v>
          </cell>
          <cell r="AE85" t="str">
            <v xml:space="preserve"> 2035</v>
          </cell>
          <cell r="AF85" t="str">
            <v xml:space="preserve"> 2036</v>
          </cell>
          <cell r="AG85" t="str">
            <v xml:space="preserve"> 2037</v>
          </cell>
          <cell r="AH85" t="str">
            <v xml:space="preserve"> 2038</v>
          </cell>
          <cell r="AI85" t="str">
            <v xml:space="preserve"> 2039</v>
          </cell>
          <cell r="AJ85" t="str">
            <v xml:space="preserve"> 2040</v>
          </cell>
          <cell r="AK85" t="str">
            <v xml:space="preserve"> 2041</v>
          </cell>
          <cell r="AL85" t="str">
            <v xml:space="preserve"> 2042</v>
          </cell>
          <cell r="AM85" t="str">
            <v xml:space="preserve"> 2043</v>
          </cell>
          <cell r="AN85" t="str">
            <v xml:space="preserve"> 2044</v>
          </cell>
          <cell r="AP85" t="str">
            <v>ИТОГО</v>
          </cell>
        </row>
        <row r="87">
          <cell r="A87" t="str">
            <v>Жилые площади</v>
          </cell>
        </row>
        <row r="88">
          <cell r="A88" t="str">
            <v>График привлечения дольщиков / соинвесторов</v>
          </cell>
          <cell r="B88">
            <v>0</v>
          </cell>
          <cell r="C88" t="str">
            <v>кв. м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</row>
        <row r="89">
          <cell r="A89" t="str">
            <v>График оплаты площадей</v>
          </cell>
          <cell r="B89">
            <v>0</v>
          </cell>
          <cell r="C89" t="str">
            <v>кв. м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</row>
        <row r="90">
          <cell r="A90" t="str">
            <v>Стоимость 1 кв. м (без НДС)</v>
          </cell>
          <cell r="B90">
            <v>1</v>
          </cell>
          <cell r="C90" t="str">
            <v>тыс. руб.</v>
          </cell>
          <cell r="D90" t="str">
            <v>1_01;int_avg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A91" t="str">
            <v xml:space="preserve">    в том числе вознаграждение заказчику</v>
          </cell>
          <cell r="B91">
            <v>0</v>
          </cell>
          <cell r="C91" t="str">
            <v>тыс. руб.</v>
          </cell>
          <cell r="D91" t="str">
            <v>int_avg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A92" t="str">
            <v>Поступление финансирования</v>
          </cell>
          <cell r="C92" t="str">
            <v>тыс. руб.</v>
          </cell>
          <cell r="D92" t="str">
            <v>1_02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</row>
        <row r="93">
          <cell r="A93" t="str">
            <v xml:space="preserve">    в том числе вознаграждение заказчику</v>
          </cell>
          <cell r="C93" t="str">
            <v>тыс. руб.</v>
          </cell>
          <cell r="D93" t="str">
            <v>1_03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</row>
        <row r="94">
          <cell r="A94" t="str">
            <v>Передача площадей</v>
          </cell>
          <cell r="C94" t="str">
            <v>кв. м</v>
          </cell>
          <cell r="D94" t="str">
            <v>1_04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A95" t="str">
            <v xml:space="preserve">    передача площадей</v>
          </cell>
          <cell r="C95" t="str">
            <v>тыс. руб.</v>
          </cell>
          <cell r="D95" t="str">
            <v>1_05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</row>
        <row r="96">
          <cell r="A96" t="str">
            <v xml:space="preserve">    в том числе вознаграждение заказчику</v>
          </cell>
          <cell r="C96" t="str">
            <v>тыс. руб.</v>
          </cell>
          <cell r="D96" t="str">
            <v>1_06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</row>
        <row r="98">
          <cell r="A98" t="str">
            <v>Итого: Поступление финансирования</v>
          </cell>
          <cell r="C98" t="str">
            <v>тыс. руб.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</row>
        <row r="99">
          <cell r="A99" t="str">
            <v xml:space="preserve">    в том числе вознаграждение заказчику</v>
          </cell>
          <cell r="C99" t="str">
            <v>тыс. руб.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</row>
        <row r="100">
          <cell r="A100" t="str">
            <v>Итого: Передано площадей на сумму</v>
          </cell>
          <cell r="C100" t="str">
            <v>тыс. руб.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0</v>
          </cell>
        </row>
        <row r="101">
          <cell r="A101" t="str">
            <v xml:space="preserve">    в том числе вознаграждение заказчику</v>
          </cell>
          <cell r="C101" t="str">
            <v>тыс. руб.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</row>
        <row r="102">
          <cell r="A102" t="str">
            <v xml:space="preserve">    передано влощадей в кв. м</v>
          </cell>
          <cell r="C102" t="str">
            <v>кв. м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</row>
        <row r="105">
          <cell r="A105" t="str">
            <v>СТРОИТЕЛЬСТВО: ПРОДАЖА ГОТОВЫХ ПЛОЩАДЕЙ</v>
          </cell>
          <cell r="F105" t="str">
            <v>"0"</v>
          </cell>
          <cell r="G105" t="str">
            <v xml:space="preserve"> 2011</v>
          </cell>
          <cell r="H105" t="str">
            <v xml:space="preserve"> 2012</v>
          </cell>
          <cell r="I105" t="str">
            <v xml:space="preserve"> 2013</v>
          </cell>
          <cell r="J105" t="str">
            <v xml:space="preserve"> 2014</v>
          </cell>
          <cell r="K105" t="str">
            <v xml:space="preserve"> 2015</v>
          </cell>
          <cell r="L105" t="str">
            <v xml:space="preserve"> 2016</v>
          </cell>
          <cell r="M105" t="str">
            <v xml:space="preserve"> 2017</v>
          </cell>
          <cell r="N105" t="str">
            <v xml:space="preserve"> 2018</v>
          </cell>
          <cell r="O105" t="str">
            <v xml:space="preserve"> 2019</v>
          </cell>
          <cell r="P105" t="str">
            <v xml:space="preserve"> 2020</v>
          </cell>
          <cell r="Q105" t="str">
            <v xml:space="preserve"> 2021</v>
          </cell>
          <cell r="R105" t="str">
            <v xml:space="preserve"> 2022</v>
          </cell>
          <cell r="S105" t="str">
            <v xml:space="preserve"> 2023</v>
          </cell>
          <cell r="T105" t="str">
            <v xml:space="preserve"> 2024</v>
          </cell>
          <cell r="U105" t="str">
            <v xml:space="preserve"> 2025</v>
          </cell>
          <cell r="V105" t="str">
            <v xml:space="preserve"> 2026</v>
          </cell>
          <cell r="W105" t="str">
            <v xml:space="preserve"> 2027</v>
          </cell>
          <cell r="X105" t="str">
            <v xml:space="preserve"> 2028</v>
          </cell>
          <cell r="Y105" t="str">
            <v xml:space="preserve"> 2029</v>
          </cell>
          <cell r="Z105" t="str">
            <v xml:space="preserve"> 2030</v>
          </cell>
          <cell r="AA105" t="str">
            <v xml:space="preserve"> 2031</v>
          </cell>
          <cell r="AB105" t="str">
            <v xml:space="preserve"> 2032</v>
          </cell>
          <cell r="AC105" t="str">
            <v xml:space="preserve"> 2033</v>
          </cell>
          <cell r="AD105" t="str">
            <v xml:space="preserve"> 2034</v>
          </cell>
          <cell r="AE105" t="str">
            <v xml:space="preserve"> 2035</v>
          </cell>
          <cell r="AF105" t="str">
            <v xml:space="preserve"> 2036</v>
          </cell>
          <cell r="AG105" t="str">
            <v xml:space="preserve"> 2037</v>
          </cell>
          <cell r="AH105" t="str">
            <v xml:space="preserve"> 2038</v>
          </cell>
          <cell r="AI105" t="str">
            <v xml:space="preserve"> 2039</v>
          </cell>
          <cell r="AJ105" t="str">
            <v xml:space="preserve"> 2040</v>
          </cell>
          <cell r="AK105" t="str">
            <v xml:space="preserve"> 2041</v>
          </cell>
          <cell r="AL105" t="str">
            <v xml:space="preserve"> 2042</v>
          </cell>
          <cell r="AM105" t="str">
            <v xml:space="preserve"> 2043</v>
          </cell>
          <cell r="AN105" t="str">
            <v xml:space="preserve"> 2044</v>
          </cell>
          <cell r="AP105" t="str">
            <v>ИТОГО</v>
          </cell>
        </row>
        <row r="107">
          <cell r="A107" t="str">
            <v>Жилые площади</v>
          </cell>
          <cell r="B107" t="str">
            <v>Валюта</v>
          </cell>
        </row>
        <row r="108">
          <cell r="A108" t="str">
            <v>Цены за кв. м (с НДС)</v>
          </cell>
          <cell r="B108">
            <v>1</v>
          </cell>
          <cell r="C108" t="str">
            <v>тыс. руб.</v>
          </cell>
          <cell r="D108" t="str">
            <v>1_01;int_avg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A109" t="str">
            <v xml:space="preserve">    в том числе НДС</v>
          </cell>
          <cell r="B109">
            <v>0.18</v>
          </cell>
          <cell r="C109" t="str">
            <v>тыс. руб.</v>
          </cell>
          <cell r="D109" t="str">
            <v>1_02;int_avg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A110" t="str">
            <v>График продажи площадей</v>
          </cell>
          <cell r="B110">
            <v>0</v>
          </cell>
          <cell r="C110" t="str">
            <v>кв. м</v>
          </cell>
          <cell r="D110" t="str">
            <v>1_00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</row>
        <row r="111">
          <cell r="A111" t="str">
            <v>Передача проданных площадей покупателям (кв. м)</v>
          </cell>
          <cell r="B111">
            <v>0</v>
          </cell>
          <cell r="C111" t="str">
            <v>кв. м</v>
          </cell>
          <cell r="D111" t="str">
            <v>0_00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</row>
        <row r="112">
          <cell r="A112" t="str">
            <v>Поступления от продаж</v>
          </cell>
          <cell r="C112" t="str">
            <v>тыс. руб.</v>
          </cell>
          <cell r="D112" t="str">
            <v>1_03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</row>
        <row r="113">
          <cell r="A113" t="str">
            <v xml:space="preserve">    в том числе НДС</v>
          </cell>
          <cell r="C113" t="str">
            <v>тыс. руб.</v>
          </cell>
          <cell r="D113" t="str">
            <v>1_04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</row>
        <row r="114">
          <cell r="A114" t="str">
            <v>Передано площадей на сумму</v>
          </cell>
          <cell r="C114" t="str">
            <v>тыс. руб.</v>
          </cell>
          <cell r="D114" t="str">
            <v>1_05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</row>
        <row r="115">
          <cell r="A115" t="str">
            <v xml:space="preserve">    в том числе НДС</v>
          </cell>
          <cell r="C115" t="str">
            <v>тыс. руб.</v>
          </cell>
          <cell r="D115" t="str">
            <v>1_06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</row>
        <row r="116">
          <cell r="A116" t="str">
            <v>Доля площадей, не облагаемых НДС</v>
          </cell>
          <cell r="B116">
            <v>0</v>
          </cell>
          <cell r="C116" t="str">
            <v>%</v>
          </cell>
          <cell r="D116" t="str">
            <v>1_07</v>
          </cell>
        </row>
        <row r="118">
          <cell r="A118" t="str">
            <v>Итого - поступления от продаж</v>
          </cell>
          <cell r="C118" t="str">
            <v>тыс. руб.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</row>
        <row r="119">
          <cell r="A119" t="str">
            <v xml:space="preserve">   в том числе НДС</v>
          </cell>
          <cell r="C119" t="str">
            <v>тыс. руб.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</row>
        <row r="120">
          <cell r="A120" t="str">
            <v xml:space="preserve">    Продажи площадей</v>
          </cell>
          <cell r="C120" t="str">
            <v>кв. м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</row>
        <row r="121">
          <cell r="A121" t="str">
            <v xml:space="preserve">    нарастающим итогом</v>
          </cell>
          <cell r="C121" t="str">
            <v>кв. м</v>
          </cell>
          <cell r="D121" t="str">
            <v>int_end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 t="str">
            <v xml:space="preserve">    в % от общей площади объекта</v>
          </cell>
          <cell r="C122" t="str">
            <v>%</v>
          </cell>
          <cell r="D122" t="str">
            <v>int_avg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 t="str">
            <v>Итого - стоимость переданных площадей</v>
          </cell>
          <cell r="C123" t="str">
            <v>тыс. руб.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</row>
        <row r="124">
          <cell r="A124" t="str">
            <v xml:space="preserve">   в том числе НДС</v>
          </cell>
          <cell r="C124" t="str">
            <v>тыс. руб.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</row>
        <row r="125">
          <cell r="A125" t="str">
            <v xml:space="preserve">    Передача площадей</v>
          </cell>
          <cell r="C125" t="str">
            <v>кв. 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</row>
        <row r="126">
          <cell r="A126" t="str">
            <v xml:space="preserve">    нарастающим итогом</v>
          </cell>
          <cell r="C126" t="str">
            <v>кв. м</v>
          </cell>
          <cell r="D126" t="str">
            <v>int_end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  <row r="127">
          <cell r="A127" t="str">
            <v xml:space="preserve">    в % от общей площади объекта</v>
          </cell>
          <cell r="C127" t="str">
            <v>%</v>
          </cell>
          <cell r="D127" t="str">
            <v>int_avg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A128" t="str">
            <v>Доля площадей, не облагаемых НДС</v>
          </cell>
          <cell r="B128">
            <v>0</v>
          </cell>
          <cell r="C128" t="str">
            <v>%</v>
          </cell>
        </row>
        <row r="131">
          <cell r="A131" t="str">
            <v>СТРОИТЕЛЬСТВО: СДАЧА ПЛОЩАДЕЙ В АРЕНДУ</v>
          </cell>
          <cell r="F131" t="str">
            <v>"0"</v>
          </cell>
          <cell r="G131" t="str">
            <v xml:space="preserve"> 2011</v>
          </cell>
          <cell r="H131" t="str">
            <v xml:space="preserve"> 2012</v>
          </cell>
          <cell r="I131" t="str">
            <v xml:space="preserve"> 2013</v>
          </cell>
          <cell r="J131" t="str">
            <v xml:space="preserve"> 2014</v>
          </cell>
          <cell r="K131" t="str">
            <v xml:space="preserve"> 2015</v>
          </cell>
          <cell r="L131" t="str">
            <v xml:space="preserve"> 2016</v>
          </cell>
          <cell r="M131" t="str">
            <v xml:space="preserve"> 2017</v>
          </cell>
          <cell r="N131" t="str">
            <v xml:space="preserve"> 2018</v>
          </cell>
          <cell r="O131" t="str">
            <v xml:space="preserve"> 2019</v>
          </cell>
          <cell r="P131" t="str">
            <v xml:space="preserve"> 2020</v>
          </cell>
          <cell r="Q131" t="str">
            <v xml:space="preserve"> 2021</v>
          </cell>
          <cell r="R131" t="str">
            <v xml:space="preserve"> 2022</v>
          </cell>
          <cell r="S131" t="str">
            <v xml:space="preserve"> 2023</v>
          </cell>
          <cell r="T131" t="str">
            <v xml:space="preserve"> 2024</v>
          </cell>
          <cell r="U131" t="str">
            <v xml:space="preserve"> 2025</v>
          </cell>
          <cell r="V131" t="str">
            <v xml:space="preserve"> 2026</v>
          </cell>
          <cell r="W131" t="str">
            <v xml:space="preserve"> 2027</v>
          </cell>
          <cell r="X131" t="str">
            <v xml:space="preserve"> 2028</v>
          </cell>
          <cell r="Y131" t="str">
            <v xml:space="preserve"> 2029</v>
          </cell>
          <cell r="Z131" t="str">
            <v xml:space="preserve"> 2030</v>
          </cell>
          <cell r="AA131" t="str">
            <v xml:space="preserve"> 2031</v>
          </cell>
          <cell r="AB131" t="str">
            <v xml:space="preserve"> 2032</v>
          </cell>
          <cell r="AC131" t="str">
            <v xml:space="preserve"> 2033</v>
          </cell>
          <cell r="AD131" t="str">
            <v xml:space="preserve"> 2034</v>
          </cell>
          <cell r="AE131" t="str">
            <v xml:space="preserve"> 2035</v>
          </cell>
          <cell r="AF131" t="str">
            <v xml:space="preserve"> 2036</v>
          </cell>
          <cell r="AG131" t="str">
            <v xml:space="preserve"> 2037</v>
          </cell>
          <cell r="AH131" t="str">
            <v xml:space="preserve"> 2038</v>
          </cell>
          <cell r="AI131" t="str">
            <v xml:space="preserve"> 2039</v>
          </cell>
          <cell r="AJ131" t="str">
            <v xml:space="preserve"> 2040</v>
          </cell>
          <cell r="AK131" t="str">
            <v xml:space="preserve"> 2041</v>
          </cell>
          <cell r="AL131" t="str">
            <v xml:space="preserve"> 2042</v>
          </cell>
          <cell r="AM131" t="str">
            <v xml:space="preserve"> 2043</v>
          </cell>
          <cell r="AN131" t="str">
            <v xml:space="preserve"> 2044</v>
          </cell>
          <cell r="AP131" t="str">
            <v>ИТОГО</v>
          </cell>
        </row>
        <row r="133">
          <cell r="A133" t="str">
            <v>Жилые площади</v>
          </cell>
          <cell r="B133" t="str">
            <v>Валюта</v>
          </cell>
        </row>
        <row r="134">
          <cell r="A134" t="str">
            <v>Ставка, за кв. м в год (с НДС)</v>
          </cell>
          <cell r="B134">
            <v>1</v>
          </cell>
          <cell r="C134" t="str">
            <v>тыс. руб.</v>
          </cell>
          <cell r="D134" t="str">
            <v>int_avg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A135" t="str">
            <v>Доступные для сдачи площади</v>
          </cell>
          <cell r="C135" t="str">
            <v>кв. м</v>
          </cell>
          <cell r="D135" t="str">
            <v>1_03;int_avg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 t="str">
            <v>Сдано в аренду</v>
          </cell>
          <cell r="C136" t="str">
            <v>кв. м</v>
          </cell>
          <cell r="D136" t="str">
            <v>1_02;int_avg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 t="str">
            <v>Поступления от аренды</v>
          </cell>
          <cell r="C137" t="str">
            <v>тыс. руб.</v>
          </cell>
          <cell r="D137" t="str">
            <v>1_01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</row>
        <row r="139">
          <cell r="A139" t="str">
            <v>Суммарные поступления от аренды</v>
          </cell>
          <cell r="C139" t="str">
            <v>тыс. руб.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</row>
        <row r="140">
          <cell r="A140" t="str">
            <v xml:space="preserve">    Всего сдано в аренду площадей</v>
          </cell>
          <cell r="C140" t="str">
            <v>кв. м</v>
          </cell>
          <cell r="D140" t="str">
            <v>int_avg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 t="str">
            <v xml:space="preserve">    в % от площади доступной для сдачи</v>
          </cell>
          <cell r="C141" t="str">
            <v>%</v>
          </cell>
          <cell r="D141" t="str">
            <v>int_avg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4">
          <cell r="A144" t="str">
            <v>СТРОИТЕЛЬСТВО: БАЛАНС ПО ОБЪЕКТУ</v>
          </cell>
          <cell r="F144" t="str">
            <v>"0"</v>
          </cell>
          <cell r="G144" t="str">
            <v xml:space="preserve"> 2011</v>
          </cell>
          <cell r="H144" t="str">
            <v xml:space="preserve"> 2012</v>
          </cell>
          <cell r="I144" t="str">
            <v xml:space="preserve"> 2013</v>
          </cell>
          <cell r="J144" t="str">
            <v xml:space="preserve"> 2014</v>
          </cell>
          <cell r="K144" t="str">
            <v xml:space="preserve"> 2015</v>
          </cell>
          <cell r="L144" t="str">
            <v xml:space="preserve"> 2016</v>
          </cell>
          <cell r="M144" t="str">
            <v xml:space="preserve"> 2017</v>
          </cell>
          <cell r="N144" t="str">
            <v xml:space="preserve"> 2018</v>
          </cell>
          <cell r="O144" t="str">
            <v xml:space="preserve"> 2019</v>
          </cell>
          <cell r="P144" t="str">
            <v xml:space="preserve"> 2020</v>
          </cell>
          <cell r="Q144" t="str">
            <v xml:space="preserve"> 2021</v>
          </cell>
          <cell r="R144" t="str">
            <v xml:space="preserve"> 2022</v>
          </cell>
          <cell r="S144" t="str">
            <v xml:space="preserve"> 2023</v>
          </cell>
          <cell r="T144" t="str">
            <v xml:space="preserve"> 2024</v>
          </cell>
          <cell r="U144" t="str">
            <v xml:space="preserve"> 2025</v>
          </cell>
          <cell r="V144" t="str">
            <v xml:space="preserve"> 2026</v>
          </cell>
          <cell r="W144" t="str">
            <v xml:space="preserve"> 2027</v>
          </cell>
          <cell r="X144" t="str">
            <v xml:space="preserve"> 2028</v>
          </cell>
          <cell r="Y144" t="str">
            <v xml:space="preserve"> 2029</v>
          </cell>
          <cell r="Z144" t="str">
            <v xml:space="preserve"> 2030</v>
          </cell>
          <cell r="AA144" t="str">
            <v xml:space="preserve"> 2031</v>
          </cell>
          <cell r="AB144" t="str">
            <v xml:space="preserve"> 2032</v>
          </cell>
          <cell r="AC144" t="str">
            <v xml:space="preserve"> 2033</v>
          </cell>
          <cell r="AD144" t="str">
            <v xml:space="preserve"> 2034</v>
          </cell>
          <cell r="AE144" t="str">
            <v xml:space="preserve"> 2035</v>
          </cell>
          <cell r="AF144" t="str">
            <v xml:space="preserve"> 2036</v>
          </cell>
          <cell r="AG144" t="str">
            <v xml:space="preserve"> 2037</v>
          </cell>
          <cell r="AH144" t="str">
            <v xml:space="preserve"> 2038</v>
          </cell>
          <cell r="AI144" t="str">
            <v xml:space="preserve"> 2039</v>
          </cell>
          <cell r="AJ144" t="str">
            <v xml:space="preserve"> 2040</v>
          </cell>
          <cell r="AK144" t="str">
            <v xml:space="preserve"> 2041</v>
          </cell>
          <cell r="AL144" t="str">
            <v xml:space="preserve"> 2042</v>
          </cell>
          <cell r="AM144" t="str">
            <v xml:space="preserve"> 2043</v>
          </cell>
          <cell r="AN144" t="str">
            <v xml:space="preserve"> 2044</v>
          </cell>
          <cell r="AP144" t="str">
            <v>ИТОГО</v>
          </cell>
        </row>
        <row r="147">
          <cell r="A147" t="str">
            <v>Оплата строительства объекта</v>
          </cell>
          <cell r="C147" t="str">
            <v>тыс. руб.</v>
          </cell>
          <cell r="F147">
            <v>0</v>
          </cell>
          <cell r="G147">
            <v>17700</v>
          </cell>
          <cell r="H147">
            <v>154500</v>
          </cell>
          <cell r="I147">
            <v>164272</v>
          </cell>
          <cell r="J147">
            <v>35848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372320</v>
          </cell>
        </row>
        <row r="148">
          <cell r="A148" t="str">
            <v xml:space="preserve">    оплата без НДС</v>
          </cell>
          <cell r="C148" t="str">
            <v>тыс. руб.</v>
          </cell>
          <cell r="F148">
            <v>0</v>
          </cell>
          <cell r="G148">
            <v>15000</v>
          </cell>
          <cell r="H148">
            <v>130932.20338983051</v>
          </cell>
          <cell r="I148">
            <v>139213.55932203389</v>
          </cell>
          <cell r="J148">
            <v>30379.661016949154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315525.42372881359</v>
          </cell>
        </row>
        <row r="149">
          <cell r="A149" t="str">
            <v xml:space="preserve">    НДС</v>
          </cell>
          <cell r="C149" t="str">
            <v>тыс. руб.</v>
          </cell>
          <cell r="F149">
            <v>0</v>
          </cell>
          <cell r="G149">
            <v>2700</v>
          </cell>
          <cell r="H149">
            <v>23567.796610169491</v>
          </cell>
          <cell r="I149">
            <v>25058.440677966108</v>
          </cell>
          <cell r="J149">
            <v>5468.3389830508459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56794.576271186445</v>
          </cell>
        </row>
        <row r="150">
          <cell r="A150" t="str">
            <v>Выполненный объем работ</v>
          </cell>
          <cell r="C150" t="str">
            <v>тыс. руб.</v>
          </cell>
          <cell r="F150">
            <v>0</v>
          </cell>
          <cell r="G150">
            <v>15000</v>
          </cell>
          <cell r="H150">
            <v>109976</v>
          </cell>
          <cell r="I150">
            <v>190549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315525</v>
          </cell>
        </row>
        <row r="151">
          <cell r="A151" t="str">
            <v xml:space="preserve">    работы без НДС</v>
          </cell>
          <cell r="C151" t="str">
            <v>тыс. руб.</v>
          </cell>
          <cell r="F151">
            <v>0</v>
          </cell>
          <cell r="G151">
            <v>12711.864406779661</v>
          </cell>
          <cell r="H151">
            <v>93200</v>
          </cell>
          <cell r="I151">
            <v>161482.20338983051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267394.06779661018</v>
          </cell>
        </row>
        <row r="152">
          <cell r="A152" t="str">
            <v xml:space="preserve">    НДС</v>
          </cell>
          <cell r="C152" t="str">
            <v>тыс. руб.</v>
          </cell>
          <cell r="F152">
            <v>0</v>
          </cell>
          <cell r="G152">
            <v>2288.1355932203387</v>
          </cell>
          <cell r="H152">
            <v>16776</v>
          </cell>
          <cell r="I152">
            <v>29066.796610169491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48130.932203389828</v>
          </cell>
        </row>
        <row r="153">
          <cell r="A153" t="str">
            <v>Авансы подрядчикам (без НДС)</v>
          </cell>
          <cell r="C153" t="str">
            <v>тыс. руб.</v>
          </cell>
          <cell r="D153" t="str">
            <v>int_end</v>
          </cell>
          <cell r="F153">
            <v>0</v>
          </cell>
          <cell r="G153">
            <v>2288.1355932203387</v>
          </cell>
          <cell r="H153">
            <v>40020.338983050846</v>
          </cell>
          <cell r="I153">
            <v>17751.694915254229</v>
          </cell>
          <cell r="J153">
            <v>48131.355932203383</v>
          </cell>
          <cell r="K153">
            <v>48131.355932203383</v>
          </cell>
          <cell r="L153">
            <v>48131.355932203383</v>
          </cell>
          <cell r="M153">
            <v>48131.355932203383</v>
          </cell>
          <cell r="N153">
            <v>48131.355932203383</v>
          </cell>
          <cell r="O153">
            <v>48131.355932203383</v>
          </cell>
          <cell r="P153">
            <v>48131.355932203383</v>
          </cell>
          <cell r="Q153">
            <v>48131.355932203383</v>
          </cell>
          <cell r="R153">
            <v>48131.355932203383</v>
          </cell>
          <cell r="S153">
            <v>48131.355932203383</v>
          </cell>
          <cell r="T153">
            <v>48131.355932203383</v>
          </cell>
          <cell r="U153">
            <v>48131.355932203383</v>
          </cell>
          <cell r="V153">
            <v>48131.355932203383</v>
          </cell>
          <cell r="W153">
            <v>48131.355932203383</v>
          </cell>
          <cell r="X153">
            <v>48131.355932203383</v>
          </cell>
          <cell r="Y153">
            <v>48131.355932203383</v>
          </cell>
          <cell r="Z153">
            <v>48131.355932203383</v>
          </cell>
          <cell r="AA153">
            <v>48131.355932203383</v>
          </cell>
          <cell r="AB153">
            <v>48131.355932203383</v>
          </cell>
          <cell r="AC153">
            <v>48131.355932203383</v>
          </cell>
          <cell r="AD153">
            <v>48131.355932203383</v>
          </cell>
          <cell r="AE153">
            <v>48131.355932203383</v>
          </cell>
          <cell r="AF153">
            <v>48131.355932203383</v>
          </cell>
          <cell r="AG153">
            <v>48131.355932203383</v>
          </cell>
          <cell r="AH153">
            <v>48131.355932203383</v>
          </cell>
          <cell r="AI153">
            <v>48131.355932203383</v>
          </cell>
          <cell r="AJ153">
            <v>48131.355932203383</v>
          </cell>
          <cell r="AK153">
            <v>48131.355932203383</v>
          </cell>
          <cell r="AL153">
            <v>48131.355932203383</v>
          </cell>
          <cell r="AM153">
            <v>48131.355932203383</v>
          </cell>
          <cell r="AN153">
            <v>48131.355932203383</v>
          </cell>
        </row>
        <row r="154">
          <cell r="A154" t="str">
            <v>Кредиторская задолженность подрядчикам (без НДС)</v>
          </cell>
          <cell r="C154" t="str">
            <v>тыс. руб.</v>
          </cell>
          <cell r="D154" t="str">
            <v>int_end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A155" t="str">
            <v>Стоимость завершенного объекта</v>
          </cell>
          <cell r="B155">
            <v>315525</v>
          </cell>
          <cell r="C155" t="str">
            <v>тыс. руб.</v>
          </cell>
        </row>
        <row r="156">
          <cell r="A156" t="str">
            <v xml:space="preserve">    стоимость без НДС</v>
          </cell>
          <cell r="B156">
            <v>267394.06779661018</v>
          </cell>
          <cell r="C156" t="str">
            <v>тыс. руб.</v>
          </cell>
        </row>
        <row r="157">
          <cell r="A157" t="str">
            <v xml:space="preserve">    НДС</v>
          </cell>
          <cell r="B157">
            <v>48130.932203389828</v>
          </cell>
          <cell r="C157" t="str">
            <v>тыс. руб.</v>
          </cell>
        </row>
        <row r="159">
          <cell r="A159" t="str">
            <v>Доля площадей к передаче дольщикам / соинвесторам</v>
          </cell>
          <cell r="B159">
            <v>0</v>
          </cell>
        </row>
        <row r="160">
          <cell r="A160" t="str">
            <v>Доля площадей к продаже</v>
          </cell>
          <cell r="B160">
            <v>0</v>
          </cell>
        </row>
        <row r="162">
          <cell r="A162" t="str">
            <v>Учет доли объекта для собственного использования</v>
          </cell>
        </row>
        <row r="163">
          <cell r="A163" t="str">
            <v>Незавершенные инвестиции</v>
          </cell>
          <cell r="C163" t="str">
            <v>тыс. руб.</v>
          </cell>
          <cell r="D163" t="str">
            <v>int_end</v>
          </cell>
          <cell r="F163">
            <v>0</v>
          </cell>
          <cell r="G163">
            <v>12711.864406779661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</row>
        <row r="164">
          <cell r="A164" t="str">
            <v>Здания и сооружения на балансе</v>
          </cell>
          <cell r="C164" t="str">
            <v>тыс. руб.</v>
          </cell>
          <cell r="D164" t="str">
            <v>int_end</v>
          </cell>
          <cell r="F164">
            <v>0</v>
          </cell>
          <cell r="G164">
            <v>0</v>
          </cell>
          <cell r="H164">
            <v>105911.86440677966</v>
          </cell>
          <cell r="I164">
            <v>267394.06779661018</v>
          </cell>
          <cell r="J164">
            <v>267394.06779661018</v>
          </cell>
          <cell r="K164">
            <v>267394.06779661018</v>
          </cell>
          <cell r="L164">
            <v>267394.06779661018</v>
          </cell>
          <cell r="M164">
            <v>267394.06779661018</v>
          </cell>
          <cell r="N164">
            <v>267394.06779661018</v>
          </cell>
          <cell r="O164">
            <v>267394.06779661018</v>
          </cell>
          <cell r="P164">
            <v>267394.06779661018</v>
          </cell>
          <cell r="Q164">
            <v>267394.06779661018</v>
          </cell>
          <cell r="R164">
            <v>267394.06779661018</v>
          </cell>
          <cell r="S164">
            <v>267394.06779661018</v>
          </cell>
          <cell r="T164">
            <v>267394.06779661018</v>
          </cell>
          <cell r="U164">
            <v>267394.06779661018</v>
          </cell>
          <cell r="V164">
            <v>267394.06779661018</v>
          </cell>
          <cell r="W164">
            <v>267394.06779661018</v>
          </cell>
          <cell r="X164">
            <v>267394.06779661018</v>
          </cell>
          <cell r="Y164">
            <v>267394.06779661018</v>
          </cell>
          <cell r="Z164">
            <v>267394.06779661018</v>
          </cell>
          <cell r="AA164">
            <v>267394.06779661018</v>
          </cell>
          <cell r="AB164">
            <v>267394.06779661018</v>
          </cell>
          <cell r="AC164">
            <v>267394.06779661018</v>
          </cell>
          <cell r="AD164">
            <v>267394.06779661018</v>
          </cell>
          <cell r="AE164">
            <v>267394.06779661018</v>
          </cell>
          <cell r="AF164">
            <v>267394.06779661018</v>
          </cell>
          <cell r="AG164">
            <v>267394.06779661018</v>
          </cell>
          <cell r="AH164">
            <v>267394.06779661018</v>
          </cell>
          <cell r="AI164">
            <v>267394.06779661018</v>
          </cell>
          <cell r="AJ164">
            <v>267394.06779661018</v>
          </cell>
          <cell r="AK164">
            <v>267394.06779661018</v>
          </cell>
          <cell r="AL164">
            <v>267394.06779661018</v>
          </cell>
          <cell r="AM164">
            <v>267394.06779661018</v>
          </cell>
          <cell r="AN164">
            <v>267394.06779661018</v>
          </cell>
        </row>
        <row r="165">
          <cell r="A165" t="str">
            <v>Срок амортизации</v>
          </cell>
          <cell r="B165">
            <v>50</v>
          </cell>
          <cell r="C165" t="str">
            <v>лет</v>
          </cell>
        </row>
        <row r="166">
          <cell r="A166" t="str">
            <v xml:space="preserve">    балансовая стоимость</v>
          </cell>
          <cell r="C166" t="str">
            <v>тыс. руб.</v>
          </cell>
          <cell r="D166" t="str">
            <v>int_end</v>
          </cell>
          <cell r="F166">
            <v>0</v>
          </cell>
          <cell r="G166">
            <v>0</v>
          </cell>
          <cell r="H166">
            <v>105911.86440677966</v>
          </cell>
          <cell r="I166">
            <v>267394.06779661018</v>
          </cell>
          <cell r="J166">
            <v>267394.06779661018</v>
          </cell>
          <cell r="K166">
            <v>267394.06779661018</v>
          </cell>
          <cell r="L166">
            <v>267394.06779661018</v>
          </cell>
          <cell r="M166">
            <v>267394.06779661018</v>
          </cell>
          <cell r="N166">
            <v>267394.06779661018</v>
          </cell>
          <cell r="O166">
            <v>267394.06779661018</v>
          </cell>
          <cell r="P166">
            <v>267394.06779661018</v>
          </cell>
          <cell r="Q166">
            <v>267394.06779661018</v>
          </cell>
          <cell r="R166">
            <v>267394.06779661018</v>
          </cell>
          <cell r="S166">
            <v>267394.06779661018</v>
          </cell>
          <cell r="T166">
            <v>267394.06779661018</v>
          </cell>
          <cell r="U166">
            <v>267394.06779661018</v>
          </cell>
          <cell r="V166">
            <v>267394.06779661018</v>
          </cell>
          <cell r="W166">
            <v>267394.06779661018</v>
          </cell>
          <cell r="X166">
            <v>267394.06779661018</v>
          </cell>
          <cell r="Y166">
            <v>267394.06779661018</v>
          </cell>
          <cell r="Z166">
            <v>267394.06779661018</v>
          </cell>
          <cell r="AA166">
            <v>267394.06779661018</v>
          </cell>
          <cell r="AB166">
            <v>267394.06779661018</v>
          </cell>
          <cell r="AC166">
            <v>267394.06779661018</v>
          </cell>
          <cell r="AD166">
            <v>267394.06779661018</v>
          </cell>
          <cell r="AE166">
            <v>267394.06779661018</v>
          </cell>
          <cell r="AF166">
            <v>267394.06779661018</v>
          </cell>
          <cell r="AG166">
            <v>267394.06779661018</v>
          </cell>
          <cell r="AH166">
            <v>267394.06779661018</v>
          </cell>
          <cell r="AI166">
            <v>267394.06779661018</v>
          </cell>
          <cell r="AJ166">
            <v>267394.06779661018</v>
          </cell>
          <cell r="AK166">
            <v>267394.06779661018</v>
          </cell>
          <cell r="AL166">
            <v>267394.06779661018</v>
          </cell>
          <cell r="AM166">
            <v>267394.06779661018</v>
          </cell>
          <cell r="AN166">
            <v>267394.06779661018</v>
          </cell>
        </row>
        <row r="167">
          <cell r="A167" t="str">
            <v xml:space="preserve">    амортизация за текущий период</v>
          </cell>
          <cell r="C167" t="str">
            <v>тыс. руб.</v>
          </cell>
          <cell r="G167">
            <v>0</v>
          </cell>
          <cell r="H167">
            <v>0</v>
          </cell>
          <cell r="I167">
            <v>2118.2372881355932</v>
          </cell>
          <cell r="J167">
            <v>5347.8813559322034</v>
          </cell>
          <cell r="K167">
            <v>5347.8813559322034</v>
          </cell>
          <cell r="L167">
            <v>5347.8813559322034</v>
          </cell>
          <cell r="M167">
            <v>5347.8813559322034</v>
          </cell>
          <cell r="N167">
            <v>5347.8813559322034</v>
          </cell>
          <cell r="O167">
            <v>5347.8813559322034</v>
          </cell>
          <cell r="P167">
            <v>5347.8813559322034</v>
          </cell>
          <cell r="Q167">
            <v>5347.8813559322034</v>
          </cell>
          <cell r="R167">
            <v>5347.8813559322034</v>
          </cell>
          <cell r="S167">
            <v>5347.8813559322034</v>
          </cell>
          <cell r="T167">
            <v>5347.8813559322034</v>
          </cell>
          <cell r="U167">
            <v>5347.8813559322034</v>
          </cell>
          <cell r="V167">
            <v>5347.8813559322034</v>
          </cell>
          <cell r="W167">
            <v>5347.8813559322034</v>
          </cell>
          <cell r="X167">
            <v>5347.8813559322034</v>
          </cell>
          <cell r="Y167">
            <v>5347.8813559322034</v>
          </cell>
          <cell r="Z167">
            <v>5347.8813559322034</v>
          </cell>
          <cell r="AA167">
            <v>5347.8813559322034</v>
          </cell>
          <cell r="AB167">
            <v>5347.8813559322034</v>
          </cell>
          <cell r="AC167">
            <v>5347.8813559322034</v>
          </cell>
          <cell r="AD167">
            <v>5347.8813559322034</v>
          </cell>
          <cell r="AE167">
            <v>5347.8813559322034</v>
          </cell>
          <cell r="AF167">
            <v>5347.8813559322034</v>
          </cell>
          <cell r="AG167">
            <v>5347.8813559322034</v>
          </cell>
          <cell r="AH167">
            <v>5347.8813559322034</v>
          </cell>
          <cell r="AI167">
            <v>5347.8813559322034</v>
          </cell>
          <cell r="AJ167">
            <v>5347.8813559322034</v>
          </cell>
          <cell r="AK167">
            <v>5347.8813559322034</v>
          </cell>
          <cell r="AL167">
            <v>5347.8813559322034</v>
          </cell>
          <cell r="AM167">
            <v>5347.8813559322034</v>
          </cell>
          <cell r="AN167">
            <v>5347.8813559322034</v>
          </cell>
        </row>
        <row r="168">
          <cell r="A168" t="str">
            <v xml:space="preserve">    накопленная амортизация</v>
          </cell>
          <cell r="C168" t="str">
            <v>тыс. руб.</v>
          </cell>
          <cell r="D168" t="str">
            <v>int_end</v>
          </cell>
          <cell r="G168">
            <v>0</v>
          </cell>
          <cell r="H168">
            <v>0</v>
          </cell>
          <cell r="I168">
            <v>2118.2372881355932</v>
          </cell>
          <cell r="J168">
            <v>7466.1186440677966</v>
          </cell>
          <cell r="K168">
            <v>12814</v>
          </cell>
          <cell r="L168">
            <v>18161.881355932204</v>
          </cell>
          <cell r="M168">
            <v>23509.762711864409</v>
          </cell>
          <cell r="N168">
            <v>28857.644067796613</v>
          </cell>
          <cell r="O168">
            <v>34205.525423728817</v>
          </cell>
          <cell r="P168">
            <v>39553.406779661018</v>
          </cell>
          <cell r="Q168">
            <v>44901.288135593219</v>
          </cell>
          <cell r="R168">
            <v>50249.169491525419</v>
          </cell>
          <cell r="S168">
            <v>55597.05084745762</v>
          </cell>
          <cell r="T168">
            <v>60944.932203389821</v>
          </cell>
          <cell r="U168">
            <v>66292.813559322021</v>
          </cell>
          <cell r="V168">
            <v>71640.694915254222</v>
          </cell>
          <cell r="W168">
            <v>76988.576271186423</v>
          </cell>
          <cell r="X168">
            <v>82336.457627118623</v>
          </cell>
          <cell r="Y168">
            <v>87684.338983050824</v>
          </cell>
          <cell r="Z168">
            <v>93032.220338983025</v>
          </cell>
          <cell r="AA168">
            <v>98380.101694915225</v>
          </cell>
          <cell r="AB168">
            <v>103727.98305084743</v>
          </cell>
          <cell r="AC168">
            <v>109075.86440677963</v>
          </cell>
          <cell r="AD168">
            <v>114423.74576271183</v>
          </cell>
          <cell r="AE168">
            <v>119771.62711864403</v>
          </cell>
          <cell r="AF168">
            <v>125119.50847457623</v>
          </cell>
          <cell r="AG168">
            <v>130467.38983050843</v>
          </cell>
          <cell r="AH168">
            <v>135815.27118644063</v>
          </cell>
          <cell r="AI168">
            <v>141163.15254237285</v>
          </cell>
          <cell r="AJ168">
            <v>146511.03389830506</v>
          </cell>
          <cell r="AK168">
            <v>151858.91525423728</v>
          </cell>
          <cell r="AL168">
            <v>157206.79661016949</v>
          </cell>
          <cell r="AM168">
            <v>162554.67796610171</v>
          </cell>
          <cell r="AN168">
            <v>167902.55932203392</v>
          </cell>
        </row>
        <row r="169">
          <cell r="A169" t="str">
            <v xml:space="preserve">    остаточная стоимость</v>
          </cell>
          <cell r="C169" t="str">
            <v>тыс. руб.</v>
          </cell>
          <cell r="D169" t="str">
            <v>int_end</v>
          </cell>
          <cell r="F169">
            <v>0</v>
          </cell>
          <cell r="G169">
            <v>0</v>
          </cell>
          <cell r="H169">
            <v>105911.86440677966</v>
          </cell>
          <cell r="I169">
            <v>265275.83050847461</v>
          </cell>
          <cell r="J169">
            <v>259927.94915254239</v>
          </cell>
          <cell r="K169">
            <v>254580.06779661018</v>
          </cell>
          <cell r="L169">
            <v>249232.18644067796</v>
          </cell>
          <cell r="M169">
            <v>243884.30508474578</v>
          </cell>
          <cell r="N169">
            <v>238536.42372881356</v>
          </cell>
          <cell r="O169">
            <v>233188.54237288138</v>
          </cell>
          <cell r="P169">
            <v>227840.66101694916</v>
          </cell>
          <cell r="Q169">
            <v>222492.77966101695</v>
          </cell>
          <cell r="R169">
            <v>217144.89830508476</v>
          </cell>
          <cell r="S169">
            <v>211797.01694915257</v>
          </cell>
          <cell r="T169">
            <v>206449.13559322036</v>
          </cell>
          <cell r="U169">
            <v>201101.25423728814</v>
          </cell>
          <cell r="V169">
            <v>195753.37288135596</v>
          </cell>
          <cell r="W169">
            <v>190405.49152542377</v>
          </cell>
          <cell r="X169">
            <v>185057.61016949156</v>
          </cell>
          <cell r="Y169">
            <v>179709.72881355934</v>
          </cell>
          <cell r="Z169">
            <v>174361.84745762715</v>
          </cell>
          <cell r="AA169">
            <v>169013.96610169497</v>
          </cell>
          <cell r="AB169">
            <v>163666.08474576275</v>
          </cell>
          <cell r="AC169">
            <v>158318.20338983054</v>
          </cell>
          <cell r="AD169">
            <v>152970.32203389835</v>
          </cell>
          <cell r="AE169">
            <v>147622.44067796617</v>
          </cell>
          <cell r="AF169">
            <v>142274.55932203395</v>
          </cell>
          <cell r="AG169">
            <v>136926.67796610174</v>
          </cell>
          <cell r="AH169">
            <v>131578.79661016955</v>
          </cell>
          <cell r="AI169">
            <v>126230.91525423733</v>
          </cell>
          <cell r="AJ169">
            <v>120883.03389830512</v>
          </cell>
          <cell r="AK169">
            <v>115535.1525423729</v>
          </cell>
          <cell r="AL169">
            <v>110187.27118644069</v>
          </cell>
          <cell r="AM169">
            <v>104839.38983050847</v>
          </cell>
          <cell r="AN169">
            <v>99491.508474576258</v>
          </cell>
        </row>
        <row r="170">
          <cell r="A170" t="str">
            <v>Зачет НДС</v>
          </cell>
          <cell r="C170" t="str">
            <v>тыс. руб.</v>
          </cell>
          <cell r="F170">
            <v>0</v>
          </cell>
          <cell r="G170">
            <v>2288.1355932203387</v>
          </cell>
          <cell r="H170">
            <v>16776</v>
          </cell>
          <cell r="I170">
            <v>29066.796610169491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48130.932203389828</v>
          </cell>
        </row>
        <row r="171">
          <cell r="A171" t="str">
            <v>Продажа объекта после собственной эксплуатации</v>
          </cell>
          <cell r="C171" t="str">
            <v>тыс. руб.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 t="str">
            <v xml:space="preserve">    прибыль / убыток от продажи объекта</v>
          </cell>
          <cell r="C172" t="str">
            <v>тыс. 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</row>
        <row r="173">
          <cell r="A173" t="str">
            <v xml:space="preserve">    НДС к выручке от продажи объекта</v>
          </cell>
          <cell r="B173">
            <v>0.18</v>
          </cell>
          <cell r="C173" t="str">
            <v>тыс. 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</row>
        <row r="174">
          <cell r="A174" t="str">
            <v>Авансы подрядчикам</v>
          </cell>
          <cell r="C174" t="str">
            <v>тыс. руб.</v>
          </cell>
          <cell r="D174" t="str">
            <v>int_end</v>
          </cell>
          <cell r="F174">
            <v>0</v>
          </cell>
          <cell r="G174">
            <v>2288.1355932203387</v>
          </cell>
          <cell r="H174">
            <v>40020.338983050846</v>
          </cell>
          <cell r="I174">
            <v>17751.694915254229</v>
          </cell>
          <cell r="J174">
            <v>48131.355932203383</v>
          </cell>
          <cell r="K174">
            <v>48131.355932203383</v>
          </cell>
          <cell r="L174">
            <v>48131.355932203383</v>
          </cell>
          <cell r="M174">
            <v>48131.355932203383</v>
          </cell>
          <cell r="N174">
            <v>48131.355932203383</v>
          </cell>
          <cell r="O174">
            <v>48131.355932203383</v>
          </cell>
          <cell r="P174">
            <v>48131.355932203383</v>
          </cell>
          <cell r="Q174">
            <v>48131.355932203383</v>
          </cell>
          <cell r="R174">
            <v>48131.355932203383</v>
          </cell>
          <cell r="S174">
            <v>48131.355932203383</v>
          </cell>
          <cell r="T174">
            <v>48131.355932203383</v>
          </cell>
          <cell r="U174">
            <v>48131.355932203383</v>
          </cell>
          <cell r="V174">
            <v>48131.355932203383</v>
          </cell>
          <cell r="W174">
            <v>48131.355932203383</v>
          </cell>
          <cell r="X174">
            <v>48131.355932203383</v>
          </cell>
          <cell r="Y174">
            <v>48131.355932203383</v>
          </cell>
          <cell r="Z174">
            <v>48131.355932203383</v>
          </cell>
          <cell r="AA174">
            <v>48131.355932203383</v>
          </cell>
          <cell r="AB174">
            <v>48131.355932203383</v>
          </cell>
          <cell r="AC174">
            <v>48131.355932203383</v>
          </cell>
          <cell r="AD174">
            <v>48131.355932203383</v>
          </cell>
          <cell r="AE174">
            <v>48131.355932203383</v>
          </cell>
          <cell r="AF174">
            <v>48131.355932203383</v>
          </cell>
          <cell r="AG174">
            <v>48131.355932203383</v>
          </cell>
          <cell r="AH174">
            <v>48131.355932203383</v>
          </cell>
          <cell r="AI174">
            <v>48131.355932203383</v>
          </cell>
          <cell r="AJ174">
            <v>48131.355932203383</v>
          </cell>
          <cell r="AK174">
            <v>48131.355932203383</v>
          </cell>
          <cell r="AL174">
            <v>48131.355932203383</v>
          </cell>
          <cell r="AM174">
            <v>48131.355932203383</v>
          </cell>
          <cell r="AN174">
            <v>48131.355932203383</v>
          </cell>
        </row>
        <row r="175">
          <cell r="A175" t="str">
            <v>Кредиторская задолженность подрядчикам</v>
          </cell>
          <cell r="C175" t="str">
            <v>тыс. руб.</v>
          </cell>
          <cell r="D175" t="str">
            <v>int_end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7">
          <cell r="A177" t="str">
            <v>Учет доли к передаче дольщикам / соинвесторам</v>
          </cell>
        </row>
        <row r="178">
          <cell r="A178" t="str">
            <v>Незавершенные инвестиции</v>
          </cell>
          <cell r="C178" t="str">
            <v>тыс. руб.</v>
          </cell>
          <cell r="D178" t="str">
            <v>int_end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 t="str">
            <v>Здания и сооружения на балансе</v>
          </cell>
          <cell r="C179" t="str">
            <v>тыс. руб.</v>
          </cell>
          <cell r="D179" t="str">
            <v>int_end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 t="str">
            <v>До учета переданных площадей:</v>
          </cell>
        </row>
        <row r="181">
          <cell r="A181" t="str">
            <v xml:space="preserve">    балансовая стоимость</v>
          </cell>
          <cell r="C181" t="str">
            <v>тыс. руб.</v>
          </cell>
          <cell r="D181" t="str">
            <v>int_end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</row>
        <row r="182">
          <cell r="A182" t="str">
            <v>Списание стоимости переданных площадей:</v>
          </cell>
        </row>
        <row r="183">
          <cell r="A183" t="str">
            <v xml:space="preserve">    доля объекта, переданная в текущем периоде</v>
          </cell>
          <cell r="C183" t="str">
            <v>тыс. руб.</v>
          </cell>
          <cell r="D183" t="str">
            <v>int_avg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</row>
        <row r="184">
          <cell r="A184" t="str">
            <v xml:space="preserve">    балансовая стоимость</v>
          </cell>
          <cell r="C184" t="str">
            <v>тыс. руб.</v>
          </cell>
          <cell r="D184" t="str">
            <v>int_end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</row>
        <row r="185">
          <cell r="A185" t="str">
            <v xml:space="preserve">    прибыль/убыток от реализации активов</v>
          </cell>
          <cell r="C185" t="str">
            <v>тыс. руб.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</row>
        <row r="186">
          <cell r="A186" t="str">
            <v>Стоимость оставшейся доли объекта на конец периода:</v>
          </cell>
        </row>
        <row r="187">
          <cell r="A187" t="str">
            <v xml:space="preserve">    непроданная доля объекта</v>
          </cell>
          <cell r="C187" t="str">
            <v>тыс. руб.</v>
          </cell>
          <cell r="D187" t="str">
            <v>int_avg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</row>
        <row r="188">
          <cell r="A188" t="str">
            <v xml:space="preserve">    балансовая стоимость</v>
          </cell>
          <cell r="C188" t="str">
            <v>тыс. руб.</v>
          </cell>
          <cell r="D188" t="str">
            <v>int_end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</row>
        <row r="189">
          <cell r="A189" t="str">
            <v>Авансы подрядчикам</v>
          </cell>
          <cell r="C189" t="str">
            <v>тыс. руб.</v>
          </cell>
          <cell r="D189" t="str">
            <v>int_end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</row>
        <row r="190">
          <cell r="A190" t="str">
            <v>Кредиторская задолженность подрядчикам</v>
          </cell>
          <cell r="C190" t="str">
            <v>тыс. руб.</v>
          </cell>
          <cell r="D190" t="str">
            <v>int_end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</row>
        <row r="192">
          <cell r="A192" t="str">
            <v>Доходы от продажи площадей</v>
          </cell>
        </row>
        <row r="193">
          <cell r="A193" t="str">
            <v>Поступления от продажи площадей</v>
          </cell>
          <cell r="C193" t="str">
            <v>тыс. руб.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</row>
        <row r="194">
          <cell r="A194" t="str">
            <v xml:space="preserve">    доходы без НДС</v>
          </cell>
          <cell r="C194" t="str">
            <v>тыс. руб.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</row>
        <row r="195">
          <cell r="A195" t="str">
            <v xml:space="preserve">    НДС</v>
          </cell>
          <cell r="C195" t="str">
            <v>тыс. руб.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</row>
        <row r="196">
          <cell r="A196" t="str">
            <v>Передача проданных площадей</v>
          </cell>
          <cell r="C196" t="str">
            <v>тыс. руб.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</row>
        <row r="197">
          <cell r="A197" t="str">
            <v xml:space="preserve">    передача без НДС</v>
          </cell>
          <cell r="C197" t="str">
            <v>тыс. руб.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</row>
        <row r="198">
          <cell r="A198" t="str">
            <v xml:space="preserve">    НДС</v>
          </cell>
          <cell r="C198" t="str">
            <v>тыс. руб.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</row>
        <row r="199">
          <cell r="A199" t="str">
            <v>Себестоимость проданных площадей</v>
          </cell>
          <cell r="C199" t="str">
            <v>тыс. руб.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</row>
        <row r="200">
          <cell r="A200" t="str">
            <v>Полученные авансы</v>
          </cell>
          <cell r="C200" t="str">
            <v>тыс. руб.</v>
          </cell>
          <cell r="D200" t="str">
            <v>int_end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</row>
        <row r="201">
          <cell r="A201" t="str">
            <v xml:space="preserve">   НДС с авансов</v>
          </cell>
          <cell r="C201" t="str">
            <v>тыс. руб.</v>
          </cell>
          <cell r="D201" t="str">
            <v>int_end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 t="str">
            <v>Дебиторская задолженность</v>
          </cell>
          <cell r="C202" t="str">
            <v>тыс. руб.</v>
          </cell>
          <cell r="D202" t="str">
            <v>int_end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4">
          <cell r="A204" t="str">
            <v>Доходы от аренды</v>
          </cell>
          <cell r="C204" t="str">
            <v>тыс. 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</row>
        <row r="205">
          <cell r="A205" t="str">
            <v xml:space="preserve">    доходы без НДС</v>
          </cell>
          <cell r="B205" t="str">
            <v>Ставка НДС</v>
          </cell>
          <cell r="C205" t="str">
            <v>тыс. 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</row>
        <row r="206">
          <cell r="A206" t="str">
            <v xml:space="preserve">    НДС</v>
          </cell>
          <cell r="B206">
            <v>0.18</v>
          </cell>
          <cell r="C206" t="str">
            <v>тыс. руб.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</row>
        <row r="208">
          <cell r="A208" t="str">
            <v>Учет объекта в текущих активах</v>
          </cell>
        </row>
        <row r="209">
          <cell r="A209" t="str">
            <v>Незавершенное производство</v>
          </cell>
          <cell r="C209" t="str">
            <v>тыс. руб.</v>
          </cell>
          <cell r="D209" t="str">
            <v>int_end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</row>
        <row r="210">
          <cell r="A210" t="str">
            <v>Запасы готовой продукции</v>
          </cell>
          <cell r="C210" t="str">
            <v>тыс. руб.</v>
          </cell>
          <cell r="D210" t="str">
            <v>int_end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</row>
        <row r="211">
          <cell r="A211" t="str">
            <v>Авансы подрядчикам</v>
          </cell>
          <cell r="C211" t="str">
            <v>тыс. руб.</v>
          </cell>
          <cell r="D211" t="str">
            <v>int_end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</row>
        <row r="212">
          <cell r="A212" t="str">
            <v>Кредиторская задолженность подрядчикам</v>
          </cell>
          <cell r="C212" t="str">
            <v>тыс. руб.</v>
          </cell>
          <cell r="D212" t="str">
            <v>int_end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</row>
        <row r="215">
          <cell r="F215" t="str">
            <v>"0"</v>
          </cell>
          <cell r="G215" t="str">
            <v xml:space="preserve"> 2011</v>
          </cell>
          <cell r="H215" t="str">
            <v xml:space="preserve"> 2012</v>
          </cell>
          <cell r="I215" t="str">
            <v xml:space="preserve"> 2013</v>
          </cell>
          <cell r="J215" t="str">
            <v xml:space="preserve"> 2014</v>
          </cell>
          <cell r="K215" t="str">
            <v xml:space="preserve"> 2015</v>
          </cell>
          <cell r="L215" t="str">
            <v xml:space="preserve"> 2016</v>
          </cell>
          <cell r="M215" t="str">
            <v xml:space="preserve"> 2017</v>
          </cell>
          <cell r="N215" t="str">
            <v xml:space="preserve"> 2018</v>
          </cell>
          <cell r="O215" t="str">
            <v xml:space="preserve"> 2019</v>
          </cell>
          <cell r="P215" t="str">
            <v xml:space="preserve"> 2020</v>
          </cell>
          <cell r="Q215" t="str">
            <v xml:space="preserve"> 2021</v>
          </cell>
          <cell r="R215" t="str">
            <v xml:space="preserve"> 2022</v>
          </cell>
          <cell r="S215" t="str">
            <v xml:space="preserve"> 2023</v>
          </cell>
          <cell r="T215" t="str">
            <v xml:space="preserve"> 2024</v>
          </cell>
          <cell r="U215" t="str">
            <v xml:space="preserve"> 2025</v>
          </cell>
          <cell r="V215" t="str">
            <v xml:space="preserve"> 2026</v>
          </cell>
          <cell r="W215" t="str">
            <v xml:space="preserve"> 2027</v>
          </cell>
          <cell r="X215" t="str">
            <v xml:space="preserve"> 2028</v>
          </cell>
          <cell r="Y215" t="str">
            <v xml:space="preserve"> 2029</v>
          </cell>
          <cell r="Z215" t="str">
            <v xml:space="preserve"> 2030</v>
          </cell>
          <cell r="AA215" t="str">
            <v xml:space="preserve"> 2031</v>
          </cell>
          <cell r="AB215" t="str">
            <v xml:space="preserve"> 2032</v>
          </cell>
          <cell r="AC215" t="str">
            <v xml:space="preserve"> 2033</v>
          </cell>
          <cell r="AD215" t="str">
            <v xml:space="preserve"> 2034</v>
          </cell>
          <cell r="AE215" t="str">
            <v xml:space="preserve"> 2035</v>
          </cell>
          <cell r="AF215" t="str">
            <v xml:space="preserve"> 2036</v>
          </cell>
          <cell r="AG215" t="str">
            <v xml:space="preserve"> 2037</v>
          </cell>
          <cell r="AH215" t="str">
            <v xml:space="preserve"> 2038</v>
          </cell>
          <cell r="AI215" t="str">
            <v xml:space="preserve"> 2039</v>
          </cell>
          <cell r="AJ215" t="str">
            <v xml:space="preserve"> 2040</v>
          </cell>
          <cell r="AK215" t="str">
            <v xml:space="preserve"> 2041</v>
          </cell>
          <cell r="AL215" t="str">
            <v xml:space="preserve"> 2042</v>
          </cell>
          <cell r="AM215" t="str">
            <v xml:space="preserve"> 2043</v>
          </cell>
          <cell r="AN215" t="str">
            <v xml:space="preserve"> 2044</v>
          </cell>
        </row>
        <row r="217">
          <cell r="F217">
            <v>2</v>
          </cell>
        </row>
        <row r="220">
          <cell r="AN220">
            <v>5.3999999999999999E-2</v>
          </cell>
        </row>
        <row r="221">
          <cell r="AN221">
            <v>5.4000000000000048E-2</v>
          </cell>
        </row>
        <row r="222">
          <cell r="AN222">
            <v>1.054</v>
          </cell>
        </row>
        <row r="225">
          <cell r="AN225">
            <v>0</v>
          </cell>
        </row>
        <row r="226">
          <cell r="F226">
            <v>2.8000000000000001E-2</v>
          </cell>
          <cell r="G226">
            <v>2.8000000000000001E-2</v>
          </cell>
          <cell r="H226">
            <v>2.8000000000000001E-2</v>
          </cell>
          <cell r="I226">
            <v>2.8000000000000001E-2</v>
          </cell>
          <cell r="J226">
            <v>2.8000000000000001E-2</v>
          </cell>
          <cell r="K226">
            <v>2.8000000000000001E-2</v>
          </cell>
          <cell r="L226">
            <v>2.8000000000000001E-2</v>
          </cell>
          <cell r="M226">
            <v>2.8000000000000001E-2</v>
          </cell>
          <cell r="N226">
            <v>2.8000000000000001E-2</v>
          </cell>
          <cell r="O226">
            <v>2.8000000000000001E-2</v>
          </cell>
          <cell r="P226">
            <v>2.8000000000000001E-2</v>
          </cell>
          <cell r="Q226">
            <v>2.8000000000000001E-2</v>
          </cell>
          <cell r="R226">
            <v>2.8000000000000001E-2</v>
          </cell>
          <cell r="S226">
            <v>2.8000000000000001E-2</v>
          </cell>
          <cell r="T226">
            <v>2.8000000000000001E-2</v>
          </cell>
          <cell r="U226">
            <v>2.8000000000000001E-2</v>
          </cell>
          <cell r="V226">
            <v>2.8000000000000001E-2</v>
          </cell>
          <cell r="W226">
            <v>2.8000000000000001E-2</v>
          </cell>
          <cell r="X226">
            <v>2.8000000000000001E-2</v>
          </cell>
          <cell r="Y226">
            <v>2.8000000000000001E-2</v>
          </cell>
          <cell r="Z226">
            <v>2.8000000000000001E-2</v>
          </cell>
          <cell r="AA226">
            <v>2.8000000000000001E-2</v>
          </cell>
          <cell r="AB226">
            <v>2.8000000000000001E-2</v>
          </cell>
          <cell r="AC226">
            <v>2.8000000000000001E-2</v>
          </cell>
          <cell r="AD226">
            <v>2.8000000000000001E-2</v>
          </cell>
          <cell r="AE226">
            <v>2.8000000000000001E-2</v>
          </cell>
          <cell r="AF226">
            <v>2.8000000000000001E-2</v>
          </cell>
          <cell r="AG226">
            <v>2.8000000000000001E-2</v>
          </cell>
          <cell r="AH226">
            <v>2.8000000000000001E-2</v>
          </cell>
          <cell r="AI226">
            <v>2.8000000000000001E-2</v>
          </cell>
          <cell r="AJ226">
            <v>2.8000000000000001E-2</v>
          </cell>
          <cell r="AK226">
            <v>2.8000000000000001E-2</v>
          </cell>
          <cell r="AL226">
            <v>2.8000000000000001E-2</v>
          </cell>
          <cell r="AM226">
            <v>2.8000000000000001E-2</v>
          </cell>
          <cell r="AN226">
            <v>2.8000000000000001E-2</v>
          </cell>
        </row>
        <row r="229">
          <cell r="AN229">
            <v>0.08</v>
          </cell>
        </row>
        <row r="230">
          <cell r="AN230">
            <v>8.0000000000000071E-2</v>
          </cell>
        </row>
        <row r="231">
          <cell r="AN231">
            <v>1.08</v>
          </cell>
        </row>
        <row r="233">
          <cell r="AN233">
            <v>8.2500000000000004E-2</v>
          </cell>
        </row>
        <row r="236">
          <cell r="AN236">
            <v>9.0750000000000011E-2</v>
          </cell>
        </row>
        <row r="237">
          <cell r="AN237">
            <v>0.15</v>
          </cell>
        </row>
        <row r="240">
          <cell r="D240">
            <v>3</v>
          </cell>
          <cell r="AN240" t="str">
            <v xml:space="preserve"> 2044</v>
          </cell>
        </row>
        <row r="243">
          <cell r="A243" t="str">
            <v>выручка от продажи электроэнергии</v>
          </cell>
          <cell r="AN243">
            <v>1</v>
          </cell>
        </row>
        <row r="244">
          <cell r="AN244">
            <v>1</v>
          </cell>
        </row>
        <row r="245">
          <cell r="AN245">
            <v>1</v>
          </cell>
        </row>
        <row r="247">
          <cell r="AN247">
            <v>1</v>
          </cell>
        </row>
        <row r="250">
          <cell r="AN250" t="str">
            <v xml:space="preserve"> 2044</v>
          </cell>
        </row>
        <row r="252">
          <cell r="A252" t="str">
            <v>выручка от продажи электроэнергии</v>
          </cell>
          <cell r="AN252">
            <v>188050</v>
          </cell>
        </row>
        <row r="253">
          <cell r="AN253">
            <v>0</v>
          </cell>
        </row>
        <row r="254">
          <cell r="AN254">
            <v>0</v>
          </cell>
        </row>
        <row r="258">
          <cell r="AN258" t="str">
            <v xml:space="preserve"> 2044</v>
          </cell>
        </row>
        <row r="260">
          <cell r="A260" t="str">
            <v>выручка от продажи электроэнергии</v>
          </cell>
          <cell r="AN260">
            <v>10.030619603536735</v>
          </cell>
        </row>
        <row r="261">
          <cell r="AN261">
            <v>5.3999999999999999E-2</v>
          </cell>
        </row>
        <row r="262">
          <cell r="AN262">
            <v>5.4000000000000048E-2</v>
          </cell>
        </row>
        <row r="263">
          <cell r="AN263">
            <v>8.5005250877429965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1.5300945157937393</v>
          </cell>
        </row>
        <row r="267">
          <cell r="AN267">
            <v>0</v>
          </cell>
        </row>
        <row r="268">
          <cell r="AN268">
            <v>5.3999999999999999E-2</v>
          </cell>
        </row>
        <row r="269">
          <cell r="AN269">
            <v>5.4000000000000048E-2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4">
          <cell r="AN274">
            <v>0</v>
          </cell>
        </row>
        <row r="275">
          <cell r="AN275">
            <v>5.3999999999999999E-2</v>
          </cell>
        </row>
        <row r="276">
          <cell r="AN276">
            <v>5.4000000000000048E-2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0">
          <cell r="AN280">
            <v>0</v>
          </cell>
        </row>
        <row r="284">
          <cell r="AN284" t="str">
            <v xml:space="preserve"> 2044</v>
          </cell>
        </row>
        <row r="286">
          <cell r="A286" t="str">
            <v>выручка от продажи электроэнергии</v>
          </cell>
          <cell r="AN286">
            <v>1886258.0164450831</v>
          </cell>
        </row>
        <row r="287">
          <cell r="AN287">
            <v>1598523.7427500705</v>
          </cell>
        </row>
        <row r="288">
          <cell r="AN288">
            <v>0</v>
          </cell>
        </row>
        <row r="289">
          <cell r="AN289">
            <v>287734.27369501267</v>
          </cell>
        </row>
        <row r="290">
          <cell r="AN290">
            <v>1598523.7427500705</v>
          </cell>
        </row>
        <row r="291">
          <cell r="AN291">
            <v>287734.27369501267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4">
          <cell r="AN304">
            <v>0</v>
          </cell>
        </row>
        <row r="305">
          <cell r="AN305">
            <v>0</v>
          </cell>
        </row>
        <row r="306">
          <cell r="AN306">
            <v>0</v>
          </cell>
        </row>
        <row r="307">
          <cell r="AN307">
            <v>0</v>
          </cell>
        </row>
        <row r="308">
          <cell r="AN308">
            <v>0</v>
          </cell>
        </row>
        <row r="309">
          <cell r="AN309">
            <v>0</v>
          </cell>
        </row>
        <row r="311">
          <cell r="AN311">
            <v>1886258.0164450831</v>
          </cell>
        </row>
        <row r="312">
          <cell r="AN312">
            <v>1598523.7427500705</v>
          </cell>
        </row>
        <row r="313">
          <cell r="AN313">
            <v>0</v>
          </cell>
        </row>
        <row r="314">
          <cell r="AN314">
            <v>287734.27369501267</v>
          </cell>
        </row>
        <row r="315">
          <cell r="AN315">
            <v>1598523.7427500705</v>
          </cell>
        </row>
        <row r="316">
          <cell r="AN316">
            <v>287734.27369501267</v>
          </cell>
        </row>
        <row r="317">
          <cell r="AN317">
            <v>0</v>
          </cell>
        </row>
        <row r="318">
          <cell r="AN318">
            <v>0</v>
          </cell>
        </row>
        <row r="321">
          <cell r="AN321" t="str">
            <v xml:space="preserve"> 2044</v>
          </cell>
        </row>
        <row r="324">
          <cell r="AN324">
            <v>205</v>
          </cell>
        </row>
        <row r="328">
          <cell r="AN328" t="str">
            <v xml:space="preserve"> 2044</v>
          </cell>
        </row>
        <row r="330">
          <cell r="AN330">
            <v>11.312511061894858</v>
          </cell>
        </row>
        <row r="331">
          <cell r="AN331">
            <v>5.3999999999999999E-2</v>
          </cell>
        </row>
        <row r="332">
          <cell r="AN332">
            <v>5.4000000000000048E-2</v>
          </cell>
        </row>
        <row r="333">
          <cell r="AN333">
            <v>9.5868737812668297</v>
          </cell>
        </row>
        <row r="334">
          <cell r="AN334">
            <v>0</v>
          </cell>
        </row>
        <row r="335">
          <cell r="AN335">
            <v>1.7256372806280282</v>
          </cell>
        </row>
        <row r="339">
          <cell r="AN339" t="str">
            <v xml:space="preserve"> 2044</v>
          </cell>
        </row>
        <row r="341">
          <cell r="AN341">
            <v>2319.064767688446</v>
          </cell>
        </row>
        <row r="342">
          <cell r="AN342">
            <v>1965.3091251597</v>
          </cell>
        </row>
        <row r="343">
          <cell r="AN343">
            <v>0</v>
          </cell>
        </row>
        <row r="344">
          <cell r="AN344">
            <v>1965.3091251597</v>
          </cell>
        </row>
        <row r="345">
          <cell r="AN345">
            <v>353.75564252874597</v>
          </cell>
        </row>
        <row r="346">
          <cell r="AN346">
            <v>0</v>
          </cell>
        </row>
        <row r="347">
          <cell r="AN347">
            <v>1965.3091251597</v>
          </cell>
        </row>
        <row r="348">
          <cell r="AN348">
            <v>353.75564252874597</v>
          </cell>
        </row>
        <row r="349">
          <cell r="AN349">
            <v>3.637978807091713E-12</v>
          </cell>
        </row>
        <row r="350">
          <cell r="AN350">
            <v>3.637978807091713E-12</v>
          </cell>
        </row>
        <row r="352">
          <cell r="AN352">
            <v>2319.064767688446</v>
          </cell>
        </row>
        <row r="353">
          <cell r="AN353">
            <v>1965.3091251597</v>
          </cell>
        </row>
        <row r="354">
          <cell r="AN354">
            <v>0</v>
          </cell>
        </row>
        <row r="355">
          <cell r="AN355">
            <v>1965.3091251597</v>
          </cell>
        </row>
        <row r="356">
          <cell r="AN356">
            <v>353.75564252874597</v>
          </cell>
        </row>
        <row r="357">
          <cell r="AN357">
            <v>0</v>
          </cell>
        </row>
        <row r="358">
          <cell r="AN358">
            <v>1965.3091251597</v>
          </cell>
        </row>
        <row r="359">
          <cell r="AN359">
            <v>353.75564252874597</v>
          </cell>
        </row>
        <row r="360">
          <cell r="AN360">
            <v>3.637978807091713E-12</v>
          </cell>
        </row>
        <row r="361">
          <cell r="AN361">
            <v>3.637978807091713E-12</v>
          </cell>
        </row>
        <row r="364">
          <cell r="AN364" t="str">
            <v xml:space="preserve"> 2044</v>
          </cell>
        </row>
        <row r="367">
          <cell r="E367">
            <v>1</v>
          </cell>
        </row>
        <row r="368">
          <cell r="AN368">
            <v>0</v>
          </cell>
        </row>
        <row r="369">
          <cell r="AN369">
            <v>0</v>
          </cell>
        </row>
        <row r="370">
          <cell r="AN370">
            <v>0</v>
          </cell>
        </row>
        <row r="373">
          <cell r="E373">
            <v>1</v>
          </cell>
        </row>
        <row r="374">
          <cell r="AN374">
            <v>0</v>
          </cell>
        </row>
        <row r="375">
          <cell r="AN375">
            <v>0</v>
          </cell>
        </row>
        <row r="376">
          <cell r="AN376">
            <v>0</v>
          </cell>
        </row>
        <row r="379">
          <cell r="E379">
            <v>1</v>
          </cell>
        </row>
        <row r="380">
          <cell r="AN380">
            <v>0</v>
          </cell>
        </row>
        <row r="381">
          <cell r="AN381">
            <v>0</v>
          </cell>
        </row>
        <row r="382">
          <cell r="AN382">
            <v>0</v>
          </cell>
        </row>
        <row r="385">
          <cell r="E385">
            <v>1</v>
          </cell>
        </row>
        <row r="386">
          <cell r="AN386">
            <v>0</v>
          </cell>
        </row>
        <row r="387">
          <cell r="AN387">
            <v>0</v>
          </cell>
        </row>
        <row r="388">
          <cell r="AN388">
            <v>0</v>
          </cell>
        </row>
        <row r="390">
          <cell r="AN390">
            <v>0</v>
          </cell>
        </row>
        <row r="391">
          <cell r="AN391">
            <v>0</v>
          </cell>
        </row>
        <row r="392">
          <cell r="AN392">
            <v>0</v>
          </cell>
        </row>
        <row r="393">
          <cell r="AN393">
            <v>0</v>
          </cell>
        </row>
        <row r="394">
          <cell r="AN394">
            <v>0</v>
          </cell>
        </row>
        <row r="396">
          <cell r="AN396">
            <v>0</v>
          </cell>
        </row>
        <row r="397">
          <cell r="AN397">
            <v>0</v>
          </cell>
        </row>
        <row r="398">
          <cell r="AN398">
            <v>0</v>
          </cell>
        </row>
        <row r="399">
          <cell r="AN399">
            <v>0</v>
          </cell>
        </row>
        <row r="400">
          <cell r="AN400">
            <v>0</v>
          </cell>
        </row>
        <row r="401">
          <cell r="AN401">
            <v>0</v>
          </cell>
        </row>
        <row r="403">
          <cell r="AN403">
            <v>0</v>
          </cell>
        </row>
        <row r="406">
          <cell r="AN406" t="str">
            <v xml:space="preserve"> 2044</v>
          </cell>
        </row>
        <row r="410">
          <cell r="AN410">
            <v>2319.064767688446</v>
          </cell>
        </row>
        <row r="411">
          <cell r="AN411">
            <v>0</v>
          </cell>
        </row>
        <row r="412">
          <cell r="AN412">
            <v>0</v>
          </cell>
        </row>
        <row r="413">
          <cell r="E413">
            <v>1</v>
          </cell>
        </row>
        <row r="414">
          <cell r="AN414">
            <v>-4895.6231450405339</v>
          </cell>
        </row>
        <row r="415">
          <cell r="AN415">
            <v>5.3999999999999999E-2</v>
          </cell>
        </row>
        <row r="416">
          <cell r="AN416">
            <v>5.4000000000000048E-2</v>
          </cell>
        </row>
        <row r="417">
          <cell r="AN417">
            <v>-746.78997127736955</v>
          </cell>
        </row>
        <row r="421">
          <cell r="AN421">
            <v>0</v>
          </cell>
        </row>
        <row r="422">
          <cell r="AN422">
            <v>0</v>
          </cell>
        </row>
        <row r="423">
          <cell r="AN423">
            <v>5347.8813559322034</v>
          </cell>
        </row>
        <row r="424">
          <cell r="AN424">
            <v>0</v>
          </cell>
        </row>
        <row r="425">
          <cell r="E425">
            <v>1</v>
          </cell>
        </row>
        <row r="426">
          <cell r="AN426">
            <v>0</v>
          </cell>
        </row>
        <row r="427">
          <cell r="AN427">
            <v>5.3999999999999999E-2</v>
          </cell>
        </row>
        <row r="428">
          <cell r="AN428">
            <v>5.4000000000000048E-2</v>
          </cell>
        </row>
        <row r="429">
          <cell r="AN429">
            <v>0</v>
          </cell>
        </row>
        <row r="433">
          <cell r="AN433">
            <v>0</v>
          </cell>
        </row>
        <row r="434">
          <cell r="AN434">
            <v>0</v>
          </cell>
        </row>
        <row r="435">
          <cell r="E435">
            <v>1</v>
          </cell>
        </row>
        <row r="436">
          <cell r="AN436">
            <v>0</v>
          </cell>
        </row>
        <row r="437">
          <cell r="AN437">
            <v>5.3999999999999999E-2</v>
          </cell>
        </row>
        <row r="438">
          <cell r="AN438">
            <v>5.4000000000000048E-2</v>
          </cell>
        </row>
        <row r="439">
          <cell r="AN439">
            <v>0</v>
          </cell>
        </row>
        <row r="443">
          <cell r="AN443">
            <v>0</v>
          </cell>
        </row>
        <row r="444">
          <cell r="AN444">
            <v>0</v>
          </cell>
        </row>
        <row r="445">
          <cell r="E445">
            <v>1</v>
          </cell>
        </row>
        <row r="446">
          <cell r="AN446">
            <v>0</v>
          </cell>
        </row>
        <row r="447">
          <cell r="AN447">
            <v>5.3999999999999999E-2</v>
          </cell>
        </row>
        <row r="448">
          <cell r="AN448">
            <v>5.4000000000000048E-2</v>
          </cell>
        </row>
        <row r="449">
          <cell r="AN449">
            <v>0</v>
          </cell>
        </row>
        <row r="451">
          <cell r="AN451">
            <v>0</v>
          </cell>
        </row>
        <row r="452">
          <cell r="AN452">
            <v>0</v>
          </cell>
        </row>
        <row r="454">
          <cell r="AN454">
            <v>3164.3573073287389</v>
          </cell>
        </row>
        <row r="455">
          <cell r="AN455">
            <v>1965.3091251597</v>
          </cell>
        </row>
        <row r="456">
          <cell r="AN456">
            <v>0</v>
          </cell>
        </row>
        <row r="457">
          <cell r="AN457">
            <v>0</v>
          </cell>
        </row>
        <row r="458">
          <cell r="AN458">
            <v>-4148.8331737631643</v>
          </cell>
        </row>
        <row r="459">
          <cell r="AN459">
            <v>0</v>
          </cell>
        </row>
        <row r="460">
          <cell r="AN460">
            <v>5347.8813559322034</v>
          </cell>
        </row>
        <row r="461">
          <cell r="AN461">
            <v>0</v>
          </cell>
        </row>
        <row r="462">
          <cell r="AN462">
            <v>0</v>
          </cell>
        </row>
        <row r="463">
          <cell r="AN463">
            <v>-2576.558377352088</v>
          </cell>
        </row>
        <row r="464">
          <cell r="AN464">
            <v>2319.064767688446</v>
          </cell>
        </row>
        <row r="465">
          <cell r="AN465">
            <v>0</v>
          </cell>
        </row>
        <row r="466">
          <cell r="AN466">
            <v>0</v>
          </cell>
        </row>
        <row r="467">
          <cell r="AN467">
            <v>-4895.6231450405339</v>
          </cell>
        </row>
        <row r="468">
          <cell r="AN468">
            <v>-4148.8331737631643</v>
          </cell>
        </row>
        <row r="469">
          <cell r="AN469">
            <v>-746.78997127736955</v>
          </cell>
        </row>
        <row r="470">
          <cell r="AN470">
            <v>0</v>
          </cell>
        </row>
        <row r="471">
          <cell r="AN471">
            <v>0</v>
          </cell>
        </row>
        <row r="472">
          <cell r="AN472">
            <v>0</v>
          </cell>
        </row>
        <row r="473">
          <cell r="AN473">
            <v>0</v>
          </cell>
        </row>
        <row r="474">
          <cell r="AN474">
            <v>0</v>
          </cell>
        </row>
        <row r="475">
          <cell r="AN475">
            <v>0</v>
          </cell>
        </row>
        <row r="478">
          <cell r="AN478" t="str">
            <v xml:space="preserve"> 2044</v>
          </cell>
        </row>
        <row r="480">
          <cell r="E480">
            <v>1</v>
          </cell>
        </row>
        <row r="481">
          <cell r="AN481">
            <v>0</v>
          </cell>
        </row>
        <row r="482">
          <cell r="AN482">
            <v>0</v>
          </cell>
        </row>
        <row r="486">
          <cell r="AN486">
            <v>0</v>
          </cell>
        </row>
        <row r="487">
          <cell r="AN487">
            <v>0</v>
          </cell>
        </row>
        <row r="488">
          <cell r="AN488">
            <v>0</v>
          </cell>
        </row>
        <row r="489">
          <cell r="AN489">
            <v>0</v>
          </cell>
        </row>
        <row r="490">
          <cell r="AN490">
            <v>0</v>
          </cell>
        </row>
        <row r="491">
          <cell r="AN491">
            <v>0</v>
          </cell>
        </row>
        <row r="492">
          <cell r="AN492">
            <v>0</v>
          </cell>
        </row>
        <row r="493">
          <cell r="AN493">
            <v>0</v>
          </cell>
        </row>
        <row r="494">
          <cell r="AN494">
            <v>0</v>
          </cell>
        </row>
        <row r="496">
          <cell r="AN496">
            <v>0</v>
          </cell>
        </row>
        <row r="497">
          <cell r="AN497">
            <v>0</v>
          </cell>
        </row>
        <row r="498">
          <cell r="AN498">
            <v>0</v>
          </cell>
        </row>
        <row r="499">
          <cell r="AN499">
            <v>0</v>
          </cell>
        </row>
        <row r="501">
          <cell r="E501">
            <v>1</v>
          </cell>
        </row>
        <row r="502">
          <cell r="AN502">
            <v>0</v>
          </cell>
        </row>
        <row r="503">
          <cell r="AN503">
            <v>0</v>
          </cell>
        </row>
        <row r="509">
          <cell r="AN509">
            <v>0</v>
          </cell>
        </row>
        <row r="510">
          <cell r="AN510">
            <v>0</v>
          </cell>
        </row>
        <row r="511">
          <cell r="AN511">
            <v>0</v>
          </cell>
        </row>
        <row r="512">
          <cell r="AN512">
            <v>0</v>
          </cell>
        </row>
        <row r="513">
          <cell r="AN513">
            <v>0</v>
          </cell>
        </row>
        <row r="514">
          <cell r="AN514">
            <v>0</v>
          </cell>
        </row>
        <row r="515">
          <cell r="AN515">
            <v>0</v>
          </cell>
        </row>
        <row r="516">
          <cell r="AN516">
            <v>0</v>
          </cell>
        </row>
        <row r="517">
          <cell r="AN517">
            <v>0</v>
          </cell>
        </row>
        <row r="518">
          <cell r="AN518">
            <v>0</v>
          </cell>
        </row>
        <row r="520">
          <cell r="AN520">
            <v>0</v>
          </cell>
        </row>
        <row r="521">
          <cell r="AN521">
            <v>0</v>
          </cell>
        </row>
        <row r="522">
          <cell r="AN522">
            <v>0</v>
          </cell>
        </row>
        <row r="523">
          <cell r="AN523">
            <v>0</v>
          </cell>
        </row>
        <row r="525">
          <cell r="E525">
            <v>1</v>
          </cell>
        </row>
        <row r="526">
          <cell r="AN526">
            <v>0</v>
          </cell>
        </row>
        <row r="527">
          <cell r="AN527">
            <v>0</v>
          </cell>
        </row>
        <row r="531">
          <cell r="AN531">
            <v>0</v>
          </cell>
        </row>
        <row r="532">
          <cell r="AN532">
            <v>0</v>
          </cell>
        </row>
        <row r="533">
          <cell r="AN533">
            <v>0</v>
          </cell>
        </row>
        <row r="534">
          <cell r="AN534">
            <v>0</v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>
            <v>0</v>
          </cell>
        </row>
        <row r="541">
          <cell r="AN541">
            <v>0</v>
          </cell>
        </row>
        <row r="543">
          <cell r="AN543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267394.06779661018</v>
          </cell>
        </row>
        <row r="557">
          <cell r="AN557">
            <v>0</v>
          </cell>
        </row>
        <row r="558">
          <cell r="AN558">
            <v>48131.355932203383</v>
          </cell>
        </row>
        <row r="559">
          <cell r="AN559">
            <v>0</v>
          </cell>
        </row>
        <row r="560">
          <cell r="AN560">
            <v>5347.8813559322034</v>
          </cell>
        </row>
        <row r="561">
          <cell r="AN561">
            <v>99491.508474576258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2">
          <cell r="AN592" t="str">
            <v xml:space="preserve"> 2044</v>
          </cell>
        </row>
        <row r="593">
          <cell r="E593">
            <v>1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6">
          <cell r="AN626" t="str">
            <v xml:space="preserve"> 2044</v>
          </cell>
        </row>
        <row r="629">
          <cell r="AN629">
            <v>0</v>
          </cell>
        </row>
        <row r="632">
          <cell r="B632">
            <v>0</v>
          </cell>
        </row>
        <row r="633">
          <cell r="AN633">
            <v>0</v>
          </cell>
        </row>
        <row r="634">
          <cell r="B634">
            <v>0</v>
          </cell>
        </row>
        <row r="635">
          <cell r="AN635">
            <v>-25.413450084371085</v>
          </cell>
        </row>
        <row r="638">
          <cell r="B638">
            <v>5</v>
          </cell>
        </row>
        <row r="643">
          <cell r="B643">
            <v>0</v>
          </cell>
          <cell r="C643">
            <v>30</v>
          </cell>
        </row>
        <row r="644">
          <cell r="B644">
            <v>0</v>
          </cell>
          <cell r="C644">
            <v>30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AN657">
            <v>3.637978807091713E-12</v>
          </cell>
        </row>
        <row r="658">
          <cell r="AN658">
            <v>0</v>
          </cell>
        </row>
        <row r="659">
          <cell r="AN659">
            <v>3.637978807091713E-12</v>
          </cell>
        </row>
        <row r="660">
          <cell r="AN660">
            <v>3.637978807091713E-12</v>
          </cell>
        </row>
        <row r="661">
          <cell r="AN661">
            <v>0</v>
          </cell>
        </row>
        <row r="662">
          <cell r="AN662">
            <v>3.637978807091713E-12</v>
          </cell>
        </row>
        <row r="665">
          <cell r="AN665">
            <v>24010.609001980105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79767.969272137096</v>
          </cell>
        </row>
        <row r="669">
          <cell r="AN669">
            <v>0</v>
          </cell>
        </row>
        <row r="672">
          <cell r="AN672">
            <v>0</v>
          </cell>
        </row>
        <row r="676">
          <cell r="AN676">
            <v>0</v>
          </cell>
        </row>
        <row r="680">
          <cell r="AN680">
            <v>-25.413450084367447</v>
          </cell>
        </row>
        <row r="681">
          <cell r="AN681">
            <v>103778.5782741172</v>
          </cell>
        </row>
        <row r="682">
          <cell r="AN682">
            <v>-103803.99172420157</v>
          </cell>
        </row>
        <row r="683">
          <cell r="AN683">
            <v>-5331.9305813737446</v>
          </cell>
        </row>
        <row r="684">
          <cell r="AN684">
            <v>0</v>
          </cell>
        </row>
        <row r="685">
          <cell r="AN685">
            <v>-5331.9305813737446</v>
          </cell>
        </row>
        <row r="688">
          <cell r="AN688" t="str">
            <v xml:space="preserve"> 2044</v>
          </cell>
        </row>
        <row r="690">
          <cell r="AN690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7">
          <cell r="AN697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5">
          <cell r="AN705">
            <v>19246999.475713968</v>
          </cell>
        </row>
        <row r="706">
          <cell r="AN706">
            <v>19246999.475713968</v>
          </cell>
        </row>
        <row r="709">
          <cell r="AN709" t="str">
            <v xml:space="preserve"> 2044</v>
          </cell>
        </row>
        <row r="710">
          <cell r="E710">
            <v>1</v>
          </cell>
        </row>
        <row r="714">
          <cell r="AN714">
            <v>0.15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5">
          <cell r="AN735" t="str">
            <v>-</v>
          </cell>
        </row>
        <row r="736">
          <cell r="AN736">
            <v>19246999.475713968</v>
          </cell>
        </row>
        <row r="737">
          <cell r="AN737">
            <v>19246999.475713968</v>
          </cell>
        </row>
        <row r="740">
          <cell r="AN740" t="str">
            <v xml:space="preserve"> 2044</v>
          </cell>
        </row>
        <row r="742">
          <cell r="AN742">
            <v>-5331.9305813737446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-5331.9305813737446</v>
          </cell>
        </row>
        <row r="749">
          <cell r="AN749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5">
          <cell r="AN755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2">
          <cell r="AN762">
            <v>19246999.475713968</v>
          </cell>
        </row>
        <row r="763">
          <cell r="AN763">
            <v>19246999.475713968</v>
          </cell>
        </row>
        <row r="767">
          <cell r="AN767" t="str">
            <v xml:space="preserve"> 2044</v>
          </cell>
        </row>
        <row r="770">
          <cell r="AN770">
            <v>0</v>
          </cell>
        </row>
        <row r="771">
          <cell r="AN771">
            <v>0</v>
          </cell>
        </row>
        <row r="775">
          <cell r="B775">
            <v>0.18</v>
          </cell>
        </row>
        <row r="776">
          <cell r="B776">
            <v>30</v>
          </cell>
        </row>
        <row r="777">
          <cell r="B777">
            <v>2</v>
          </cell>
        </row>
        <row r="778">
          <cell r="AN778">
            <v>287734.27369501267</v>
          </cell>
        </row>
        <row r="779">
          <cell r="AN779">
            <v>287734.27369501267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-393.03432874862358</v>
          </cell>
        </row>
        <row r="783">
          <cell r="AN783">
            <v>353.75564252874597</v>
          </cell>
        </row>
        <row r="784">
          <cell r="AN784">
            <v>-746.78997127736955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288127.30802376126</v>
          </cell>
        </row>
        <row r="788">
          <cell r="AN788">
            <v>0</v>
          </cell>
        </row>
        <row r="789">
          <cell r="AN789">
            <v>8663.6440677966166</v>
          </cell>
        </row>
        <row r="790">
          <cell r="AN790">
            <v>288127.30802376126</v>
          </cell>
        </row>
        <row r="791">
          <cell r="AN791">
            <v>0</v>
          </cell>
        </row>
        <row r="795">
          <cell r="AN795">
            <v>0</v>
          </cell>
        </row>
        <row r="797">
          <cell r="AN797">
            <v>0.26</v>
          </cell>
        </row>
        <row r="798">
          <cell r="AN798">
            <v>30</v>
          </cell>
        </row>
        <row r="800">
          <cell r="AN800">
            <v>0</v>
          </cell>
        </row>
        <row r="801">
          <cell r="AN801">
            <v>30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1000</v>
          </cell>
        </row>
        <row r="805">
          <cell r="AN805">
            <v>90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90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90</v>
          </cell>
        </row>
        <row r="817">
          <cell r="AN817">
            <v>0</v>
          </cell>
        </row>
        <row r="818">
          <cell r="AN818">
            <v>102165.44915254237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90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90</v>
          </cell>
        </row>
        <row r="830">
          <cell r="B830">
            <v>0.2</v>
          </cell>
          <cell r="AN830">
            <v>0.2</v>
          </cell>
        </row>
        <row r="831">
          <cell r="B831">
            <v>90</v>
          </cell>
        </row>
        <row r="832">
          <cell r="AN832">
            <v>319071.87708854838</v>
          </cell>
        </row>
        <row r="833">
          <cell r="AN833">
            <v>1595359.3854427417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1595359.3854427417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1595359.3854427417</v>
          </cell>
        </row>
        <row r="841">
          <cell r="AN841">
            <v>607199.18511230964</v>
          </cell>
        </row>
        <row r="844">
          <cell r="AN844" t="str">
            <v xml:space="preserve"> 2044</v>
          </cell>
        </row>
        <row r="846">
          <cell r="AN846">
            <v>1598523.7427500705</v>
          </cell>
        </row>
        <row r="847">
          <cell r="AN847">
            <v>3164.3573073287389</v>
          </cell>
        </row>
        <row r="848">
          <cell r="AN848">
            <v>1965.3091251597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-4148.8331737631643</v>
          </cell>
        </row>
        <row r="852">
          <cell r="AN852">
            <v>0</v>
          </cell>
        </row>
        <row r="853">
          <cell r="AN853">
            <v>5347.8813559322034</v>
          </cell>
        </row>
        <row r="854">
          <cell r="AN854">
            <v>1595359.3854427417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1595359.3854427417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1595359.3854427417</v>
          </cell>
        </row>
        <row r="864">
          <cell r="AN864">
            <v>319071.87708854838</v>
          </cell>
        </row>
        <row r="865">
          <cell r="AN865">
            <v>1276287.5083541933</v>
          </cell>
        </row>
        <row r="866">
          <cell r="AN866">
            <v>0</v>
          </cell>
        </row>
        <row r="867">
          <cell r="AN867">
            <v>1276287.5083541933</v>
          </cell>
        </row>
        <row r="868">
          <cell r="AN868">
            <v>18927161.992464341</v>
          </cell>
        </row>
        <row r="921">
          <cell r="AN921" t="str">
            <v xml:space="preserve"> 2044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8">
          <cell r="AN938">
            <v>0</v>
          </cell>
        </row>
        <row r="942">
          <cell r="AN942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53">
          <cell r="AN953" t="str">
            <v xml:space="preserve"> 2044</v>
          </cell>
        </row>
        <row r="955">
          <cell r="AN955">
            <v>1886258.0164450831</v>
          </cell>
        </row>
        <row r="956">
          <cell r="AN956">
            <v>-2319.064767688446</v>
          </cell>
        </row>
        <row r="957">
          <cell r="AN957">
            <v>0</v>
          </cell>
        </row>
        <row r="958">
          <cell r="AN958">
            <v>4895.6231450405339</v>
          </cell>
        </row>
        <row r="959">
          <cell r="AN959">
            <v>-607199.18511230964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4">
          <cell r="AN964">
            <v>1281635.3897101255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5331.9305813737446</v>
          </cell>
        </row>
        <row r="970">
          <cell r="AN970">
            <v>0</v>
          </cell>
        </row>
        <row r="972">
          <cell r="AN972">
            <v>5331.9305813737446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1">
          <cell r="AN981">
            <v>0</v>
          </cell>
        </row>
        <row r="983">
          <cell r="AN983">
            <v>1286967.3202914991</v>
          </cell>
        </row>
        <row r="984">
          <cell r="A984" t="str">
            <v>Денежные средства на конец периода</v>
          </cell>
          <cell r="C984" t="str">
            <v>тыс. руб.</v>
          </cell>
          <cell r="D984" t="str">
            <v>int_end</v>
          </cell>
          <cell r="F984">
            <v>0</v>
          </cell>
          <cell r="G984">
            <v>751.25722437999866</v>
          </cell>
          <cell r="H984">
            <v>1508.867313249666</v>
          </cell>
          <cell r="I984">
            <v>16968.558155402763</v>
          </cell>
          <cell r="J984">
            <v>67076.029772293885</v>
          </cell>
          <cell r="K984">
            <v>152524.03823371761</v>
          </cell>
          <cell r="L984">
            <v>280589.40747165674</v>
          </cell>
          <cell r="M984">
            <v>426127.10680016142</v>
          </cell>
          <cell r="N984">
            <v>645452.69912570808</v>
          </cell>
          <cell r="O984">
            <v>908361.04742602911</v>
          </cell>
          <cell r="P984">
            <v>1221708.4429703488</v>
          </cell>
          <cell r="Q984">
            <v>1610776.8614888485</v>
          </cell>
          <cell r="R984">
            <v>2016155.0525181009</v>
          </cell>
          <cell r="S984">
            <v>2443365.9087442891</v>
          </cell>
          <cell r="T984">
            <v>2893588.3940880476</v>
          </cell>
          <cell r="U984">
            <v>3368065.136521725</v>
          </cell>
          <cell r="V984">
            <v>3868105.8659281768</v>
          </cell>
          <cell r="W984">
            <v>4395091.0376039334</v>
          </cell>
          <cell r="X984">
            <v>4950475.6514315363</v>
          </cell>
          <cell r="Y984">
            <v>5535793.2772871861</v>
          </cell>
          <cell r="Z984">
            <v>6152660.2978203967</v>
          </cell>
          <cell r="AA984">
            <v>6802780.3803437566</v>
          </cell>
          <cell r="AB984">
            <v>7487949.190204734</v>
          </cell>
          <cell r="AC984">
            <v>8210059.35867956</v>
          </cell>
          <cell r="AD984">
            <v>8971105.7191333827</v>
          </cell>
          <cell r="AE984">
            <v>9773190.8259330671</v>
          </cell>
          <cell r="AF984">
            <v>10618530.771381291</v>
          </cell>
          <cell r="AG984">
            <v>11509461.316765074</v>
          </cell>
          <cell r="AH984">
            <v>12448444.354480937</v>
          </cell>
          <cell r="AI984">
            <v>13438074.719114814</v>
          </cell>
          <cell r="AJ984">
            <v>14481087.366320277</v>
          </cell>
          <cell r="AK984">
            <v>15580364.939356189</v>
          </cell>
          <cell r="AL984">
            <v>16738945.744217398</v>
          </cell>
          <cell r="AM984">
            <v>17960032.155422468</v>
          </cell>
          <cell r="AN984">
            <v>19246999.475713968</v>
          </cell>
        </row>
        <row r="1037">
          <cell r="AN1037" t="str">
            <v xml:space="preserve"> 2044</v>
          </cell>
        </row>
        <row r="1039">
          <cell r="AN1039">
            <v>19246999.475713968</v>
          </cell>
        </row>
        <row r="1040">
          <cell r="AN1040">
            <v>0</v>
          </cell>
        </row>
        <row r="1041">
          <cell r="AN1041">
            <v>48131.355932203383</v>
          </cell>
        </row>
        <row r="1042">
          <cell r="AN1042">
            <v>-25.413450084371085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8663.6440677966166</v>
          </cell>
        </row>
        <row r="1046">
          <cell r="AN1046">
            <v>0</v>
          </cell>
        </row>
        <row r="1048">
          <cell r="AN1048">
            <v>19303769.062263884</v>
          </cell>
        </row>
        <row r="1050">
          <cell r="AN1050">
            <v>99491.508474576258</v>
          </cell>
        </row>
        <row r="1051">
          <cell r="AN1051">
            <v>99491.508474576258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99491.508474576258</v>
          </cell>
        </row>
        <row r="1056">
          <cell r="AN1056">
            <v>19403260.570738461</v>
          </cell>
        </row>
        <row r="1058">
          <cell r="AN1058">
            <v>3.637978807091713E-12</v>
          </cell>
        </row>
        <row r="1059">
          <cell r="AN1059">
            <v>3.637978807091713E-12</v>
          </cell>
        </row>
        <row r="1060">
          <cell r="AN1060">
            <v>0</v>
          </cell>
        </row>
        <row r="1061">
          <cell r="AN1061">
            <v>103778.5782741172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103778.5782741172</v>
          </cell>
        </row>
        <row r="1068">
          <cell r="AN1068">
            <v>0</v>
          </cell>
        </row>
        <row r="1070">
          <cell r="AN1070">
            <v>0</v>
          </cell>
        </row>
        <row r="1071">
          <cell r="AN1071">
            <v>18927161.992464341</v>
          </cell>
        </row>
        <row r="1072">
          <cell r="AN1072">
            <v>372320</v>
          </cell>
        </row>
        <row r="1073">
          <cell r="AN1073">
            <v>19299481.992464341</v>
          </cell>
        </row>
        <row r="1075">
          <cell r="AN1075">
            <v>19403260.570738457</v>
          </cell>
        </row>
        <row r="1076">
          <cell r="AN1076">
            <v>0</v>
          </cell>
        </row>
        <row r="1104">
          <cell r="AN1104" t="str">
            <v xml:space="preserve"> 2044</v>
          </cell>
        </row>
        <row r="1106">
          <cell r="AN1106">
            <v>6.8023494062017603E-2</v>
          </cell>
        </row>
        <row r="1107">
          <cell r="AN1107">
            <v>6.8392067710109319E-2</v>
          </cell>
        </row>
        <row r="1108">
          <cell r="AN1108">
            <v>12.492359392935072</v>
          </cell>
        </row>
        <row r="1109">
          <cell r="AN1109">
            <v>1.9795497700177025E-3</v>
          </cell>
        </row>
        <row r="1110">
          <cell r="AN1110">
            <v>0.79841636018398576</v>
          </cell>
        </row>
        <row r="1112">
          <cell r="AN1112">
            <v>0.37892313216083734</v>
          </cell>
        </row>
        <row r="1113">
          <cell r="AN1113">
            <v>1200.5241696958926</v>
          </cell>
        </row>
        <row r="1114">
          <cell r="AN1114">
            <v>0.99924897945673896</v>
          </cell>
        </row>
        <row r="1116">
          <cell r="AN1116">
            <v>504.16537403909643</v>
          </cell>
        </row>
        <row r="1117">
          <cell r="AN1117">
            <v>403.33229923127715</v>
          </cell>
        </row>
        <row r="1119">
          <cell r="AN1119">
            <v>8.5198021300994353E-2</v>
          </cell>
        </row>
        <row r="1120">
          <cell r="AN1120">
            <v>8.5659652182414142E-2</v>
          </cell>
        </row>
        <row r="1121">
          <cell r="AN1121">
            <v>15.646422112463171</v>
          </cell>
        </row>
        <row r="1123">
          <cell r="AN1123" t="str">
            <v>-</v>
          </cell>
        </row>
        <row r="1124">
          <cell r="AN1124">
            <v>3.1041193598454715E-13</v>
          </cell>
        </row>
        <row r="1126">
          <cell r="AN1126">
            <v>186.00918786221533</v>
          </cell>
        </row>
        <row r="1127">
          <cell r="AN1127">
            <v>185.46191692302415</v>
          </cell>
        </row>
        <row r="1128">
          <cell r="AN1128">
            <v>185.46216180448724</v>
          </cell>
        </row>
        <row r="1129">
          <cell r="AN1129">
            <v>19199990.483989768</v>
          </cell>
        </row>
        <row r="1131">
          <cell r="AN1131">
            <v>0.99465148767673506</v>
          </cell>
        </row>
        <row r="1132">
          <cell r="AN1132">
            <v>185.96787808643271</v>
          </cell>
        </row>
        <row r="1133">
          <cell r="AN1133">
            <v>0</v>
          </cell>
        </row>
        <row r="1134">
          <cell r="AN1134" t="str">
            <v>-</v>
          </cell>
        </row>
        <row r="1135">
          <cell r="AN1135" t="str">
            <v>-</v>
          </cell>
        </row>
        <row r="1213">
          <cell r="AN1213" t="str">
            <v xml:space="preserve"> 2044</v>
          </cell>
        </row>
        <row r="1218">
          <cell r="AN1218">
            <v>0.1125</v>
          </cell>
        </row>
        <row r="1219">
          <cell r="AN1219">
            <v>0.11250000000000004</v>
          </cell>
        </row>
        <row r="1220">
          <cell r="AN1220">
            <v>37.514630065774526</v>
          </cell>
        </row>
        <row r="1223">
          <cell r="AN1223">
            <v>1281635.3897101255</v>
          </cell>
        </row>
        <row r="1224">
          <cell r="AN1224">
            <v>0</v>
          </cell>
        </row>
        <row r="1225">
          <cell r="AN1225">
            <v>5331.9305813737446</v>
          </cell>
        </row>
        <row r="1226">
          <cell r="AN1226" t="str">
            <v/>
          </cell>
        </row>
        <row r="1228">
          <cell r="AN1228" t="str">
            <v/>
          </cell>
        </row>
        <row r="1229">
          <cell r="AN1229" t="str">
            <v/>
          </cell>
        </row>
        <row r="1230">
          <cell r="AN1230">
            <v>0</v>
          </cell>
        </row>
        <row r="1231">
          <cell r="AN1231" t="str">
            <v/>
          </cell>
        </row>
        <row r="1233">
          <cell r="AN1233" t="str">
            <v/>
          </cell>
        </row>
        <row r="1235">
          <cell r="AN1235">
            <v>1286967.3202914991</v>
          </cell>
        </row>
        <row r="1236">
          <cell r="AN1236">
            <v>34305.744666415609</v>
          </cell>
        </row>
        <row r="1237">
          <cell r="AN1237">
            <v>1895332.4049357388</v>
          </cell>
        </row>
        <row r="1240">
          <cell r="AN1240">
            <v>18874679.475713968</v>
          </cell>
        </row>
        <row r="1241">
          <cell r="AN1241">
            <v>1</v>
          </cell>
        </row>
        <row r="1242">
          <cell r="AN1242">
            <v>0</v>
          </cell>
        </row>
        <row r="1246">
          <cell r="AN1246">
            <v>1</v>
          </cell>
        </row>
        <row r="1247">
          <cell r="AN1247">
            <v>0</v>
          </cell>
        </row>
        <row r="1251">
          <cell r="AN1251">
            <v>-5331.9305813737446</v>
          </cell>
        </row>
        <row r="1252">
          <cell r="AN1252">
            <v>-142.12936585074286</v>
          </cell>
        </row>
        <row r="1284">
          <cell r="AN1284" t="str">
            <v xml:space="preserve"> 2044</v>
          </cell>
        </row>
        <row r="1289">
          <cell r="AN1289">
            <v>0.1125</v>
          </cell>
        </row>
        <row r="1290">
          <cell r="AN1290">
            <v>0.11250000000000004</v>
          </cell>
        </row>
        <row r="1291">
          <cell r="AN1291">
            <v>37.514630065774526</v>
          </cell>
        </row>
        <row r="1294">
          <cell r="AN1294">
            <v>1281635.3897101255</v>
          </cell>
        </row>
        <row r="1295">
          <cell r="AN1295" t="str">
            <v/>
          </cell>
        </row>
        <row r="1296">
          <cell r="AN1296">
            <v>5331.9305813737446</v>
          </cell>
        </row>
        <row r="1297">
          <cell r="AN1297" t="str">
            <v/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 t="str">
            <v/>
          </cell>
        </row>
        <row r="1304">
          <cell r="AN1304" t="str">
            <v/>
          </cell>
        </row>
        <row r="1306">
          <cell r="AN1306">
            <v>1286967.3202914991</v>
          </cell>
        </row>
        <row r="1307">
          <cell r="AN1307">
            <v>34305.744666415609</v>
          </cell>
        </row>
        <row r="1308">
          <cell r="AN1308">
            <v>2178784.2102354574</v>
          </cell>
        </row>
        <row r="1311">
          <cell r="AN1311">
            <v>19246999.475713968</v>
          </cell>
        </row>
        <row r="1312">
          <cell r="AN1312">
            <v>1</v>
          </cell>
        </row>
        <row r="1313">
          <cell r="AN1313">
            <v>0</v>
          </cell>
        </row>
        <row r="1317">
          <cell r="AN1317">
            <v>1</v>
          </cell>
        </row>
        <row r="1318">
          <cell r="AN1318">
            <v>0</v>
          </cell>
        </row>
        <row r="1322">
          <cell r="AN1322">
            <v>-5331.9305813737446</v>
          </cell>
        </row>
        <row r="1323">
          <cell r="AN1323">
            <v>-142.12936585074286</v>
          </cell>
        </row>
        <row r="1355">
          <cell r="AN1355" t="str">
            <v xml:space="preserve"> 2044</v>
          </cell>
        </row>
        <row r="1358">
          <cell r="AN1358">
            <v>8.2500000000000004E-2</v>
          </cell>
        </row>
        <row r="1359">
          <cell r="AN1359">
            <v>8.2500000000000018E-2</v>
          </cell>
        </row>
        <row r="1360">
          <cell r="AN1360">
            <v>14.809785584350175</v>
          </cell>
        </row>
        <row r="1363">
          <cell r="AN1363">
            <v>1281635.3897101255</v>
          </cell>
        </row>
        <row r="1364">
          <cell r="AN1364">
            <v>0</v>
          </cell>
        </row>
        <row r="1365">
          <cell r="AN1365">
            <v>5331.9305813737446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 t="str">
            <v/>
          </cell>
        </row>
        <row r="1369">
          <cell r="AN1369" t="str">
            <v/>
          </cell>
        </row>
        <row r="1370">
          <cell r="AN1370">
            <v>0</v>
          </cell>
        </row>
        <row r="1371">
          <cell r="AN1371">
            <v>0</v>
          </cell>
        </row>
        <row r="1373">
          <cell r="AN1373" t="str">
            <v/>
          </cell>
        </row>
        <row r="1375">
          <cell r="AN1375">
            <v>1286967.3202914991</v>
          </cell>
        </row>
        <row r="1376">
          <cell r="AN1376">
            <v>86899.79425843044</v>
          </cell>
        </row>
        <row r="1377">
          <cell r="AN1377">
            <v>3545187.2757239244</v>
          </cell>
        </row>
        <row r="1380">
          <cell r="AN1380">
            <v>19246999.475713968</v>
          </cell>
        </row>
        <row r="1381">
          <cell r="AN1381">
            <v>1</v>
          </cell>
        </row>
        <row r="1382">
          <cell r="AN1382">
            <v>0</v>
          </cell>
        </row>
        <row r="1386">
          <cell r="AN1386">
            <v>1</v>
          </cell>
        </row>
        <row r="1387">
          <cell r="AN1387">
            <v>0</v>
          </cell>
        </row>
        <row r="1391">
          <cell r="AN1391">
            <v>-5331.9305813737446</v>
          </cell>
        </row>
        <row r="1392">
          <cell r="AN1392">
            <v>-360.02753389003232</v>
          </cell>
        </row>
        <row r="1424">
          <cell r="AN1424" t="str">
            <v xml:space="preserve"> 2044</v>
          </cell>
        </row>
        <row r="1427">
          <cell r="AN1427">
            <v>0.1125</v>
          </cell>
        </row>
        <row r="1428">
          <cell r="AN1428">
            <v>0.11250000000000004</v>
          </cell>
        </row>
        <row r="1429">
          <cell r="AN1429">
            <v>37.514630065774526</v>
          </cell>
        </row>
        <row r="1435">
          <cell r="AN1435">
            <v>34305.744666415609</v>
          </cell>
        </row>
        <row r="1436">
          <cell r="AN1436">
            <v>0</v>
          </cell>
        </row>
        <row r="1437">
          <cell r="AN1437">
            <v>1398.9879857099797</v>
          </cell>
        </row>
        <row r="1438">
          <cell r="AN1438">
            <v>34021.060746606709</v>
          </cell>
        </row>
        <row r="1451">
          <cell r="AN1451" t="str">
            <v xml:space="preserve"> 2044</v>
          </cell>
        </row>
        <row r="1466">
          <cell r="AN1466">
            <v>0</v>
          </cell>
        </row>
        <row r="1468">
          <cell r="AN1468">
            <v>354600.6157505422</v>
          </cell>
        </row>
        <row r="1469">
          <cell r="AN1469">
            <v>252598.56936176747</v>
          </cell>
        </row>
        <row r="1475">
          <cell r="AN1475">
            <v>0</v>
          </cell>
        </row>
        <row r="1476">
          <cell r="AN1476">
            <v>0</v>
          </cell>
        </row>
        <row r="1477">
          <cell r="AN1477">
            <v>0</v>
          </cell>
        </row>
        <row r="1480">
          <cell r="AN1480">
            <v>0</v>
          </cell>
        </row>
        <row r="1481">
          <cell r="AN1481">
            <v>0</v>
          </cell>
        </row>
        <row r="1482">
          <cell r="AN1482">
            <v>0</v>
          </cell>
        </row>
        <row r="1486">
          <cell r="AN1486">
            <v>354600.6157505422</v>
          </cell>
        </row>
        <row r="1487">
          <cell r="AN1487">
            <v>252598.56936176747</v>
          </cell>
        </row>
        <row r="1490">
          <cell r="AN1490">
            <v>37.514630065774526</v>
          </cell>
        </row>
        <row r="1491">
          <cell r="AN1491">
            <v>9452.3287349180773</v>
          </cell>
        </row>
        <row r="1492">
          <cell r="AN1492">
            <v>6733.3349394325778</v>
          </cell>
        </row>
        <row r="1498">
          <cell r="AN1498" t="str">
            <v xml:space="preserve"> 2044</v>
          </cell>
        </row>
        <row r="1500">
          <cell r="AN1500">
            <v>1598523.7427500705</v>
          </cell>
        </row>
        <row r="1501">
          <cell r="AN1501">
            <v>1600707.2667986739</v>
          </cell>
        </row>
        <row r="1502">
          <cell r="AN1502">
            <v>1595359.3854427417</v>
          </cell>
        </row>
        <row r="1503">
          <cell r="AN1503">
            <v>1276287.5083541933</v>
          </cell>
        </row>
        <row r="1504">
          <cell r="AN1504">
            <v>0</v>
          </cell>
        </row>
        <row r="1507">
          <cell r="AN1507">
            <v>0</v>
          </cell>
        </row>
        <row r="1508">
          <cell r="AN1508">
            <v>5331.9305813737446</v>
          </cell>
        </row>
        <row r="1530">
          <cell r="AN1530">
            <v>0</v>
          </cell>
        </row>
        <row r="1532">
          <cell r="AN1532">
            <v>0</v>
          </cell>
        </row>
        <row r="1533">
          <cell r="AN1533">
            <v>0</v>
          </cell>
        </row>
        <row r="1534">
          <cell r="AN1534">
            <v>0</v>
          </cell>
        </row>
        <row r="1536">
          <cell r="AN1536" t="str">
            <v>-</v>
          </cell>
        </row>
      </sheetData>
      <sheetData sheetId="2">
        <row r="6">
          <cell r="A6" t="str">
            <v>Включение проектов в суммарные результаты:</v>
          </cell>
        </row>
        <row r="11">
          <cell r="AN11" t="str">
            <v xml:space="preserve"> 2044</v>
          </cell>
        </row>
        <row r="16">
          <cell r="AN16">
            <v>287734.27369501267</v>
          </cell>
        </row>
        <row r="17">
          <cell r="AN17">
            <v>287734.27369501267</v>
          </cell>
        </row>
        <row r="18">
          <cell r="AN18">
            <v>-393.03432874862358</v>
          </cell>
        </row>
        <row r="19">
          <cell r="AN19">
            <v>-393.03432874862358</v>
          </cell>
        </row>
        <row r="20">
          <cell r="AN20">
            <v>0</v>
          </cell>
        </row>
        <row r="21">
          <cell r="AN21">
            <v>0</v>
          </cell>
        </row>
        <row r="22">
          <cell r="AN22">
            <v>0</v>
          </cell>
        </row>
        <row r="23">
          <cell r="AN23">
            <v>0</v>
          </cell>
        </row>
        <row r="24">
          <cell r="AN24">
            <v>8663.6440677966166</v>
          </cell>
        </row>
        <row r="25">
          <cell r="AN25">
            <v>8663.6440677966166</v>
          </cell>
        </row>
        <row r="26">
          <cell r="AN26">
            <v>288127.30802376126</v>
          </cell>
        </row>
        <row r="27">
          <cell r="AN27">
            <v>288127.30802376126</v>
          </cell>
        </row>
        <row r="28">
          <cell r="AN28">
            <v>0</v>
          </cell>
        </row>
        <row r="29">
          <cell r="AN29">
            <v>0</v>
          </cell>
        </row>
        <row r="30">
          <cell r="AN30">
            <v>288127.30802376126</v>
          </cell>
        </row>
        <row r="31">
          <cell r="AN31">
            <v>288127.30802376126</v>
          </cell>
        </row>
        <row r="33">
          <cell r="AN33">
            <v>319071.87708854838</v>
          </cell>
        </row>
        <row r="34">
          <cell r="AN34">
            <v>319071.87708854838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1595359.3854427417</v>
          </cell>
        </row>
        <row r="40">
          <cell r="AN40">
            <v>1595359.3854427417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7">
          <cell r="AN47" t="str">
            <v xml:space="preserve"> 2044</v>
          </cell>
        </row>
        <row r="49">
          <cell r="AN49">
            <v>1598523.7427500705</v>
          </cell>
        </row>
        <row r="50">
          <cell r="AN50">
            <v>1598523.7427500705</v>
          </cell>
        </row>
        <row r="51">
          <cell r="AN51">
            <v>3164.3573073287389</v>
          </cell>
        </row>
        <row r="52">
          <cell r="AN52">
            <v>3164.3573073287389</v>
          </cell>
        </row>
        <row r="53">
          <cell r="AN53">
            <v>1965.3091251597</v>
          </cell>
        </row>
        <row r="54">
          <cell r="AN54">
            <v>1965.3091251597</v>
          </cell>
        </row>
        <row r="55">
          <cell r="AN55">
            <v>0</v>
          </cell>
        </row>
        <row r="56">
          <cell r="AN56">
            <v>0</v>
          </cell>
        </row>
        <row r="57">
          <cell r="AN57">
            <v>0</v>
          </cell>
        </row>
        <row r="58">
          <cell r="AN58">
            <v>0</v>
          </cell>
        </row>
        <row r="59">
          <cell r="AN59">
            <v>-4148.8331737631643</v>
          </cell>
        </row>
        <row r="60">
          <cell r="AN60">
            <v>-4148.8331737631643</v>
          </cell>
        </row>
        <row r="61">
          <cell r="AN61">
            <v>0</v>
          </cell>
        </row>
        <row r="62">
          <cell r="AN62">
            <v>0</v>
          </cell>
        </row>
        <row r="63">
          <cell r="AN63">
            <v>5347.8813559322034</v>
          </cell>
        </row>
        <row r="64">
          <cell r="AN64">
            <v>5347.8813559322034</v>
          </cell>
        </row>
        <row r="65">
          <cell r="AN65">
            <v>1595359.3854427417</v>
          </cell>
        </row>
        <row r="66">
          <cell r="AN66">
            <v>1595359.3854427417</v>
          </cell>
        </row>
        <row r="67">
          <cell r="AN67">
            <v>0</v>
          </cell>
        </row>
        <row r="68">
          <cell r="AN68">
            <v>0</v>
          </cell>
        </row>
        <row r="69">
          <cell r="AN69">
            <v>0</v>
          </cell>
        </row>
        <row r="70">
          <cell r="AN70">
            <v>0</v>
          </cell>
        </row>
        <row r="71">
          <cell r="AN71">
            <v>1595359.3854427417</v>
          </cell>
        </row>
        <row r="72">
          <cell r="AN72">
            <v>1595359.3854427417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N76">
            <v>0</v>
          </cell>
        </row>
        <row r="77">
          <cell r="AN77">
            <v>0</v>
          </cell>
        </row>
        <row r="78">
          <cell r="AN78">
            <v>0</v>
          </cell>
        </row>
        <row r="79">
          <cell r="AN79">
            <v>0</v>
          </cell>
        </row>
        <row r="80">
          <cell r="AN80">
            <v>0</v>
          </cell>
        </row>
        <row r="81">
          <cell r="AN81">
            <v>0</v>
          </cell>
        </row>
        <row r="82">
          <cell r="AN82">
            <v>0</v>
          </cell>
        </row>
        <row r="83">
          <cell r="AN83">
            <v>1595359.3854427417</v>
          </cell>
        </row>
        <row r="84">
          <cell r="AN84">
            <v>1595359.3854427417</v>
          </cell>
        </row>
        <row r="85">
          <cell r="AN85">
            <v>319071.87708854838</v>
          </cell>
        </row>
        <row r="86">
          <cell r="AN86">
            <v>319071.87708854838</v>
          </cell>
        </row>
        <row r="87">
          <cell r="AN87">
            <v>1276287.5083541933</v>
          </cell>
        </row>
        <row r="88">
          <cell r="AN88">
            <v>1276287.5083541933</v>
          </cell>
        </row>
        <row r="89">
          <cell r="AN89">
            <v>0</v>
          </cell>
        </row>
        <row r="90">
          <cell r="AN90">
            <v>0</v>
          </cell>
        </row>
        <row r="91">
          <cell r="AN91">
            <v>1276287.5083541933</v>
          </cell>
        </row>
        <row r="92">
          <cell r="AN92">
            <v>1276287.5083541933</v>
          </cell>
        </row>
        <row r="93">
          <cell r="AN93">
            <v>18927161.992464341</v>
          </cell>
        </row>
        <row r="94">
          <cell r="AN94">
            <v>18927161.992464341</v>
          </cell>
        </row>
        <row r="147">
          <cell r="AN147" t="str">
            <v xml:space="preserve"> 2044</v>
          </cell>
        </row>
        <row r="149">
          <cell r="AN149">
            <v>1886258.0164450831</v>
          </cell>
        </row>
        <row r="150">
          <cell r="AN150">
            <v>1886258.0164450831</v>
          </cell>
        </row>
        <row r="151">
          <cell r="AN151">
            <v>-2319.064767688446</v>
          </cell>
        </row>
        <row r="152">
          <cell r="AN152">
            <v>-2319.064767688446</v>
          </cell>
        </row>
        <row r="153">
          <cell r="AN153">
            <v>0</v>
          </cell>
        </row>
        <row r="154">
          <cell r="AN154">
            <v>0</v>
          </cell>
        </row>
        <row r="155">
          <cell r="AN155">
            <v>4895.6231450405339</v>
          </cell>
        </row>
        <row r="156">
          <cell r="AN156">
            <v>4895.6231450405339</v>
          </cell>
        </row>
        <row r="157">
          <cell r="AN157">
            <v>-607199.18511230964</v>
          </cell>
        </row>
        <row r="158">
          <cell r="AN158">
            <v>-607199.18511230964</v>
          </cell>
        </row>
        <row r="159">
          <cell r="AN159">
            <v>0</v>
          </cell>
        </row>
        <row r="160">
          <cell r="AN160">
            <v>0</v>
          </cell>
        </row>
        <row r="161">
          <cell r="AN161">
            <v>0</v>
          </cell>
        </row>
        <row r="162">
          <cell r="AN162">
            <v>0</v>
          </cell>
        </row>
        <row r="163">
          <cell r="AN163">
            <v>0</v>
          </cell>
        </row>
        <row r="164">
          <cell r="AN164">
            <v>0</v>
          </cell>
        </row>
        <row r="166">
          <cell r="AN166">
            <v>1281635.3897101255</v>
          </cell>
        </row>
        <row r="168">
          <cell r="AN168">
            <v>0</v>
          </cell>
        </row>
        <row r="169">
          <cell r="AN169">
            <v>0</v>
          </cell>
        </row>
        <row r="170">
          <cell r="AN170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5331.9305813737446</v>
          </cell>
        </row>
        <row r="175">
          <cell r="AN175">
            <v>5331.9305813737446</v>
          </cell>
        </row>
        <row r="176">
          <cell r="AN176">
            <v>0</v>
          </cell>
        </row>
        <row r="177">
          <cell r="AN177">
            <v>0</v>
          </cell>
        </row>
        <row r="179">
          <cell r="AN179">
            <v>5331.9305813737446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4">
          <cell r="AN184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7">
          <cell r="AN187">
            <v>0</v>
          </cell>
        </row>
        <row r="188">
          <cell r="AN188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3">
          <cell r="AN193">
            <v>0</v>
          </cell>
        </row>
        <row r="194">
          <cell r="AN194">
            <v>0</v>
          </cell>
        </row>
        <row r="196">
          <cell r="AN196">
            <v>0</v>
          </cell>
        </row>
        <row r="198">
          <cell r="AN198">
            <v>1286967.3202914991</v>
          </cell>
        </row>
        <row r="199">
          <cell r="AN199">
            <v>19246999.475713968</v>
          </cell>
        </row>
        <row r="252">
          <cell r="AN252" t="str">
            <v xml:space="preserve"> 2044</v>
          </cell>
        </row>
        <row r="254">
          <cell r="AN254">
            <v>19246999.475713968</v>
          </cell>
        </row>
        <row r="255">
          <cell r="AN255">
            <v>19246999.475713968</v>
          </cell>
        </row>
        <row r="256">
          <cell r="AN256">
            <v>0</v>
          </cell>
        </row>
        <row r="257">
          <cell r="AN257">
            <v>0</v>
          </cell>
        </row>
        <row r="258">
          <cell r="AN258">
            <v>48131.355932203383</v>
          </cell>
        </row>
        <row r="259">
          <cell r="AN259">
            <v>48131.355932203383</v>
          </cell>
        </row>
        <row r="260">
          <cell r="AN260">
            <v>-25.413450084371085</v>
          </cell>
        </row>
        <row r="261">
          <cell r="AN261">
            <v>-25.413450084371085</v>
          </cell>
        </row>
        <row r="262">
          <cell r="AN262">
            <v>0</v>
          </cell>
        </row>
        <row r="263">
          <cell r="AN263">
            <v>0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8663.6440677966166</v>
          </cell>
        </row>
        <row r="267">
          <cell r="AN267">
            <v>8663.6440677966166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3">
          <cell r="AN273">
            <v>19303769.062263884</v>
          </cell>
        </row>
        <row r="275">
          <cell r="AN275">
            <v>99491.508474576258</v>
          </cell>
        </row>
        <row r="276">
          <cell r="AN276">
            <v>99491.508474576258</v>
          </cell>
        </row>
        <row r="277">
          <cell r="AN277">
            <v>99491.508474576258</v>
          </cell>
        </row>
        <row r="278">
          <cell r="AN278">
            <v>99491.508474576258</v>
          </cell>
        </row>
        <row r="279">
          <cell r="AN279">
            <v>0</v>
          </cell>
        </row>
        <row r="280">
          <cell r="AN280">
            <v>0</v>
          </cell>
        </row>
        <row r="281">
          <cell r="AN281">
            <v>0</v>
          </cell>
        </row>
        <row r="282">
          <cell r="AN282">
            <v>0</v>
          </cell>
        </row>
        <row r="284">
          <cell r="AN284">
            <v>99491.508474576258</v>
          </cell>
        </row>
        <row r="286">
          <cell r="AN286">
            <v>19403260.570738461</v>
          </cell>
        </row>
        <row r="288">
          <cell r="AN288">
            <v>3.637978807091713E-12</v>
          </cell>
        </row>
        <row r="289">
          <cell r="AN289">
            <v>3.637978807091713E-12</v>
          </cell>
        </row>
        <row r="290">
          <cell r="AN290">
            <v>3.637978807091713E-12</v>
          </cell>
        </row>
        <row r="291">
          <cell r="AN291">
            <v>3.637978807091713E-12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103778.5782741172</v>
          </cell>
        </row>
        <row r="295">
          <cell r="AN295">
            <v>103778.5782741172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5">
          <cell r="AN305">
            <v>103778.5782741172</v>
          </cell>
        </row>
        <row r="307">
          <cell r="AN307">
            <v>0</v>
          </cell>
        </row>
        <row r="308">
          <cell r="AN308">
            <v>0</v>
          </cell>
        </row>
        <row r="310">
          <cell r="AN310">
            <v>0</v>
          </cell>
        </row>
        <row r="311">
          <cell r="AN311">
            <v>0</v>
          </cell>
        </row>
        <row r="312">
          <cell r="AN312">
            <v>18927161.992464341</v>
          </cell>
        </row>
        <row r="313">
          <cell r="AN313">
            <v>18927161.992464341</v>
          </cell>
        </row>
        <row r="314">
          <cell r="AN314">
            <v>372320</v>
          </cell>
        </row>
        <row r="315">
          <cell r="AN315">
            <v>372320</v>
          </cell>
        </row>
        <row r="317">
          <cell r="AN317">
            <v>19299481.992464341</v>
          </cell>
        </row>
        <row r="319">
          <cell r="AN319">
            <v>19403260.570738457</v>
          </cell>
        </row>
        <row r="320">
          <cell r="AN320">
            <v>0</v>
          </cell>
        </row>
        <row r="348">
          <cell r="AN348" t="str">
            <v xml:space="preserve"> 2044</v>
          </cell>
        </row>
        <row r="350">
          <cell r="AN350">
            <v>6.8023494062017603E-2</v>
          </cell>
        </row>
        <row r="351">
          <cell r="AN351">
            <v>6.8392067710109319E-2</v>
          </cell>
        </row>
        <row r="352">
          <cell r="AN352">
            <v>12.492359392935072</v>
          </cell>
        </row>
        <row r="353">
          <cell r="AN353">
            <v>1.9795497700177025E-3</v>
          </cell>
        </row>
        <row r="354">
          <cell r="AN354">
            <v>0.79841636018398576</v>
          </cell>
        </row>
        <row r="356">
          <cell r="AN356">
            <v>504.16537403909643</v>
          </cell>
        </row>
        <row r="357">
          <cell r="AN357">
            <v>403.33229923127715</v>
          </cell>
        </row>
        <row r="359">
          <cell r="AN359">
            <v>8.5198021300994353E-2</v>
          </cell>
        </row>
        <row r="360">
          <cell r="AN360">
            <v>8.5659652182414142E-2</v>
          </cell>
        </row>
        <row r="361">
          <cell r="AN361">
            <v>15.646422112463171</v>
          </cell>
        </row>
        <row r="363">
          <cell r="AN363" t="str">
            <v>-</v>
          </cell>
        </row>
        <row r="364">
          <cell r="AN364">
            <v>3.1041193598454715E-13</v>
          </cell>
        </row>
        <row r="366">
          <cell r="AN366">
            <v>186.00918786221533</v>
          </cell>
        </row>
        <row r="367">
          <cell r="AN367">
            <v>185.46191692302415</v>
          </cell>
        </row>
        <row r="368">
          <cell r="AN368">
            <v>185.46216180448724</v>
          </cell>
        </row>
        <row r="369">
          <cell r="AN369">
            <v>19199990.483989768</v>
          </cell>
        </row>
        <row r="371">
          <cell r="AN371">
            <v>0.99465148767673506</v>
          </cell>
        </row>
        <row r="372">
          <cell r="AN372">
            <v>185.96787808643271</v>
          </cell>
        </row>
        <row r="373">
          <cell r="AN373">
            <v>0</v>
          </cell>
        </row>
        <row r="374">
          <cell r="AN374" t="str">
            <v>-</v>
          </cell>
        </row>
        <row r="375">
          <cell r="AN375" t="str">
            <v>-</v>
          </cell>
        </row>
        <row r="453">
          <cell r="AN453" t="str">
            <v xml:space="preserve"> 2044</v>
          </cell>
        </row>
        <row r="457">
          <cell r="AN457">
            <v>0.16</v>
          </cell>
        </row>
        <row r="458">
          <cell r="AN458">
            <v>0.15999999999999992</v>
          </cell>
        </row>
        <row r="459">
          <cell r="AN459">
            <v>155.44316618216098</v>
          </cell>
        </row>
        <row r="462">
          <cell r="AN462">
            <v>1281635.3897101255</v>
          </cell>
        </row>
        <row r="463">
          <cell r="AN463">
            <v>0</v>
          </cell>
        </row>
        <row r="464">
          <cell r="AN464">
            <v>5331.9305813737446</v>
          </cell>
        </row>
        <row r="465">
          <cell r="AN465" t="str">
            <v/>
          </cell>
        </row>
        <row r="467">
          <cell r="AN467" t="str">
            <v/>
          </cell>
        </row>
        <row r="468">
          <cell r="AN468" t="str">
            <v/>
          </cell>
        </row>
        <row r="469">
          <cell r="AN469">
            <v>0</v>
          </cell>
        </row>
        <row r="470">
          <cell r="AN470" t="str">
            <v/>
          </cell>
        </row>
        <row r="471">
          <cell r="AN471" t="str">
            <v/>
          </cell>
        </row>
        <row r="473">
          <cell r="AN473">
            <v>1286967.3202914991</v>
          </cell>
        </row>
        <row r="474">
          <cell r="AN474">
            <v>8279.343195977659</v>
          </cell>
        </row>
        <row r="475">
          <cell r="AN475">
            <v>875878.96295036958</v>
          </cell>
        </row>
        <row r="478">
          <cell r="AN478">
            <v>18874679.475713968</v>
          </cell>
        </row>
        <row r="479">
          <cell r="AN479">
            <v>1</v>
          </cell>
        </row>
        <row r="480">
          <cell r="AN480">
            <v>0</v>
          </cell>
        </row>
        <row r="484">
          <cell r="AN484">
            <v>1</v>
          </cell>
        </row>
        <row r="485">
          <cell r="AN485">
            <v>0</v>
          </cell>
        </row>
        <row r="489">
          <cell r="AN489">
            <v>-5331.9305813737446</v>
          </cell>
        </row>
        <row r="490">
          <cell r="AN490">
            <v>-34.301479520337054</v>
          </cell>
        </row>
        <row r="522">
          <cell r="AN522" t="str">
            <v xml:space="preserve"> 2044</v>
          </cell>
        </row>
        <row r="526">
          <cell r="AN526">
            <v>0.2</v>
          </cell>
        </row>
        <row r="527">
          <cell r="AN527">
            <v>0.19999999999999996</v>
          </cell>
        </row>
        <row r="528">
          <cell r="AN528">
            <v>492.2235242952022</v>
          </cell>
        </row>
        <row r="531">
          <cell r="AN531">
            <v>1281635.3897101255</v>
          </cell>
        </row>
        <row r="532">
          <cell r="AN532" t="str">
            <v/>
          </cell>
        </row>
        <row r="533">
          <cell r="AN533">
            <v>5331.9305813737446</v>
          </cell>
        </row>
        <row r="534">
          <cell r="AN534" t="str">
            <v/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 t="str">
            <v/>
          </cell>
        </row>
        <row r="540">
          <cell r="AN540" t="str">
            <v/>
          </cell>
        </row>
        <row r="542">
          <cell r="AN542">
            <v>1286967.3202914991</v>
          </cell>
        </row>
        <row r="543">
          <cell r="AN543">
            <v>2614.5993776592923</v>
          </cell>
        </row>
        <row r="544">
          <cell r="AN544">
            <v>711596.77768437343</v>
          </cell>
        </row>
        <row r="547">
          <cell r="AN547">
            <v>19246999.475713968</v>
          </cell>
        </row>
        <row r="548">
          <cell r="AN548">
            <v>1</v>
          </cell>
        </row>
        <row r="549">
          <cell r="AN549">
            <v>0</v>
          </cell>
        </row>
        <row r="553">
          <cell r="AN553">
            <v>1</v>
          </cell>
        </row>
        <row r="554">
          <cell r="AN554">
            <v>0</v>
          </cell>
        </row>
        <row r="558">
          <cell r="AN558">
            <v>-5331.9305813737446</v>
          </cell>
        </row>
        <row r="559">
          <cell r="AN559">
            <v>-10.832335957547643</v>
          </cell>
        </row>
        <row r="591">
          <cell r="AN591" t="str">
            <v xml:space="preserve"> 2044</v>
          </cell>
        </row>
        <row r="594">
          <cell r="AN594">
            <v>0.2</v>
          </cell>
        </row>
        <row r="595">
          <cell r="AN595">
            <v>0.19999999999999996</v>
          </cell>
        </row>
        <row r="596">
          <cell r="AN596">
            <v>492.2235242952022</v>
          </cell>
        </row>
        <row r="599">
          <cell r="AN599">
            <v>1281635.3897101255</v>
          </cell>
        </row>
        <row r="600">
          <cell r="AN600">
            <v>0</v>
          </cell>
        </row>
        <row r="601">
          <cell r="AN601">
            <v>5331.9305813737446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 t="str">
            <v/>
          </cell>
        </row>
        <row r="605">
          <cell r="AN605" t="str">
            <v/>
          </cell>
        </row>
        <row r="606">
          <cell r="AN606">
            <v>0</v>
          </cell>
        </row>
        <row r="607">
          <cell r="AN607" t="str">
            <v/>
          </cell>
        </row>
        <row r="609">
          <cell r="AN609">
            <v>1286967.3202914991</v>
          </cell>
        </row>
        <row r="610">
          <cell r="AN610">
            <v>2614.5993776592923</v>
          </cell>
        </row>
        <row r="611">
          <cell r="AN611">
            <v>711596.77768437343</v>
          </cell>
        </row>
        <row r="614">
          <cell r="AN614">
            <v>19246999.475713968</v>
          </cell>
        </row>
        <row r="615">
          <cell r="AN615">
            <v>1</v>
          </cell>
        </row>
        <row r="616">
          <cell r="AN616">
            <v>0</v>
          </cell>
        </row>
        <row r="620">
          <cell r="AN620">
            <v>1</v>
          </cell>
        </row>
        <row r="621">
          <cell r="AN621">
            <v>0</v>
          </cell>
        </row>
        <row r="625">
          <cell r="AN625">
            <v>-5331.9305813737446</v>
          </cell>
        </row>
        <row r="626">
          <cell r="AN626">
            <v>-10.832335957547643</v>
          </cell>
        </row>
        <row r="658">
          <cell r="AN658" t="str">
            <v xml:space="preserve"> 2044</v>
          </cell>
        </row>
        <row r="661">
          <cell r="AN661">
            <v>0.16</v>
          </cell>
        </row>
        <row r="662">
          <cell r="AN662">
            <v>0.15999999999999992</v>
          </cell>
        </row>
        <row r="663">
          <cell r="AN663">
            <v>155.44316618216098</v>
          </cell>
        </row>
        <row r="669">
          <cell r="AN669">
            <v>8279.343195977659</v>
          </cell>
        </row>
        <row r="670">
          <cell r="AN670">
            <v>0</v>
          </cell>
        </row>
        <row r="671">
          <cell r="AN671">
            <v>337.63154752567027</v>
          </cell>
        </row>
        <row r="672">
          <cell r="AN672">
            <v>8210.6376221038608</v>
          </cell>
        </row>
        <row r="685">
          <cell r="A685" t="str">
            <v>ОСНОВНЫЕ ПОКАЗАТЕЛИ КОМПАНИИ</v>
          </cell>
          <cell r="F685" t="str">
            <v>"0"</v>
          </cell>
          <cell r="G685" t="str">
            <v xml:space="preserve"> 2011</v>
          </cell>
          <cell r="H685" t="str">
            <v xml:space="preserve"> 2012</v>
          </cell>
          <cell r="I685" t="str">
            <v xml:space="preserve"> 2013</v>
          </cell>
          <cell r="J685" t="str">
            <v xml:space="preserve"> 2014</v>
          </cell>
          <cell r="K685" t="str">
            <v xml:space="preserve"> 2015</v>
          </cell>
          <cell r="L685" t="str">
            <v xml:space="preserve"> 2016</v>
          </cell>
          <cell r="M685" t="str">
            <v xml:space="preserve"> 2017</v>
          </cell>
          <cell r="N685" t="str">
            <v xml:space="preserve"> 2018</v>
          </cell>
          <cell r="O685" t="str">
            <v xml:space="preserve"> 2019</v>
          </cell>
          <cell r="P685" t="str">
            <v xml:space="preserve"> 2020</v>
          </cell>
          <cell r="Q685" t="str">
            <v xml:space="preserve"> 2021</v>
          </cell>
          <cell r="R685" t="str">
            <v xml:space="preserve"> 2022</v>
          </cell>
          <cell r="S685" t="str">
            <v xml:space="preserve"> 2023</v>
          </cell>
          <cell r="T685" t="str">
            <v xml:space="preserve"> 2024</v>
          </cell>
          <cell r="U685" t="str">
            <v xml:space="preserve"> 2025</v>
          </cell>
          <cell r="V685" t="str">
            <v xml:space="preserve"> 2026</v>
          </cell>
          <cell r="W685" t="str">
            <v xml:space="preserve"> 2027</v>
          </cell>
          <cell r="X685" t="str">
            <v xml:space="preserve"> 2028</v>
          </cell>
          <cell r="Y685" t="str">
            <v xml:space="preserve"> 2029</v>
          </cell>
          <cell r="Z685" t="str">
            <v xml:space="preserve"> 2030</v>
          </cell>
          <cell r="AA685" t="str">
            <v xml:space="preserve"> 2031</v>
          </cell>
          <cell r="AB685" t="str">
            <v xml:space="preserve"> 2032</v>
          </cell>
          <cell r="AC685" t="str">
            <v xml:space="preserve"> 2033</v>
          </cell>
          <cell r="AD685" t="str">
            <v xml:space="preserve"> 2034</v>
          </cell>
          <cell r="AE685" t="str">
            <v xml:space="preserve"> 2035</v>
          </cell>
          <cell r="AF685" t="str">
            <v xml:space="preserve"> 2036</v>
          </cell>
          <cell r="AG685" t="str">
            <v xml:space="preserve"> 2037</v>
          </cell>
          <cell r="AH685" t="str">
            <v xml:space="preserve"> 2038</v>
          </cell>
          <cell r="AI685" t="str">
            <v xml:space="preserve"> 2039</v>
          </cell>
          <cell r="AJ685" t="str">
            <v xml:space="preserve"> 2040</v>
          </cell>
          <cell r="AK685" t="str">
            <v xml:space="preserve"> 2041</v>
          </cell>
          <cell r="AL685" t="str">
            <v xml:space="preserve"> 2042</v>
          </cell>
          <cell r="AM685" t="str">
            <v xml:space="preserve"> 2043</v>
          </cell>
          <cell r="AN685" t="str">
            <v xml:space="preserve"> 2044</v>
          </cell>
          <cell r="AP685" t="str">
            <v>ИТОГО</v>
          </cell>
        </row>
        <row r="687">
          <cell r="A687" t="str">
            <v>Выручка от реализации (без НДС)</v>
          </cell>
          <cell r="C687" t="str">
            <v>тыс. руб.</v>
          </cell>
          <cell r="D687" t="str">
            <v>int_sum</v>
          </cell>
          <cell r="G687">
            <v>0</v>
          </cell>
          <cell r="H687">
            <v>0</v>
          </cell>
          <cell r="I687">
            <v>13932.214910074892</v>
          </cell>
          <cell r="J687">
            <v>47683.553425823287</v>
          </cell>
          <cell r="K687">
            <v>83474.267644264779</v>
          </cell>
          <cell r="L687">
            <v>128306.90555820533</v>
          </cell>
          <cell r="M687">
            <v>173874.18658930511</v>
          </cell>
          <cell r="N687">
            <v>264713.78940518433</v>
          </cell>
          <cell r="O687">
            <v>321932.69311507419</v>
          </cell>
          <cell r="P687">
            <v>384559.33301572665</v>
          </cell>
          <cell r="Q687">
            <v>476853.57293950103</v>
          </cell>
          <cell r="R687">
            <v>502603.66587823408</v>
          </cell>
          <cell r="S687">
            <v>529744.26383565878</v>
          </cell>
          <cell r="T687">
            <v>558350.45408278436</v>
          </cell>
          <cell r="U687">
            <v>588501.37860325479</v>
          </cell>
          <cell r="V687">
            <v>620280.45304783061</v>
          </cell>
          <cell r="W687">
            <v>653775.59751241351</v>
          </cell>
          <cell r="X687">
            <v>689079.47977808386</v>
          </cell>
          <cell r="Y687">
            <v>726289.7716861004</v>
          </cell>
          <cell r="Z687">
            <v>765509.41935714986</v>
          </cell>
          <cell r="AA687">
            <v>806846.92800243595</v>
          </cell>
          <cell r="AB687">
            <v>850416.66211456759</v>
          </cell>
          <cell r="AC687">
            <v>896339.16186875431</v>
          </cell>
          <cell r="AD687">
            <v>944741.47660966706</v>
          </cell>
          <cell r="AE687">
            <v>995757.51634658908</v>
          </cell>
          <cell r="AF687">
            <v>1049528.4222293049</v>
          </cell>
          <cell r="AG687">
            <v>1106202.9570296872</v>
          </cell>
          <cell r="AH687">
            <v>1165937.9167092906</v>
          </cell>
          <cell r="AI687">
            <v>1228898.5642115923</v>
          </cell>
          <cell r="AJ687">
            <v>1295259.0866790183</v>
          </cell>
          <cell r="AK687">
            <v>1365203.0773596854</v>
          </cell>
          <cell r="AL687">
            <v>1438924.0435371085</v>
          </cell>
          <cell r="AM687">
            <v>1516625.9418881121</v>
          </cell>
          <cell r="AN687">
            <v>1598523.7427500705</v>
          </cell>
          <cell r="AP687">
            <v>23788670.497720554</v>
          </cell>
        </row>
        <row r="688">
          <cell r="A688" t="str">
            <v>Прибыль до налога, процентов и амортизации (EBITDA)</v>
          </cell>
          <cell r="C688" t="str">
            <v>тыс. руб.</v>
          </cell>
          <cell r="D688" t="str">
            <v>int_sum</v>
          </cell>
          <cell r="G688">
            <v>729.37594599999989</v>
          </cell>
          <cell r="H688">
            <v>770.95037492199992</v>
          </cell>
          <cell r="I688">
            <v>14727.667607803236</v>
          </cell>
          <cell r="J688">
            <v>48481.38986518138</v>
          </cell>
          <cell r="K688">
            <v>84274.349997775033</v>
          </cell>
          <cell r="L688">
            <v>129100.61465012164</v>
          </cell>
          <cell r="M688">
            <v>174663.25151313728</v>
          </cell>
          <cell r="N688">
            <v>265445.32443523098</v>
          </cell>
          <cell r="O688">
            <v>322650.957573116</v>
          </cell>
          <cell r="P688">
            <v>385260.7605238395</v>
          </cell>
          <cell r="Q688">
            <v>477504.93720537337</v>
          </cell>
          <cell r="R688">
            <v>503290.20381446352</v>
          </cell>
          <cell r="S688">
            <v>530467.87482044462</v>
          </cell>
          <cell r="T688">
            <v>559113.14006074867</v>
          </cell>
          <cell r="U688">
            <v>589305.24962402915</v>
          </cell>
          <cell r="V688">
            <v>621127.73310372676</v>
          </cell>
          <cell r="W688">
            <v>654668.63069132809</v>
          </cell>
          <cell r="X688">
            <v>690020.73674865975</v>
          </cell>
          <cell r="Y688">
            <v>727281.85653308744</v>
          </cell>
          <cell r="Z688">
            <v>766555.0767858742</v>
          </cell>
          <cell r="AA688">
            <v>807949.05093231134</v>
          </cell>
          <cell r="AB688">
            <v>851578.2996826563</v>
          </cell>
          <cell r="AC688">
            <v>897563.52786551986</v>
          </cell>
          <cell r="AD688">
            <v>946031.95837025787</v>
          </cell>
          <cell r="AE688">
            <v>997117.68412225181</v>
          </cell>
          <cell r="AF688">
            <v>1050962.0390648535</v>
          </cell>
          <cell r="AG688">
            <v>1107713.9891743553</v>
          </cell>
          <cell r="AH688">
            <v>1167530.5445897707</v>
          </cell>
          <cell r="AI688">
            <v>1230577.1939976185</v>
          </cell>
          <cell r="AJ688">
            <v>1297028.3624734899</v>
          </cell>
          <cell r="AK688">
            <v>1367067.8940470584</v>
          </cell>
          <cell r="AL688">
            <v>1440889.5603255997</v>
          </cell>
          <cell r="AM688">
            <v>1518697.5965831818</v>
          </cell>
          <cell r="AN688">
            <v>1600707.2667986739</v>
          </cell>
          <cell r="AP688">
            <v>23826855.049902461</v>
          </cell>
        </row>
        <row r="689">
          <cell r="A689" t="str">
            <v>Прибыль до налога и процентов по кредитам (EBIT)</v>
          </cell>
          <cell r="C689" t="str">
            <v>тыс. руб.</v>
          </cell>
          <cell r="D689" t="str">
            <v>int_sum</v>
          </cell>
          <cell r="G689">
            <v>729.37594599999989</v>
          </cell>
          <cell r="H689">
            <v>770.95037492199992</v>
          </cell>
          <cell r="I689">
            <v>12609.430319667643</v>
          </cell>
          <cell r="J689">
            <v>43133.508509249179</v>
          </cell>
          <cell r="K689">
            <v>78926.468641842832</v>
          </cell>
          <cell r="L689">
            <v>123752.73329418944</v>
          </cell>
          <cell r="M689">
            <v>169315.37015720506</v>
          </cell>
          <cell r="N689">
            <v>260097.4430792988</v>
          </cell>
          <cell r="O689">
            <v>317303.07621718379</v>
          </cell>
          <cell r="P689">
            <v>379912.87916790729</v>
          </cell>
          <cell r="Q689">
            <v>472157.05584944115</v>
          </cell>
          <cell r="R689">
            <v>497942.3224585313</v>
          </cell>
          <cell r="S689">
            <v>525119.9934645124</v>
          </cell>
          <cell r="T689">
            <v>553765.25870481646</v>
          </cell>
          <cell r="U689">
            <v>583957.36826809694</v>
          </cell>
          <cell r="V689">
            <v>615779.85174779454</v>
          </cell>
          <cell r="W689">
            <v>649320.74933539587</v>
          </cell>
          <cell r="X689">
            <v>684672.85539272754</v>
          </cell>
          <cell r="Y689">
            <v>721933.97517715523</v>
          </cell>
          <cell r="Z689">
            <v>761207.19542994199</v>
          </cell>
          <cell r="AA689">
            <v>802601.16957637912</v>
          </cell>
          <cell r="AB689">
            <v>846230.41832672409</v>
          </cell>
          <cell r="AC689">
            <v>892215.64650958765</v>
          </cell>
          <cell r="AD689">
            <v>940684.07701432565</v>
          </cell>
          <cell r="AE689">
            <v>991769.8027663196</v>
          </cell>
          <cell r="AF689">
            <v>1045614.1577089212</v>
          </cell>
          <cell r="AG689">
            <v>1102366.1078184231</v>
          </cell>
          <cell r="AH689">
            <v>1162182.6632338385</v>
          </cell>
          <cell r="AI689">
            <v>1225229.3126416863</v>
          </cell>
          <cell r="AJ689">
            <v>1291680.4811175577</v>
          </cell>
          <cell r="AK689">
            <v>1361720.0126911262</v>
          </cell>
          <cell r="AL689">
            <v>1435541.6789696675</v>
          </cell>
          <cell r="AM689">
            <v>1513349.7152272495</v>
          </cell>
          <cell r="AN689">
            <v>1595359.3854427417</v>
          </cell>
          <cell r="AP689">
            <v>23658952.490580421</v>
          </cell>
        </row>
        <row r="690">
          <cell r="A690" t="str">
            <v>Чистая прибыль</v>
          </cell>
          <cell r="C690" t="str">
            <v>тыс. руб.</v>
          </cell>
          <cell r="D690" t="str">
            <v>int_sum</v>
          </cell>
          <cell r="G690">
            <v>583.50075679999986</v>
          </cell>
          <cell r="H690">
            <v>616.76029993759994</v>
          </cell>
          <cell r="I690">
            <v>10087.544255734114</v>
          </cell>
          <cell r="J690">
            <v>34506.806807399342</v>
          </cell>
          <cell r="K690">
            <v>63141.174913474264</v>
          </cell>
          <cell r="L690">
            <v>99002.186635351551</v>
          </cell>
          <cell r="M690">
            <v>135452.29612576406</v>
          </cell>
          <cell r="N690">
            <v>208077.95446343903</v>
          </cell>
          <cell r="O690">
            <v>253842.46097374702</v>
          </cell>
          <cell r="P690">
            <v>303930.30333432584</v>
          </cell>
          <cell r="Q690">
            <v>377725.64467955293</v>
          </cell>
          <cell r="R690">
            <v>398353.85796682502</v>
          </cell>
          <cell r="S690">
            <v>420095.9947716099</v>
          </cell>
          <cell r="T690">
            <v>443012.20696385315</v>
          </cell>
          <cell r="U690">
            <v>467165.89461447753</v>
          </cell>
          <cell r="V690">
            <v>492623.88139823562</v>
          </cell>
          <cell r="W690">
            <v>519456.59946831671</v>
          </cell>
          <cell r="X690">
            <v>547738.284314182</v>
          </cell>
          <cell r="Y690">
            <v>577547.18014172418</v>
          </cell>
          <cell r="Z690">
            <v>608965.75634395354</v>
          </cell>
          <cell r="AA690">
            <v>642080.93566110334</v>
          </cell>
          <cell r="AB690">
            <v>676984.33466137922</v>
          </cell>
          <cell r="AC690">
            <v>713772.51720767014</v>
          </cell>
          <cell r="AD690">
            <v>752547.26161146048</v>
          </cell>
          <cell r="AE690">
            <v>793415.8422130557</v>
          </cell>
          <cell r="AF690">
            <v>836491.32616713701</v>
          </cell>
          <cell r="AG690">
            <v>881892.88625473843</v>
          </cell>
          <cell r="AH690">
            <v>929746.13058707083</v>
          </cell>
          <cell r="AI690">
            <v>980183.45011334901</v>
          </cell>
          <cell r="AJ690">
            <v>1033344.3848940462</v>
          </cell>
          <cell r="AK690">
            <v>1089376.0101529011</v>
          </cell>
          <cell r="AL690">
            <v>1148433.3431757339</v>
          </cell>
          <cell r="AM690">
            <v>1210679.7721817996</v>
          </cell>
          <cell r="AN690">
            <v>1276287.5083541933</v>
          </cell>
          <cell r="AP690">
            <v>18927161.992464341</v>
          </cell>
        </row>
        <row r="691">
          <cell r="A691" t="str">
            <v>Дивиденды</v>
          </cell>
          <cell r="C691" t="str">
            <v>тыс. руб.</v>
          </cell>
          <cell r="D691" t="str">
            <v>int_sum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>
            <v>0</v>
          </cell>
        </row>
        <row r="694">
          <cell r="A694" t="str">
            <v>Инвестиции в постоянные активы</v>
          </cell>
          <cell r="C694" t="str">
            <v>тыс. руб.</v>
          </cell>
          <cell r="D694" t="str">
            <v>int_sum</v>
          </cell>
          <cell r="F694">
            <v>0</v>
          </cell>
          <cell r="G694">
            <v>-17700</v>
          </cell>
          <cell r="H694">
            <v>-154500</v>
          </cell>
          <cell r="I694">
            <v>-164272</v>
          </cell>
          <cell r="J694">
            <v>-35848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>
            <v>-372320</v>
          </cell>
        </row>
        <row r="695">
          <cell r="A695" t="str">
            <v>Инвестиции в чистый оборотный капитал</v>
          </cell>
          <cell r="C695" t="str">
            <v>тыс. руб.</v>
          </cell>
          <cell r="D695" t="str">
            <v>int_sum</v>
          </cell>
          <cell r="F695">
            <v>0</v>
          </cell>
          <cell r="G695">
            <v>36.468797299999999</v>
          </cell>
          <cell r="H695">
            <v>2.0787214460999976</v>
          </cell>
          <cell r="I695">
            <v>602.92912887879959</v>
          </cell>
          <cell r="J695">
            <v>1526.1332778269384</v>
          </cell>
          <cell r="K695">
            <v>1789.5691924177722</v>
          </cell>
          <cell r="L695">
            <v>2401.4411257682314</v>
          </cell>
          <cell r="M695">
            <v>4737.5218468084086</v>
          </cell>
          <cell r="N695">
            <v>5899.7565061754685</v>
          </cell>
          <cell r="O695">
            <v>3718.0059706417815</v>
          </cell>
          <cell r="P695">
            <v>4069.21085406165</v>
          </cell>
          <cell r="Q695">
            <v>5994.8924830144242</v>
          </cell>
          <cell r="R695">
            <v>1676.4517064953543</v>
          </cell>
          <cell r="S695">
            <v>1766.980098646105</v>
          </cell>
          <cell r="T695">
            <v>1862.3970239730043</v>
          </cell>
          <cell r="U695">
            <v>1962.966463267534</v>
          </cell>
          <cell r="V695">
            <v>2068.9666522839834</v>
          </cell>
          <cell r="W695">
            <v>2180.6908515073155</v>
          </cell>
          <cell r="X695">
            <v>2298.4481574887104</v>
          </cell>
          <cell r="Y695">
            <v>2422.5643579931129</v>
          </cell>
          <cell r="Z695">
            <v>2553.3828333247293</v>
          </cell>
          <cell r="AA695">
            <v>2691.265506324271</v>
          </cell>
          <cell r="AB695">
            <v>2836.5938436657816</v>
          </cell>
          <cell r="AC695">
            <v>2989.7699112237387</v>
          </cell>
          <cell r="AD695">
            <v>3151.2174864298067</v>
          </cell>
          <cell r="AE695">
            <v>3321.3832306970144</v>
          </cell>
          <cell r="AF695">
            <v>3500.7379251546736</v>
          </cell>
          <cell r="AG695">
            <v>3689.77777311299</v>
          </cell>
          <cell r="AH695">
            <v>3889.0257728611177</v>
          </cell>
          <cell r="AI695">
            <v>4099.0331645956176</v>
          </cell>
          <cell r="AJ695">
            <v>4320.380955483779</v>
          </cell>
          <cell r="AK695">
            <v>4553.6815270799125</v>
          </cell>
          <cell r="AL695">
            <v>4799.5803295422375</v>
          </cell>
          <cell r="AM695">
            <v>5058.757667337457</v>
          </cell>
          <cell r="AN695">
            <v>5331.9305813737446</v>
          </cell>
          <cell r="AP695">
            <v>103803.99172420157</v>
          </cell>
        </row>
        <row r="698">
          <cell r="A698" t="str">
            <v>ЭФФЕКТИВНОСТЬ ПОЛНЫХ ИНВЕСТИЦИОННЫХ ЗАТРАТ</v>
          </cell>
        </row>
        <row r="699">
          <cell r="A699" t="str">
            <v>Ставка сравнения (дисконтирования)</v>
          </cell>
          <cell r="B699">
            <v>0.16</v>
          </cell>
        </row>
        <row r="700">
          <cell r="A700" t="str">
            <v>NPV</v>
          </cell>
          <cell r="B700">
            <v>875878.96295036958</v>
          </cell>
          <cell r="C700" t="str">
            <v>тыс. руб.</v>
          </cell>
        </row>
        <row r="701">
          <cell r="A701" t="str">
            <v>IRR</v>
          </cell>
          <cell r="B701">
            <v>0.37479563004693173</v>
          </cell>
        </row>
        <row r="702">
          <cell r="A702" t="str">
            <v>Дисконтированный срок окупаемости</v>
          </cell>
          <cell r="B702">
            <v>8.0678005188566093</v>
          </cell>
          <cell r="C702" t="str">
            <v>лет</v>
          </cell>
        </row>
        <row r="704">
          <cell r="A704" t="str">
            <v>ЭФФЕКТИВНОСТЬ ДЛЯ СОБСТВЕННОГО КАПИТАЛА</v>
          </cell>
        </row>
        <row r="705">
          <cell r="A705" t="str">
            <v>Ставка сравнения (дисконтирования)</v>
          </cell>
          <cell r="B705">
            <v>0.2</v>
          </cell>
        </row>
        <row r="706">
          <cell r="A706" t="str">
            <v>NPV</v>
          </cell>
          <cell r="B706">
            <v>711596.77768437343</v>
          </cell>
          <cell r="C706" t="str">
            <v>тыс. руб.</v>
          </cell>
        </row>
        <row r="707">
          <cell r="A707" t="str">
            <v>IRR</v>
          </cell>
          <cell r="B707" t="str">
            <v>нет</v>
          </cell>
        </row>
        <row r="708">
          <cell r="A708" t="str">
            <v>Дисконтированный срок окупаемости</v>
          </cell>
          <cell r="B708" t="str">
            <v>нет</v>
          </cell>
          <cell r="C708" t="str">
            <v>лет</v>
          </cell>
        </row>
        <row r="710">
          <cell r="A710" t="str">
            <v>ЭФФЕКТИВНОСТЬ ДЛЯ БАНКА</v>
          </cell>
        </row>
        <row r="711">
          <cell r="A711" t="str">
            <v>Ставка сравнения (дисконтирования)</v>
          </cell>
          <cell r="B711">
            <v>0.2</v>
          </cell>
        </row>
        <row r="712">
          <cell r="A712" t="str">
            <v>NPV</v>
          </cell>
          <cell r="B712">
            <v>711596.77768437343</v>
          </cell>
          <cell r="C712" t="str">
            <v>тыс. руб.</v>
          </cell>
        </row>
        <row r="713">
          <cell r="A713" t="str">
            <v>Максимальная ставка кредитования</v>
          </cell>
          <cell r="B713" t="str">
            <v>нет</v>
          </cell>
        </row>
        <row r="714">
          <cell r="A714" t="str">
            <v>Дисконтированный срок окупаемости</v>
          </cell>
          <cell r="B714" t="str">
            <v>нет</v>
          </cell>
          <cell r="C714" t="str">
            <v>лет</v>
          </cell>
        </row>
        <row r="717">
          <cell r="A717" t="str">
            <v>Собственные средства и целевое финансирование</v>
          </cell>
          <cell r="C717" t="str">
            <v>тыс. руб.</v>
          </cell>
          <cell r="D717" t="str">
            <v>int_sum</v>
          </cell>
          <cell r="F717">
            <v>0</v>
          </cell>
          <cell r="G717">
            <v>17700</v>
          </cell>
          <cell r="H717">
            <v>154500</v>
          </cell>
          <cell r="I717">
            <v>164272</v>
          </cell>
          <cell r="J717">
            <v>35848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372320</v>
          </cell>
        </row>
        <row r="719">
          <cell r="A719" t="str">
            <v>Привлечение кредитов</v>
          </cell>
          <cell r="C719" t="str">
            <v>тыс. руб.</v>
          </cell>
          <cell r="D719" t="str">
            <v>int_sum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</row>
        <row r="720">
          <cell r="A720" t="str">
            <v>Погашение задолженности</v>
          </cell>
          <cell r="C720" t="str">
            <v>тыс. руб.</v>
          </cell>
          <cell r="D720" t="str">
            <v>int_sum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</row>
        <row r="721">
          <cell r="A721" t="str">
            <v>Выплаты процентов по кредитам</v>
          </cell>
          <cell r="C721" t="str">
            <v>тыс. руб.</v>
          </cell>
          <cell r="D721" t="str">
            <v>int_sum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</row>
        <row r="723">
          <cell r="A723" t="str">
            <v>Общий коэффициент покрытия долга</v>
          </cell>
          <cell r="D723" t="str">
            <v>int_avg</v>
          </cell>
          <cell r="G723" t="str">
            <v>-</v>
          </cell>
          <cell r="H723" t="str">
            <v>-</v>
          </cell>
          <cell r="I723" t="str">
            <v>-</v>
          </cell>
          <cell r="J723" t="str">
            <v>-</v>
          </cell>
          <cell r="K723" t="str">
            <v>-</v>
          </cell>
          <cell r="L723" t="str">
            <v>-</v>
          </cell>
          <cell r="M723" t="str">
            <v>-</v>
          </cell>
          <cell r="N723" t="str">
            <v>-</v>
          </cell>
          <cell r="O723" t="str">
            <v>-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-</v>
          </cell>
          <cell r="V723" t="str">
            <v>-</v>
          </cell>
          <cell r="W723" t="str">
            <v>-</v>
          </cell>
          <cell r="X723" t="str">
            <v>-</v>
          </cell>
          <cell r="Y723" t="str">
            <v>-</v>
          </cell>
          <cell r="Z723" t="str">
            <v>-</v>
          </cell>
          <cell r="AA723" t="str">
            <v>-</v>
          </cell>
          <cell r="AB723" t="str">
            <v>-</v>
          </cell>
          <cell r="AC723" t="str">
            <v>-</v>
          </cell>
          <cell r="AD723" t="str">
            <v>-</v>
          </cell>
          <cell r="AE723" t="str">
            <v>-</v>
          </cell>
          <cell r="AF723" t="str">
            <v>-</v>
          </cell>
          <cell r="AG723" t="str">
            <v>-</v>
          </cell>
          <cell r="AH723" t="str">
            <v>-</v>
          </cell>
          <cell r="AI723" t="str">
            <v>-</v>
          </cell>
          <cell r="AJ723" t="str">
            <v>-</v>
          </cell>
          <cell r="AK723" t="str">
            <v>-</v>
          </cell>
          <cell r="AL723" t="str">
            <v>-</v>
          </cell>
          <cell r="AM723" t="str">
            <v>-</v>
          </cell>
          <cell r="AN723" t="str">
            <v>-</v>
          </cell>
        </row>
      </sheetData>
      <sheetData sheetId="3">
        <row r="7">
          <cell r="E7" t="str">
            <v>Проект</v>
          </cell>
        </row>
        <row r="9">
          <cell r="E9">
            <v>1</v>
          </cell>
        </row>
        <row r="13">
          <cell r="A13" t="str">
            <v>Эффективность полных затрат - NPV</v>
          </cell>
          <cell r="E13" t="str">
            <v>NPV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Эффективность полных затрат - PBP</v>
          </cell>
          <cell r="E14" t="str">
            <v>PBP</v>
          </cell>
          <cell r="F14" t="str">
            <v>нет</v>
          </cell>
          <cell r="G14" t="str">
            <v>нет</v>
          </cell>
          <cell r="H14" t="str">
            <v>нет</v>
          </cell>
          <cell r="I14" t="str">
            <v>нет</v>
          </cell>
          <cell r="J14" t="str">
            <v>нет</v>
          </cell>
          <cell r="K14" t="str">
            <v>нет</v>
          </cell>
          <cell r="L14" t="str">
            <v>нет</v>
          </cell>
        </row>
        <row r="15">
          <cell r="A15" t="str">
            <v>Эффективность для собственного капитала - NPV</v>
          </cell>
          <cell r="E15" t="str">
            <v>NPV_OWN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Эффективность для собственного капитала - PBP</v>
          </cell>
          <cell r="E16" t="str">
            <v>PBP_OWN</v>
          </cell>
          <cell r="F16" t="str">
            <v>нет</v>
          </cell>
          <cell r="G16" t="str">
            <v>нет</v>
          </cell>
          <cell r="H16" t="str">
            <v>нет</v>
          </cell>
          <cell r="I16" t="str">
            <v>нет</v>
          </cell>
          <cell r="J16" t="str">
            <v>нет</v>
          </cell>
          <cell r="K16" t="str">
            <v>нет</v>
          </cell>
          <cell r="L16" t="str">
            <v>нет</v>
          </cell>
        </row>
        <row r="17">
          <cell r="A17" t="str">
            <v>Эффективность для банка - NPV</v>
          </cell>
          <cell r="E17" t="str">
            <v>NPV_BANK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Эффективность для банка - PBP</v>
          </cell>
          <cell r="E18" t="str">
            <v>PBP_BANK</v>
          </cell>
          <cell r="F18" t="str">
            <v>нет</v>
          </cell>
          <cell r="G18" t="str">
            <v>нет</v>
          </cell>
          <cell r="H18" t="str">
            <v>нет</v>
          </cell>
          <cell r="I18" t="str">
            <v>нет</v>
          </cell>
          <cell r="J18" t="str">
            <v>нет</v>
          </cell>
          <cell r="K18" t="str">
            <v>нет</v>
          </cell>
          <cell r="L18" t="str">
            <v>нет</v>
          </cell>
        </row>
        <row r="19">
          <cell r="A19" t="str">
            <v>Суммарная чистая прибыль</v>
          </cell>
          <cell r="E19" t="str">
            <v>TotalProfit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49">
          <cell r="A49" t="str">
            <v>Изменения суммарных результатов для компании:</v>
          </cell>
          <cell r="F49" t="str">
            <v>Отклонение изучаемого параметра от плановых значений (100% - плановое значение)</v>
          </cell>
        </row>
        <row r="50">
          <cell r="F50">
            <v>0.85</v>
          </cell>
          <cell r="G50">
            <v>0.9</v>
          </cell>
          <cell r="H50">
            <v>0.95000000000000007</v>
          </cell>
          <cell r="I50">
            <v>1</v>
          </cell>
          <cell r="J50">
            <v>1.05</v>
          </cell>
          <cell r="K50">
            <v>1.1000000000000001</v>
          </cell>
          <cell r="L50">
            <v>1.1500000000000001</v>
          </cell>
        </row>
        <row r="51">
          <cell r="A51" t="str">
            <v>Эффективность полных затрат - NPV</v>
          </cell>
          <cell r="E51" t="str">
            <v>NPV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Эффективность полных затрат - PBP</v>
          </cell>
          <cell r="E52" t="str">
            <v>PBP</v>
          </cell>
          <cell r="F52" t="str">
            <v>нет</v>
          </cell>
          <cell r="G52" t="str">
            <v>нет</v>
          </cell>
          <cell r="H52" t="str">
            <v>нет</v>
          </cell>
          <cell r="I52" t="str">
            <v>нет</v>
          </cell>
          <cell r="J52" t="str">
            <v>нет</v>
          </cell>
          <cell r="K52" t="str">
            <v>нет</v>
          </cell>
          <cell r="L52" t="str">
            <v>нет</v>
          </cell>
        </row>
        <row r="53">
          <cell r="A53" t="str">
            <v>Эффективность для собственного капитала - NPV</v>
          </cell>
          <cell r="E53" t="str">
            <v>NPV_OWN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Эффективность для собственного капитала - PBP</v>
          </cell>
          <cell r="E54" t="str">
            <v>PBP_OWN</v>
          </cell>
          <cell r="F54" t="str">
            <v>нет</v>
          </cell>
          <cell r="G54" t="str">
            <v>нет</v>
          </cell>
          <cell r="H54" t="str">
            <v>нет</v>
          </cell>
          <cell r="I54" t="str">
            <v>нет</v>
          </cell>
          <cell r="J54" t="str">
            <v>нет</v>
          </cell>
          <cell r="K54" t="str">
            <v>нет</v>
          </cell>
          <cell r="L54" t="str">
            <v>нет</v>
          </cell>
        </row>
        <row r="55">
          <cell r="A55" t="str">
            <v>Эффективность для банка - NPV</v>
          </cell>
          <cell r="E55" t="str">
            <v>NPV_BANK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Эффективность для банка - PBP</v>
          </cell>
          <cell r="E56" t="str">
            <v>PBP_BANK</v>
          </cell>
          <cell r="F56" t="str">
            <v>нет</v>
          </cell>
          <cell r="G56" t="str">
            <v>нет</v>
          </cell>
          <cell r="H56" t="str">
            <v>нет</v>
          </cell>
          <cell r="I56" t="str">
            <v>нет</v>
          </cell>
          <cell r="J56" t="str">
            <v>нет</v>
          </cell>
          <cell r="K56" t="str">
            <v>нет</v>
          </cell>
          <cell r="L56" t="str">
            <v>нет</v>
          </cell>
        </row>
        <row r="57">
          <cell r="A57" t="str">
            <v>Суммарная чистая прибыль</v>
          </cell>
          <cell r="E57" t="str">
            <v>TotalProfit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9">
          <cell r="A59" t="str">
            <v>График чувствительности компании в целом</v>
          </cell>
        </row>
        <row r="60">
          <cell r="A60" t="str">
            <v>Эффективность полных затрат - NPV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91">
          <cell r="A91" t="str">
            <v>Наименование изменяемого параметра</v>
          </cell>
          <cell r="B91" t="str">
            <v>Область</v>
          </cell>
          <cell r="C91" t="str">
            <v>%?</v>
          </cell>
        </row>
        <row r="92">
          <cell r="A92" t="str">
            <v>Уровень цен на реализуемую продукцию</v>
          </cell>
          <cell r="B92" t="str">
            <v>SENS_Prices</v>
          </cell>
        </row>
        <row r="93">
          <cell r="A93" t="str">
            <v>Объем продаж</v>
          </cell>
          <cell r="B93" t="str">
            <v>SENS_Volume</v>
          </cell>
        </row>
        <row r="94">
          <cell r="A94" t="str">
            <v>Стоимость материалов и комплектующих</v>
          </cell>
          <cell r="B94" t="str">
            <v>SENS_Materials</v>
          </cell>
        </row>
        <row r="95">
          <cell r="A95" t="str">
            <v>Величина общих издержек</v>
          </cell>
          <cell r="B95" t="str">
            <v>SENS_GenExp</v>
          </cell>
        </row>
        <row r="96">
          <cell r="A96" t="str">
            <v>Размер инвестиций в постоянные активы</v>
          </cell>
          <cell r="B96" t="str">
            <v>SENS_Assets</v>
          </cell>
        </row>
        <row r="97">
          <cell r="A97" t="str">
            <v>Ставка дисконтирования</v>
          </cell>
          <cell r="B97" t="str">
            <v>SENS_Discount</v>
          </cell>
          <cell r="C97" t="str">
            <v>%</v>
          </cell>
        </row>
        <row r="98">
          <cell r="A98" t="str">
            <v>&lt; конец списка параметров &gt;</v>
          </cell>
        </row>
      </sheetData>
      <sheetData sheetId="4"/>
      <sheetData sheetId="5">
        <row r="5">
          <cell r="B5" t="str">
            <v>5.12</v>
          </cell>
        </row>
        <row r="6">
          <cell r="B6">
            <v>39605</v>
          </cell>
        </row>
        <row r="8">
          <cell r="B8" t="b">
            <v>0</v>
          </cell>
        </row>
        <row r="9">
          <cell r="B9" t="b">
            <v>1</v>
          </cell>
        </row>
        <row r="10">
          <cell r="B10" t="b">
            <v>1</v>
          </cell>
        </row>
        <row r="11">
          <cell r="B11" t="b">
            <v>0</v>
          </cell>
        </row>
        <row r="12">
          <cell r="B12" t="b">
            <v>0</v>
          </cell>
        </row>
        <row r="13">
          <cell r="B13" t="b">
            <v>1</v>
          </cell>
        </row>
        <row r="14">
          <cell r="B14">
            <v>0</v>
          </cell>
        </row>
        <row r="15">
          <cell r="B15" t="str">
            <v>Проект</v>
          </cell>
        </row>
        <row r="16">
          <cell r="B16" t="b">
            <v>0</v>
          </cell>
          <cell r="C16">
            <v>36526</v>
          </cell>
        </row>
        <row r="18">
          <cell r="B18" t="str">
            <v>-</v>
          </cell>
        </row>
        <row r="19">
          <cell r="B19" t="str">
            <v>Альт-Инвест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"/>
      <sheetName val="4.3."/>
      <sheetName val="5.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G6" t="str">
            <v>2008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.1"/>
      <sheetName val="приложение 1.2."/>
      <sheetName val="приложение 1.3"/>
      <sheetName val="приложение 4.2"/>
      <sheetName val="приложение 14"/>
      <sheetName val="приложение 2.2"/>
      <sheetName val="приложение 2.3 (Гор+Бер+КЛ Ком)"/>
      <sheetName val="приложение 2.3 (Центральная)"/>
      <sheetName val="приложение 2.3 (Переясловка)"/>
      <sheetName val="приложение 2.3 (Горка)"/>
      <sheetName val="приложение 2.3 (Тишкино)"/>
      <sheetName val="приложение 2.3 (Городская)"/>
      <sheetName val="приложение 6.1 (2010) "/>
      <sheetName val="приложение 6.2 (2010)"/>
      <sheetName val="приложение 6.3 (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2.2"/>
      <sheetName val="2.3.."/>
      <sheetName val="2.3"/>
      <sheetName val="4.2"/>
      <sheetName val="5"/>
      <sheetName val="2.1"/>
      <sheetName val="2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0">
          <cell r="GC90">
            <v>44.915254237288138</v>
          </cell>
        </row>
        <row r="103">
          <cell r="GG103">
            <v>88.204484745762713</v>
          </cell>
        </row>
        <row r="126">
          <cell r="GC126">
            <v>106.48898305</v>
          </cell>
          <cell r="GD126">
            <v>107.748542372</v>
          </cell>
          <cell r="GE126">
            <v>115.17848406688</v>
          </cell>
          <cell r="GF126">
            <v>119.7856234295552</v>
          </cell>
        </row>
        <row r="135">
          <cell r="GC135">
            <v>30.084745762711865</v>
          </cell>
          <cell r="GD135">
            <v>144.91525423728814</v>
          </cell>
          <cell r="GE135">
            <v>166.21186440677965</v>
          </cell>
          <cell r="GF135">
            <v>192.38466101694917</v>
          </cell>
        </row>
        <row r="136">
          <cell r="GD136">
            <v>1.5</v>
          </cell>
          <cell r="GE136">
            <v>1.56</v>
          </cell>
          <cell r="GF136">
            <v>1.6224000000000003</v>
          </cell>
        </row>
        <row r="151">
          <cell r="GC151">
            <v>17.410684686440682</v>
          </cell>
        </row>
        <row r="152">
          <cell r="GC152">
            <v>0.76271186440677974</v>
          </cell>
        </row>
        <row r="167">
          <cell r="GD167">
            <v>37.962441046388648</v>
          </cell>
        </row>
        <row r="186">
          <cell r="GC186">
            <v>748.305084745763</v>
          </cell>
        </row>
      </sheetData>
      <sheetData sheetId="1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 refreshError="1">
        <row r="6">
          <cell r="B6" t="str">
            <v>26.03.2009 16:14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/>
      <sheetData sheetId="1">
        <row r="20">
          <cell r="D20" t="b">
            <v>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H6" t="str">
            <v>2009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даты"/>
      <sheetName val="СписочнаяЧисленность"/>
      <sheetName val="Справочники"/>
      <sheetName val="расшифровка"/>
      <sheetName val="1997"/>
      <sheetName val="1998"/>
      <sheetName val="Аморт_осн"/>
      <sheetName val="MAIN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outlinePr summaryBelow="0" summaryRight="0"/>
    <pageSetUpPr fitToPage="1"/>
  </sheetPr>
  <dimension ref="A1:IO215"/>
  <sheetViews>
    <sheetView topLeftCell="A16" zoomScale="70" zoomScaleNormal="70" zoomScaleSheetLayoutView="70" zoomScalePageLayoutView="70" workbookViewId="0">
      <pane xSplit="2" ySplit="5" topLeftCell="L21" activePane="bottomRight" state="frozenSplit"/>
      <selection activeCell="Q32" sqref="Q32"/>
      <selection pane="topRight" activeCell="Q32" sqref="Q32"/>
      <selection pane="bottomLeft" activeCell="Q32" sqref="Q32"/>
      <selection pane="bottomRight" activeCell="Q32" sqref="Q32"/>
    </sheetView>
  </sheetViews>
  <sheetFormatPr defaultRowHeight="15.75" outlineLevelCol="2" x14ac:dyDescent="0.25"/>
  <cols>
    <col min="1" max="1" width="13.5703125" style="9" customWidth="1"/>
    <col min="2" max="2" width="60.7109375" style="9" customWidth="1" collapsed="1"/>
    <col min="3" max="3" width="14" style="8" hidden="1" customWidth="1" outlineLevel="1"/>
    <col min="4" max="4" width="14.85546875" style="6" hidden="1" customWidth="1" outlineLevel="1" collapsed="1"/>
    <col min="5" max="5" width="15.85546875" style="7" hidden="1" customWidth="1" outlineLevel="2"/>
    <col min="6" max="6" width="12.5703125" style="7" hidden="1" customWidth="1" outlineLevel="2"/>
    <col min="7" max="8" width="11.140625" style="6" hidden="1" customWidth="1" outlineLevel="1"/>
    <col min="9" max="10" width="14.42578125" style="1" customWidth="1"/>
    <col min="11" max="11" width="14.5703125" style="2" customWidth="1" collapsed="1"/>
    <col min="12" max="13" width="12.5703125" style="5" hidden="1" customWidth="1" outlineLevel="1"/>
    <col min="14" max="14" width="14.140625" style="2" customWidth="1" collapsed="1"/>
    <col min="15" max="16" width="12.5703125" style="5" hidden="1" customWidth="1" outlineLevel="1"/>
    <col min="17" max="17" width="13.42578125" style="2" customWidth="1" collapsed="1"/>
    <col min="18" max="19" width="12.5703125" style="5" hidden="1" customWidth="1" outlineLevel="1"/>
    <col min="20" max="20" width="14.7109375" style="2" customWidth="1" collapsed="1"/>
    <col min="21" max="22" width="12.5703125" style="5" hidden="1" customWidth="1" outlineLevel="1"/>
    <col min="23" max="23" width="15" style="2" customWidth="1" collapsed="1"/>
    <col min="24" max="25" width="12.5703125" style="5" hidden="1" customWidth="1" outlineLevel="1"/>
    <col min="26" max="26" width="15.5703125" style="2" customWidth="1" collapsed="1"/>
    <col min="27" max="28" width="12.5703125" style="5" hidden="1" customWidth="1" outlineLevel="1"/>
    <col min="29" max="29" width="15.7109375" style="4" customWidth="1" collapsed="1"/>
    <col min="30" max="54" width="12.5703125" style="2" hidden="1" customWidth="1" outlineLevel="1"/>
    <col min="55" max="55" width="16.42578125" style="4" customWidth="1" collapsed="1"/>
    <col min="56" max="79" width="12.5703125" style="2" hidden="1" customWidth="1" outlineLevel="1"/>
    <col min="80" max="80" width="13.42578125" style="2" bestFit="1" customWidth="1" collapsed="1"/>
    <col min="81" max="105" width="12.5703125" style="2" hidden="1" customWidth="1" outlineLevel="1"/>
    <col min="106" max="106" width="13.7109375" style="2" bestFit="1" customWidth="1" collapsed="1"/>
    <col min="107" max="131" width="12.5703125" style="2" hidden="1" customWidth="1" outlineLevel="1"/>
    <col min="132" max="132" width="14.5703125" style="2" bestFit="1" customWidth="1" collapsed="1"/>
    <col min="133" max="157" width="12.5703125" style="2" hidden="1" customWidth="1" outlineLevel="1"/>
    <col min="158" max="158" width="14.5703125" style="3" bestFit="1" customWidth="1" collapsed="1"/>
    <col min="159" max="183" width="14.140625" style="2" hidden="1" customWidth="1" outlineLevel="1"/>
    <col min="184" max="184" width="13.28515625" style="2" customWidth="1"/>
    <col min="185" max="185" width="14.7109375" style="2" customWidth="1"/>
    <col min="186" max="186" width="13.42578125" style="2" bestFit="1" customWidth="1"/>
    <col min="187" max="187" width="14.85546875" style="2" customWidth="1"/>
    <col min="188" max="188" width="14.5703125" style="2" bestFit="1" customWidth="1"/>
    <col min="189" max="189" width="14.5703125" style="2" customWidth="1"/>
    <col min="190" max="192" width="9.140625" style="1"/>
    <col min="193" max="193" width="11.5703125" style="1" bestFit="1" customWidth="1"/>
    <col min="194" max="16384" width="9.140625" style="1"/>
  </cols>
  <sheetData>
    <row r="1" spans="1:189" x14ac:dyDescent="0.25">
      <c r="FB1" s="357"/>
      <c r="GG1" s="356" t="s">
        <v>401</v>
      </c>
    </row>
    <row r="2" spans="1:189" ht="18.75" x14ac:dyDescent="0.3">
      <c r="B2" s="355"/>
      <c r="FB2" s="357"/>
      <c r="FC2" s="345"/>
      <c r="FD2" s="345"/>
      <c r="FE2" s="345"/>
      <c r="FF2" s="345"/>
      <c r="FG2" s="345"/>
      <c r="FH2" s="345"/>
      <c r="FI2" s="345"/>
      <c r="FJ2" s="345"/>
      <c r="FK2" s="345"/>
      <c r="FL2" s="345"/>
      <c r="FM2" s="345"/>
      <c r="FN2" s="345"/>
      <c r="FO2" s="345"/>
      <c r="FP2" s="345"/>
      <c r="FQ2" s="345"/>
      <c r="FR2" s="345"/>
      <c r="FS2" s="345"/>
      <c r="FT2" s="345"/>
      <c r="FU2" s="345"/>
      <c r="FV2" s="345"/>
      <c r="FW2" s="345"/>
      <c r="FX2" s="345"/>
      <c r="FY2" s="345"/>
      <c r="FZ2" s="345"/>
      <c r="GA2" s="345"/>
      <c r="GG2" s="356" t="s">
        <v>400</v>
      </c>
    </row>
    <row r="3" spans="1:189" ht="18.75" x14ac:dyDescent="0.3">
      <c r="B3" s="355"/>
      <c r="FB3" s="357"/>
      <c r="FC3" s="345"/>
      <c r="FD3" s="345"/>
      <c r="FE3" s="345"/>
      <c r="FF3" s="345"/>
      <c r="FG3" s="345"/>
      <c r="FH3" s="345"/>
      <c r="FI3" s="345"/>
      <c r="FJ3" s="345"/>
      <c r="FK3" s="345"/>
      <c r="FL3" s="345"/>
      <c r="FM3" s="345"/>
      <c r="FN3" s="345"/>
      <c r="FO3" s="345"/>
      <c r="FP3" s="345"/>
      <c r="FQ3" s="345"/>
      <c r="FR3" s="345"/>
      <c r="FS3" s="345"/>
      <c r="FT3" s="345"/>
      <c r="FU3" s="345"/>
      <c r="FV3" s="345"/>
      <c r="FW3" s="345"/>
      <c r="FX3" s="345"/>
      <c r="FY3" s="345"/>
      <c r="FZ3" s="345"/>
      <c r="GA3" s="345"/>
      <c r="GG3" s="356" t="s">
        <v>399</v>
      </c>
    </row>
    <row r="4" spans="1:189" ht="18.75" x14ac:dyDescent="0.3">
      <c r="B4" s="355"/>
      <c r="FC4" s="345"/>
      <c r="FD4" s="345"/>
      <c r="FE4" s="345"/>
      <c r="FF4" s="345"/>
      <c r="FG4" s="345"/>
      <c r="FH4" s="345"/>
      <c r="FI4" s="345"/>
      <c r="FJ4" s="345"/>
      <c r="FK4" s="345"/>
      <c r="FL4" s="345"/>
      <c r="FM4" s="345"/>
      <c r="FN4" s="345"/>
      <c r="FO4" s="345"/>
      <c r="FP4" s="345"/>
      <c r="FQ4" s="345"/>
      <c r="FR4" s="345"/>
      <c r="FS4" s="345"/>
      <c r="FT4" s="345"/>
      <c r="FU4" s="345"/>
      <c r="FV4" s="345"/>
      <c r="FW4" s="345"/>
      <c r="FX4" s="345"/>
      <c r="FY4" s="345"/>
      <c r="FZ4" s="345"/>
      <c r="GA4" s="345"/>
    </row>
    <row r="5" spans="1:189" x14ac:dyDescent="0.25">
      <c r="A5" s="353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3"/>
      <c r="Z5" s="353"/>
      <c r="AA5" s="351"/>
      <c r="AB5" s="351"/>
      <c r="FC5" s="345"/>
      <c r="FD5" s="345"/>
      <c r="FE5" s="345"/>
      <c r="FF5" s="345"/>
      <c r="FG5" s="345"/>
      <c r="FH5" s="345"/>
      <c r="FI5" s="345"/>
      <c r="FJ5" s="345"/>
      <c r="FK5" s="345"/>
      <c r="FL5" s="345"/>
      <c r="FM5" s="345"/>
      <c r="FN5" s="345"/>
      <c r="FO5" s="345"/>
      <c r="FP5" s="345"/>
      <c r="FQ5" s="345"/>
      <c r="FR5" s="345"/>
      <c r="FS5" s="345"/>
      <c r="FT5" s="345"/>
      <c r="FU5" s="345"/>
      <c r="FV5" s="345"/>
      <c r="FW5" s="345"/>
      <c r="FX5" s="345"/>
      <c r="FY5" s="345"/>
      <c r="FZ5" s="345"/>
      <c r="GA5" s="345"/>
    </row>
    <row r="6" spans="1:189" x14ac:dyDescent="0.25">
      <c r="A6" s="354"/>
      <c r="B6" s="354"/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  <c r="AB6" s="354"/>
      <c r="AC6" s="354"/>
      <c r="AD6" s="354"/>
      <c r="AE6" s="354"/>
      <c r="AF6" s="354"/>
      <c r="AG6" s="354"/>
      <c r="AH6" s="354"/>
      <c r="AI6" s="354"/>
      <c r="AJ6" s="354"/>
      <c r="AK6" s="354"/>
      <c r="AL6" s="354"/>
      <c r="AM6" s="354"/>
      <c r="AN6" s="354"/>
      <c r="AO6" s="354"/>
      <c r="AP6" s="354"/>
      <c r="AQ6" s="354"/>
      <c r="AR6" s="354"/>
      <c r="AS6" s="354"/>
      <c r="AT6" s="354"/>
      <c r="AU6" s="354"/>
      <c r="AV6" s="354"/>
      <c r="AW6" s="354"/>
      <c r="AX6" s="354"/>
      <c r="AY6" s="354"/>
      <c r="AZ6" s="354"/>
      <c r="BA6" s="354"/>
      <c r="BB6" s="354"/>
      <c r="BC6" s="354"/>
      <c r="BD6" s="354"/>
      <c r="BE6" s="354"/>
      <c r="BF6" s="354"/>
      <c r="BG6" s="354"/>
      <c r="BH6" s="354"/>
      <c r="BI6" s="354"/>
      <c r="BJ6" s="354"/>
      <c r="BK6" s="354"/>
      <c r="BL6" s="354"/>
      <c r="BM6" s="354"/>
      <c r="BN6" s="354"/>
      <c r="BO6" s="354"/>
      <c r="BP6" s="354"/>
      <c r="BQ6" s="354"/>
      <c r="BR6" s="354"/>
      <c r="BS6" s="354"/>
      <c r="BT6" s="354"/>
      <c r="BU6" s="354"/>
      <c r="BV6" s="354"/>
      <c r="BW6" s="354"/>
      <c r="BX6" s="354"/>
      <c r="BY6" s="354"/>
      <c r="BZ6" s="354"/>
      <c r="CA6" s="354"/>
      <c r="CB6" s="354"/>
      <c r="CC6" s="354"/>
      <c r="CD6" s="354"/>
      <c r="CE6" s="354"/>
      <c r="CF6" s="354"/>
      <c r="CG6" s="354"/>
      <c r="CH6" s="354"/>
      <c r="CI6" s="354"/>
      <c r="CJ6" s="354"/>
      <c r="CK6" s="354"/>
      <c r="CL6" s="354"/>
      <c r="CM6" s="354"/>
      <c r="CN6" s="354"/>
      <c r="CO6" s="354"/>
      <c r="CP6" s="354"/>
      <c r="CQ6" s="354"/>
      <c r="CR6" s="354"/>
      <c r="CS6" s="354"/>
      <c r="CT6" s="354"/>
      <c r="CU6" s="354"/>
      <c r="CV6" s="354"/>
      <c r="CW6" s="354"/>
      <c r="CX6" s="354"/>
      <c r="CY6" s="354"/>
      <c r="CZ6" s="354"/>
      <c r="DA6" s="354"/>
      <c r="DB6" s="354"/>
      <c r="DC6" s="354"/>
      <c r="DD6" s="354"/>
      <c r="DE6" s="354"/>
      <c r="DF6" s="354"/>
      <c r="DG6" s="354"/>
      <c r="DH6" s="354"/>
      <c r="DI6" s="354"/>
      <c r="DJ6" s="354"/>
      <c r="DK6" s="354"/>
      <c r="DL6" s="354"/>
      <c r="DM6" s="354"/>
      <c r="DN6" s="354"/>
      <c r="DO6" s="354"/>
      <c r="DP6" s="354"/>
      <c r="DQ6" s="354"/>
      <c r="DR6" s="354"/>
      <c r="DS6" s="354"/>
      <c r="DT6" s="354"/>
      <c r="DU6" s="354"/>
      <c r="DV6" s="354"/>
      <c r="DW6" s="354"/>
      <c r="DX6" s="354"/>
      <c r="DY6" s="354"/>
      <c r="DZ6" s="354"/>
      <c r="EA6" s="354"/>
      <c r="EB6" s="354"/>
      <c r="EC6" s="354"/>
      <c r="ED6" s="354"/>
      <c r="EE6" s="354"/>
      <c r="EF6" s="354"/>
      <c r="EG6" s="354"/>
      <c r="EH6" s="354"/>
      <c r="EI6" s="354"/>
      <c r="EJ6" s="354"/>
      <c r="EK6" s="354"/>
      <c r="EL6" s="354"/>
      <c r="EM6" s="354"/>
      <c r="EN6" s="354"/>
      <c r="EO6" s="354"/>
      <c r="EP6" s="354"/>
      <c r="EQ6" s="354"/>
      <c r="ER6" s="354"/>
      <c r="ES6" s="354"/>
      <c r="ET6" s="354"/>
      <c r="EU6" s="354"/>
      <c r="EV6" s="354"/>
      <c r="EW6" s="354"/>
      <c r="EX6" s="354"/>
      <c r="EY6" s="354"/>
      <c r="EZ6" s="354"/>
      <c r="FA6" s="354"/>
      <c r="FB6" s="354"/>
      <c r="FC6" s="351"/>
      <c r="FD6" s="351"/>
      <c r="FE6" s="351"/>
      <c r="FF6" s="351"/>
      <c r="FG6" s="351"/>
      <c r="FH6" s="351"/>
      <c r="FI6" s="351"/>
      <c r="FJ6" s="351"/>
      <c r="FK6" s="351"/>
      <c r="FL6" s="351"/>
      <c r="FM6" s="351"/>
      <c r="FN6" s="351"/>
      <c r="FO6" s="351"/>
      <c r="FP6" s="351"/>
      <c r="FQ6" s="351"/>
      <c r="FR6" s="351"/>
      <c r="FS6" s="351"/>
      <c r="FT6" s="351"/>
      <c r="FU6" s="351"/>
      <c r="FV6" s="351"/>
      <c r="FW6" s="351"/>
      <c r="FX6" s="351"/>
      <c r="FY6" s="351"/>
      <c r="FZ6" s="351"/>
      <c r="GA6" s="351"/>
    </row>
    <row r="7" spans="1:189" x14ac:dyDescent="0.25">
      <c r="A7" s="353" t="s">
        <v>398</v>
      </c>
      <c r="B7" s="353"/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353"/>
      <c r="Z7" s="353"/>
      <c r="AA7" s="351"/>
      <c r="AB7" s="351"/>
      <c r="AC7" s="352"/>
      <c r="AD7" s="351"/>
      <c r="AE7" s="351"/>
      <c r="AF7" s="351"/>
      <c r="AG7" s="351"/>
      <c r="AH7" s="351"/>
      <c r="AI7" s="351"/>
      <c r="AJ7" s="351"/>
      <c r="AK7" s="351"/>
      <c r="AL7" s="351"/>
      <c r="AM7" s="351"/>
      <c r="AN7" s="351"/>
      <c r="AO7" s="351"/>
      <c r="AP7" s="351"/>
      <c r="AQ7" s="351"/>
      <c r="AR7" s="351"/>
      <c r="AS7" s="351"/>
      <c r="AT7" s="351"/>
      <c r="AU7" s="351"/>
      <c r="AV7" s="351"/>
      <c r="AW7" s="351"/>
      <c r="AX7" s="351"/>
      <c r="AY7" s="351"/>
      <c r="AZ7" s="351"/>
      <c r="BA7" s="351"/>
      <c r="BB7" s="351"/>
      <c r="BC7" s="352"/>
      <c r="BD7" s="351"/>
      <c r="BE7" s="351"/>
      <c r="BF7" s="351"/>
      <c r="BG7" s="351"/>
      <c r="BH7" s="351"/>
      <c r="BI7" s="351"/>
      <c r="BJ7" s="351"/>
      <c r="BK7" s="351"/>
      <c r="BL7" s="351"/>
      <c r="BM7" s="351"/>
      <c r="BN7" s="351"/>
      <c r="BO7" s="351"/>
      <c r="BP7" s="351"/>
      <c r="BQ7" s="351"/>
      <c r="BR7" s="351"/>
      <c r="BS7" s="351"/>
      <c r="BT7" s="351"/>
      <c r="BU7" s="351"/>
      <c r="BV7" s="351"/>
      <c r="BW7" s="351"/>
      <c r="BX7" s="351"/>
      <c r="BY7" s="351"/>
      <c r="BZ7" s="351"/>
      <c r="CA7" s="351"/>
      <c r="CB7" s="351"/>
      <c r="CC7" s="351"/>
      <c r="CD7" s="351"/>
      <c r="CE7" s="351"/>
      <c r="CF7" s="351"/>
      <c r="CG7" s="351"/>
      <c r="CH7" s="351"/>
      <c r="CI7" s="351"/>
      <c r="CJ7" s="351"/>
      <c r="CK7" s="351"/>
      <c r="CL7" s="351"/>
      <c r="CM7" s="351"/>
      <c r="CN7" s="351"/>
      <c r="CO7" s="351"/>
      <c r="CP7" s="351"/>
      <c r="CQ7" s="351"/>
      <c r="CR7" s="351"/>
      <c r="CS7" s="351"/>
      <c r="CT7" s="351"/>
      <c r="CU7" s="351"/>
      <c r="CV7" s="351"/>
      <c r="CW7" s="351"/>
      <c r="CX7" s="351"/>
      <c r="CY7" s="351"/>
      <c r="CZ7" s="351"/>
      <c r="DA7" s="351"/>
      <c r="DB7" s="351"/>
      <c r="DC7" s="351"/>
      <c r="DD7" s="351"/>
      <c r="DE7" s="351"/>
      <c r="DF7" s="351"/>
      <c r="DG7" s="351"/>
      <c r="DH7" s="351"/>
      <c r="DI7" s="351"/>
      <c r="DJ7" s="351"/>
      <c r="DK7" s="351"/>
      <c r="DL7" s="351"/>
      <c r="DM7" s="351"/>
      <c r="DN7" s="351"/>
      <c r="DO7" s="351"/>
      <c r="DP7" s="351"/>
      <c r="DQ7" s="351"/>
      <c r="DR7" s="351"/>
      <c r="DS7" s="351"/>
      <c r="DT7" s="351"/>
      <c r="DU7" s="351"/>
      <c r="DV7" s="351"/>
      <c r="DW7" s="351"/>
      <c r="DX7" s="351"/>
      <c r="DY7" s="351"/>
      <c r="DZ7" s="351"/>
      <c r="EA7" s="351"/>
      <c r="EB7" s="351"/>
      <c r="EC7" s="351"/>
      <c r="ED7" s="351"/>
      <c r="EE7" s="351"/>
      <c r="EF7" s="351"/>
      <c r="EG7" s="351"/>
      <c r="EH7" s="351"/>
      <c r="EI7" s="351"/>
      <c r="EJ7" s="351"/>
      <c r="EK7" s="351"/>
      <c r="EL7" s="351"/>
      <c r="EM7" s="351"/>
      <c r="EN7" s="351"/>
      <c r="EO7" s="351"/>
      <c r="EP7" s="351"/>
      <c r="EQ7" s="351"/>
      <c r="ER7" s="351"/>
      <c r="ES7" s="351"/>
      <c r="ET7" s="351"/>
      <c r="EU7" s="351"/>
      <c r="EV7" s="351"/>
      <c r="EW7" s="351"/>
      <c r="EX7" s="351"/>
      <c r="EY7" s="351"/>
      <c r="EZ7" s="351"/>
      <c r="FA7" s="351"/>
      <c r="FB7" s="11"/>
      <c r="FC7" s="351"/>
      <c r="FD7" s="351"/>
      <c r="FE7" s="351"/>
      <c r="FF7" s="351"/>
      <c r="FG7" s="351"/>
      <c r="FH7" s="351"/>
      <c r="FI7" s="351"/>
      <c r="FJ7" s="351"/>
      <c r="FK7" s="351"/>
      <c r="FL7" s="351"/>
      <c r="FM7" s="351"/>
      <c r="FN7" s="351"/>
      <c r="FO7" s="351"/>
      <c r="FP7" s="351"/>
      <c r="FQ7" s="351"/>
      <c r="FR7" s="351"/>
      <c r="FS7" s="351"/>
      <c r="FT7" s="351"/>
      <c r="FU7" s="351"/>
      <c r="FV7" s="351"/>
      <c r="FW7" s="351"/>
      <c r="FX7" s="351"/>
      <c r="FY7" s="351"/>
      <c r="FZ7" s="351"/>
      <c r="GA7" s="351"/>
    </row>
    <row r="8" spans="1:189" x14ac:dyDescent="0.25">
      <c r="DB8" s="346"/>
      <c r="DC8" s="346"/>
      <c r="DD8" s="343"/>
      <c r="FB8" s="347"/>
      <c r="FC8" s="346"/>
      <c r="FD8" s="343"/>
      <c r="FE8" s="345"/>
      <c r="FF8" s="345"/>
      <c r="FG8" s="345"/>
      <c r="FH8" s="345"/>
      <c r="FI8" s="345"/>
      <c r="FJ8" s="345"/>
      <c r="FK8" s="345"/>
      <c r="FL8" s="345"/>
      <c r="FM8" s="345"/>
      <c r="FN8" s="345"/>
      <c r="FO8" s="345"/>
      <c r="FP8" s="345"/>
      <c r="FQ8" s="345"/>
      <c r="FR8" s="345"/>
      <c r="FS8" s="345"/>
      <c r="FT8" s="345"/>
      <c r="FU8" s="345"/>
      <c r="FV8" s="345"/>
      <c r="FW8" s="345"/>
      <c r="FX8" s="345"/>
      <c r="FY8" s="345"/>
      <c r="FZ8" s="345"/>
      <c r="GA8" s="345"/>
      <c r="GG8" s="343" t="s">
        <v>397</v>
      </c>
    </row>
    <row r="9" spans="1:189" x14ac:dyDescent="0.25">
      <c r="DB9" s="346"/>
      <c r="DC9" s="346"/>
      <c r="DD9" s="343"/>
      <c r="FB9" s="347"/>
      <c r="FC9" s="346"/>
      <c r="FD9" s="343"/>
      <c r="FE9" s="345"/>
      <c r="FF9" s="345"/>
      <c r="FG9" s="345"/>
      <c r="FH9" s="345"/>
      <c r="FI9" s="345"/>
      <c r="FJ9" s="345"/>
      <c r="FK9" s="345"/>
      <c r="FL9" s="345"/>
      <c r="FM9" s="345"/>
      <c r="FN9" s="345"/>
      <c r="FO9" s="345"/>
      <c r="FP9" s="345"/>
      <c r="FQ9" s="345"/>
      <c r="FR9" s="345"/>
      <c r="FS9" s="345"/>
      <c r="FT9" s="345"/>
      <c r="FU9" s="345"/>
      <c r="FV9" s="345"/>
      <c r="FW9" s="345"/>
      <c r="FX9" s="345"/>
      <c r="FY9" s="345"/>
      <c r="FZ9" s="345"/>
      <c r="GA9" s="345"/>
      <c r="GG9" s="343" t="s">
        <v>396</v>
      </c>
    </row>
    <row r="10" spans="1:189" x14ac:dyDescent="0.25">
      <c r="DB10" s="346"/>
      <c r="DC10" s="346"/>
      <c r="DD10" s="343"/>
      <c r="FB10" s="347"/>
      <c r="FC10" s="346"/>
      <c r="FD10" s="343"/>
      <c r="FE10" s="345"/>
      <c r="FF10" s="345"/>
      <c r="FG10" s="345"/>
      <c r="FH10" s="345"/>
      <c r="FI10" s="345"/>
      <c r="FJ10" s="345"/>
      <c r="FK10" s="345"/>
      <c r="FL10" s="345"/>
      <c r="FM10" s="345"/>
      <c r="FN10" s="345"/>
      <c r="FO10" s="345"/>
      <c r="FP10" s="345"/>
      <c r="FQ10" s="345"/>
      <c r="FR10" s="345"/>
      <c r="FS10" s="345"/>
      <c r="FT10" s="345"/>
      <c r="FU10" s="345"/>
      <c r="FV10" s="345"/>
      <c r="FW10" s="345"/>
      <c r="FX10" s="345"/>
      <c r="FY10" s="345"/>
      <c r="FZ10" s="345"/>
      <c r="GA10" s="345"/>
      <c r="GG10" s="343"/>
    </row>
    <row r="11" spans="1:189" ht="13.5" customHeight="1" x14ac:dyDescent="0.25">
      <c r="DB11" s="350"/>
      <c r="DC11" s="349"/>
      <c r="DD11" s="349"/>
      <c r="FB11" s="350"/>
      <c r="FC11" s="349"/>
      <c r="FD11" s="349"/>
      <c r="FE11" s="348"/>
      <c r="FF11" s="348"/>
      <c r="FG11" s="348"/>
      <c r="FH11" s="348"/>
      <c r="FI11" s="348"/>
      <c r="FJ11" s="348"/>
      <c r="FK11" s="348"/>
      <c r="FL11" s="348"/>
      <c r="FM11" s="348"/>
      <c r="FN11" s="348"/>
      <c r="FO11" s="348"/>
      <c r="FP11" s="348"/>
      <c r="FQ11" s="348"/>
      <c r="FR11" s="348"/>
      <c r="FS11" s="348"/>
      <c r="FT11" s="348"/>
      <c r="FU11" s="348"/>
      <c r="FV11" s="348"/>
      <c r="FW11" s="348"/>
      <c r="FX11" s="348"/>
      <c r="FY11" s="348"/>
      <c r="FZ11" s="348"/>
      <c r="GA11" s="348"/>
      <c r="GG11" s="345" t="s">
        <v>395</v>
      </c>
    </row>
    <row r="12" spans="1:189" ht="30" customHeight="1" x14ac:dyDescent="0.25">
      <c r="DB12" s="346"/>
      <c r="DC12" s="346"/>
      <c r="DD12" s="343"/>
      <c r="FB12" s="347"/>
      <c r="FC12" s="346"/>
      <c r="FD12" s="343"/>
      <c r="FE12" s="345"/>
      <c r="FF12" s="345"/>
      <c r="FG12" s="345"/>
      <c r="FH12" s="345"/>
      <c r="FI12" s="345"/>
      <c r="FJ12" s="345"/>
      <c r="FK12" s="345"/>
      <c r="FL12" s="345"/>
      <c r="FM12" s="345"/>
      <c r="FN12" s="345"/>
      <c r="FO12" s="345"/>
      <c r="FP12" s="345"/>
      <c r="FQ12" s="345"/>
      <c r="FR12" s="345"/>
      <c r="FS12" s="345"/>
      <c r="FT12" s="345"/>
      <c r="FU12" s="345"/>
      <c r="FV12" s="345"/>
      <c r="FW12" s="345"/>
      <c r="FX12" s="345"/>
      <c r="FY12" s="345"/>
      <c r="FZ12" s="345"/>
      <c r="GA12" s="345"/>
      <c r="GG12" s="343" t="s">
        <v>394</v>
      </c>
    </row>
    <row r="13" spans="1:189" x14ac:dyDescent="0.25">
      <c r="DB13" s="346"/>
      <c r="DC13" s="346"/>
      <c r="DD13" s="343"/>
      <c r="FB13" s="347"/>
      <c r="FC13" s="346"/>
      <c r="FD13" s="343"/>
      <c r="FE13" s="345"/>
      <c r="FF13" s="345"/>
      <c r="FG13" s="345"/>
      <c r="FH13" s="345"/>
      <c r="FI13" s="345"/>
      <c r="FJ13" s="345"/>
      <c r="FK13" s="345"/>
      <c r="FL13" s="345"/>
      <c r="FM13" s="345"/>
      <c r="FN13" s="345"/>
      <c r="FO13" s="345"/>
      <c r="FP13" s="345"/>
      <c r="FQ13" s="345"/>
      <c r="FR13" s="345"/>
      <c r="FS13" s="345"/>
      <c r="FT13" s="345"/>
      <c r="FU13" s="345"/>
      <c r="FV13" s="345"/>
      <c r="FW13" s="345"/>
      <c r="FX13" s="345"/>
      <c r="FY13" s="345"/>
      <c r="FZ13" s="345"/>
      <c r="GA13" s="345"/>
      <c r="GC13" s="344"/>
      <c r="GG13" s="343" t="s">
        <v>393</v>
      </c>
    </row>
    <row r="14" spans="1:189" x14ac:dyDescent="0.25">
      <c r="GB14" s="340"/>
      <c r="GC14" s="130"/>
      <c r="GD14" s="340"/>
      <c r="GE14" s="340"/>
      <c r="GF14" s="340"/>
      <c r="GG14" s="340"/>
    </row>
    <row r="15" spans="1:189" x14ac:dyDescent="0.25">
      <c r="AC15" s="342"/>
      <c r="GB15" s="340"/>
      <c r="GC15" s="341"/>
      <c r="GD15" s="341"/>
      <c r="GE15" s="341"/>
      <c r="GF15" s="341"/>
      <c r="GG15" s="340"/>
    </row>
    <row r="16" spans="1:189" ht="16.5" thickBot="1" x14ac:dyDescent="0.3">
      <c r="I16" s="193"/>
      <c r="AC16" s="4">
        <f>AC20-AC173</f>
        <v>929.78692129523506</v>
      </c>
      <c r="BC16" s="4">
        <f>BC20-BC173</f>
        <v>393.19355952900014</v>
      </c>
      <c r="CB16" s="4">
        <f>CB20-CB173</f>
        <v>833.40660228809554</v>
      </c>
      <c r="DB16" s="4">
        <f>DB20-DB173</f>
        <v>994.69100221028407</v>
      </c>
      <c r="EB16" s="4">
        <f>EB20-EB173</f>
        <v>1131.9469025687206</v>
      </c>
      <c r="FB16" s="4"/>
      <c r="GB16" s="339"/>
      <c r="GC16" s="339"/>
      <c r="GD16" s="339"/>
      <c r="GE16" s="339"/>
      <c r="GF16" s="339"/>
      <c r="GG16" s="339"/>
    </row>
    <row r="17" spans="1:249" ht="21" customHeight="1" x14ac:dyDescent="0.25">
      <c r="A17" s="338" t="s">
        <v>392</v>
      </c>
      <c r="B17" s="337" t="s">
        <v>391</v>
      </c>
      <c r="C17" s="336" t="s">
        <v>390</v>
      </c>
      <c r="D17" s="334" t="s">
        <v>389</v>
      </c>
      <c r="E17" s="335"/>
      <c r="F17" s="335"/>
      <c r="G17" s="334" t="s">
        <v>388</v>
      </c>
      <c r="H17" s="334" t="s">
        <v>387</v>
      </c>
      <c r="I17" s="334" t="s">
        <v>386</v>
      </c>
      <c r="J17" s="334" t="s">
        <v>385</v>
      </c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0"/>
      <c r="AA17" s="333"/>
      <c r="AB17" s="333"/>
      <c r="AC17" s="332" t="s">
        <v>384</v>
      </c>
      <c r="AD17" s="331"/>
      <c r="AE17" s="331"/>
      <c r="AF17" s="331"/>
      <c r="AG17" s="331"/>
      <c r="AH17" s="331"/>
      <c r="AI17" s="331"/>
      <c r="AJ17" s="331"/>
      <c r="AK17" s="331"/>
      <c r="AL17" s="331"/>
      <c r="AM17" s="331"/>
      <c r="AN17" s="331"/>
      <c r="AO17" s="331"/>
      <c r="AP17" s="331"/>
      <c r="AQ17" s="331"/>
      <c r="AR17" s="331"/>
      <c r="AS17" s="331"/>
      <c r="AT17" s="331"/>
      <c r="AU17" s="331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1"/>
      <c r="BX17" s="331"/>
      <c r="BY17" s="331"/>
      <c r="BZ17" s="331"/>
      <c r="CA17" s="331"/>
      <c r="CB17" s="331"/>
      <c r="CC17" s="331"/>
      <c r="CD17" s="331"/>
      <c r="CE17" s="331"/>
      <c r="CF17" s="331"/>
      <c r="CG17" s="331"/>
      <c r="CH17" s="331"/>
      <c r="CI17" s="331"/>
      <c r="CJ17" s="331"/>
      <c r="CK17" s="331"/>
      <c r="CL17" s="331"/>
      <c r="CM17" s="331"/>
      <c r="CN17" s="331"/>
      <c r="CO17" s="331"/>
      <c r="CP17" s="331"/>
      <c r="CQ17" s="331"/>
      <c r="CR17" s="331"/>
      <c r="CS17" s="331"/>
      <c r="CT17" s="331"/>
      <c r="CU17" s="331"/>
      <c r="CV17" s="331"/>
      <c r="CW17" s="331"/>
      <c r="CX17" s="331"/>
      <c r="CY17" s="331"/>
      <c r="CZ17" s="331"/>
      <c r="DA17" s="331"/>
      <c r="DB17" s="331"/>
      <c r="DC17" s="331"/>
      <c r="DD17" s="331"/>
      <c r="DE17" s="331"/>
      <c r="DF17" s="331"/>
      <c r="DG17" s="331"/>
      <c r="DH17" s="331"/>
      <c r="DI17" s="331"/>
      <c r="DJ17" s="331"/>
      <c r="DK17" s="331"/>
      <c r="DL17" s="331"/>
      <c r="DM17" s="331"/>
      <c r="DN17" s="331"/>
      <c r="DO17" s="331"/>
      <c r="DP17" s="331"/>
      <c r="DQ17" s="331"/>
      <c r="DR17" s="331"/>
      <c r="DS17" s="331"/>
      <c r="DT17" s="331"/>
      <c r="DU17" s="331"/>
      <c r="DV17" s="331"/>
      <c r="DW17" s="331"/>
      <c r="DX17" s="331"/>
      <c r="DY17" s="331"/>
      <c r="DZ17" s="331"/>
      <c r="EA17" s="331"/>
      <c r="EB17" s="331"/>
      <c r="EC17" s="331"/>
      <c r="ED17" s="331"/>
      <c r="EE17" s="331"/>
      <c r="EF17" s="331"/>
      <c r="EG17" s="331"/>
      <c r="EH17" s="331"/>
      <c r="EI17" s="331"/>
      <c r="EJ17" s="331"/>
      <c r="EK17" s="331"/>
      <c r="EL17" s="331"/>
      <c r="EM17" s="331"/>
      <c r="EN17" s="331"/>
      <c r="EO17" s="331"/>
      <c r="EP17" s="331"/>
      <c r="EQ17" s="331"/>
      <c r="ER17" s="331"/>
      <c r="ES17" s="331"/>
      <c r="ET17" s="331"/>
      <c r="EU17" s="331"/>
      <c r="EV17" s="331"/>
      <c r="EW17" s="331"/>
      <c r="EX17" s="331"/>
      <c r="EY17" s="331"/>
      <c r="EZ17" s="331"/>
      <c r="FA17" s="331"/>
      <c r="FB17" s="331"/>
      <c r="FC17" s="331"/>
      <c r="FD17" s="331"/>
      <c r="FE17" s="331"/>
      <c r="FF17" s="331"/>
      <c r="FG17" s="331"/>
      <c r="FH17" s="331"/>
      <c r="FI17" s="331"/>
      <c r="FJ17" s="331"/>
      <c r="FK17" s="331"/>
      <c r="FL17" s="331"/>
      <c r="FM17" s="331"/>
      <c r="FN17" s="331"/>
      <c r="FO17" s="331"/>
      <c r="FP17" s="331"/>
      <c r="FQ17" s="331"/>
      <c r="FR17" s="331"/>
      <c r="FS17" s="331"/>
      <c r="FT17" s="331"/>
      <c r="FU17" s="331"/>
      <c r="FV17" s="331"/>
      <c r="FW17" s="331"/>
      <c r="FX17" s="331"/>
      <c r="FY17" s="331"/>
      <c r="FZ17" s="331"/>
      <c r="GA17" s="330"/>
      <c r="GB17" s="329" t="s">
        <v>383</v>
      </c>
      <c r="GC17" s="328"/>
      <c r="GD17" s="328"/>
      <c r="GE17" s="328"/>
      <c r="GF17" s="328"/>
      <c r="GG17" s="327"/>
    </row>
    <row r="18" spans="1:249" ht="63" customHeight="1" x14ac:dyDescent="0.25">
      <c r="A18" s="326"/>
      <c r="B18" s="325"/>
      <c r="C18" s="324"/>
      <c r="D18" s="323"/>
      <c r="E18" s="128">
        <v>2012</v>
      </c>
      <c r="F18" s="128"/>
      <c r="G18" s="323"/>
      <c r="H18" s="323"/>
      <c r="I18" s="323"/>
      <c r="J18" s="323"/>
      <c r="K18" s="129" t="s">
        <v>382</v>
      </c>
      <c r="L18" s="128">
        <v>2013</v>
      </c>
      <c r="M18" s="128">
        <v>2013</v>
      </c>
      <c r="N18" s="83" t="s">
        <v>381</v>
      </c>
      <c r="O18" s="128">
        <v>2014</v>
      </c>
      <c r="P18" s="128"/>
      <c r="Q18" s="83" t="s">
        <v>380</v>
      </c>
      <c r="R18" s="128">
        <v>2015</v>
      </c>
      <c r="S18" s="128"/>
      <c r="T18" s="83" t="s">
        <v>379</v>
      </c>
      <c r="U18" s="128">
        <v>2016</v>
      </c>
      <c r="V18" s="128"/>
      <c r="W18" s="83" t="s">
        <v>378</v>
      </c>
      <c r="X18" s="128">
        <v>2017</v>
      </c>
      <c r="Y18" s="128"/>
      <c r="Z18" s="127" t="s">
        <v>377</v>
      </c>
      <c r="AA18" s="322" t="s">
        <v>346</v>
      </c>
      <c r="AB18" s="174"/>
      <c r="AC18" s="321" t="s">
        <v>351</v>
      </c>
      <c r="AD18" s="83" t="s">
        <v>376</v>
      </c>
      <c r="AE18" s="55" t="s">
        <v>375</v>
      </c>
      <c r="AF18" s="55" t="s">
        <v>374</v>
      </c>
      <c r="AG18" s="55" t="s">
        <v>373</v>
      </c>
      <c r="AH18" s="55" t="s">
        <v>372</v>
      </c>
      <c r="AI18" s="55" t="s">
        <v>371</v>
      </c>
      <c r="AJ18" s="55" t="s">
        <v>370</v>
      </c>
      <c r="AK18" s="55" t="s">
        <v>369</v>
      </c>
      <c r="AL18" s="55" t="s">
        <v>368</v>
      </c>
      <c r="AM18" s="55" t="s">
        <v>367</v>
      </c>
      <c r="AN18" s="55" t="s">
        <v>366</v>
      </c>
      <c r="AO18" s="55" t="s">
        <v>365</v>
      </c>
      <c r="AP18" s="55" t="s">
        <v>364</v>
      </c>
      <c r="AQ18" s="55" t="s">
        <v>363</v>
      </c>
      <c r="AR18" s="55" t="s">
        <v>362</v>
      </c>
      <c r="AS18" s="229" t="s">
        <v>361</v>
      </c>
      <c r="AT18" s="55" t="s">
        <v>360</v>
      </c>
      <c r="AU18" s="83" t="s">
        <v>359</v>
      </c>
      <c r="AV18" s="55" t="s">
        <v>358</v>
      </c>
      <c r="AW18" s="55" t="s">
        <v>357</v>
      </c>
      <c r="AX18" s="55" t="s">
        <v>356</v>
      </c>
      <c r="AY18" s="55" t="s">
        <v>355</v>
      </c>
      <c r="AZ18" s="55" t="s">
        <v>354</v>
      </c>
      <c r="BA18" s="55" t="s">
        <v>353</v>
      </c>
      <c r="BB18" s="55" t="s">
        <v>352</v>
      </c>
      <c r="BC18" s="320" t="s">
        <v>350</v>
      </c>
      <c r="BD18" s="83" t="s">
        <v>376</v>
      </c>
      <c r="BE18" s="55" t="s">
        <v>375</v>
      </c>
      <c r="BF18" s="55" t="s">
        <v>374</v>
      </c>
      <c r="BG18" s="55" t="s">
        <v>373</v>
      </c>
      <c r="BH18" s="55" t="s">
        <v>372</v>
      </c>
      <c r="BI18" s="55" t="s">
        <v>371</v>
      </c>
      <c r="BJ18" s="55" t="s">
        <v>370</v>
      </c>
      <c r="BK18" s="55" t="s">
        <v>369</v>
      </c>
      <c r="BL18" s="55" t="s">
        <v>368</v>
      </c>
      <c r="BM18" s="55" t="s">
        <v>367</v>
      </c>
      <c r="BN18" s="55" t="s">
        <v>366</v>
      </c>
      <c r="BO18" s="55" t="s">
        <v>365</v>
      </c>
      <c r="BP18" s="55" t="s">
        <v>364</v>
      </c>
      <c r="BQ18" s="55" t="s">
        <v>363</v>
      </c>
      <c r="BR18" s="55" t="s">
        <v>362</v>
      </c>
      <c r="BS18" s="229" t="s">
        <v>361</v>
      </c>
      <c r="BT18" s="55" t="s">
        <v>360</v>
      </c>
      <c r="BU18" s="55" t="s">
        <v>358</v>
      </c>
      <c r="BV18" s="55" t="s">
        <v>357</v>
      </c>
      <c r="BW18" s="55" t="s">
        <v>356</v>
      </c>
      <c r="BX18" s="55" t="s">
        <v>355</v>
      </c>
      <c r="BY18" s="55" t="s">
        <v>354</v>
      </c>
      <c r="BZ18" s="55" t="s">
        <v>353</v>
      </c>
      <c r="CA18" s="55" t="s">
        <v>352</v>
      </c>
      <c r="CB18" s="318" t="s">
        <v>349</v>
      </c>
      <c r="CC18" s="83" t="s">
        <v>376</v>
      </c>
      <c r="CD18" s="55" t="s">
        <v>375</v>
      </c>
      <c r="CE18" s="55" t="s">
        <v>374</v>
      </c>
      <c r="CF18" s="55" t="s">
        <v>373</v>
      </c>
      <c r="CG18" s="55" t="s">
        <v>372</v>
      </c>
      <c r="CH18" s="55" t="s">
        <v>371</v>
      </c>
      <c r="CI18" s="55" t="s">
        <v>370</v>
      </c>
      <c r="CJ18" s="55" t="s">
        <v>369</v>
      </c>
      <c r="CK18" s="55" t="s">
        <v>368</v>
      </c>
      <c r="CL18" s="55" t="s">
        <v>367</v>
      </c>
      <c r="CM18" s="55" t="s">
        <v>366</v>
      </c>
      <c r="CN18" s="55" t="s">
        <v>365</v>
      </c>
      <c r="CO18" s="55" t="s">
        <v>364</v>
      </c>
      <c r="CP18" s="55" t="s">
        <v>363</v>
      </c>
      <c r="CQ18" s="55" t="s">
        <v>362</v>
      </c>
      <c r="CR18" s="229" t="s">
        <v>361</v>
      </c>
      <c r="CS18" s="55" t="s">
        <v>360</v>
      </c>
      <c r="CT18" s="83" t="s">
        <v>359</v>
      </c>
      <c r="CU18" s="55" t="s">
        <v>358</v>
      </c>
      <c r="CV18" s="55" t="s">
        <v>357</v>
      </c>
      <c r="CW18" s="55" t="s">
        <v>356</v>
      </c>
      <c r="CX18" s="55" t="s">
        <v>355</v>
      </c>
      <c r="CY18" s="55" t="s">
        <v>354</v>
      </c>
      <c r="CZ18" s="55" t="s">
        <v>353</v>
      </c>
      <c r="DA18" s="55" t="s">
        <v>352</v>
      </c>
      <c r="DB18" s="318" t="s">
        <v>348</v>
      </c>
      <c r="DC18" s="83" t="s">
        <v>376</v>
      </c>
      <c r="DD18" s="55" t="s">
        <v>375</v>
      </c>
      <c r="DE18" s="55" t="s">
        <v>374</v>
      </c>
      <c r="DF18" s="55" t="s">
        <v>373</v>
      </c>
      <c r="DG18" s="55" t="s">
        <v>372</v>
      </c>
      <c r="DH18" s="55" t="s">
        <v>371</v>
      </c>
      <c r="DI18" s="55" t="s">
        <v>370</v>
      </c>
      <c r="DJ18" s="55" t="s">
        <v>369</v>
      </c>
      <c r="DK18" s="55" t="s">
        <v>368</v>
      </c>
      <c r="DL18" s="55" t="s">
        <v>367</v>
      </c>
      <c r="DM18" s="55" t="s">
        <v>366</v>
      </c>
      <c r="DN18" s="55" t="s">
        <v>365</v>
      </c>
      <c r="DO18" s="55" t="s">
        <v>364</v>
      </c>
      <c r="DP18" s="55" t="s">
        <v>363</v>
      </c>
      <c r="DQ18" s="55" t="s">
        <v>362</v>
      </c>
      <c r="DR18" s="229" t="s">
        <v>361</v>
      </c>
      <c r="DS18" s="55" t="s">
        <v>360</v>
      </c>
      <c r="DT18" s="83" t="s">
        <v>359</v>
      </c>
      <c r="DU18" s="55" t="s">
        <v>358</v>
      </c>
      <c r="DV18" s="55" t="s">
        <v>357</v>
      </c>
      <c r="DW18" s="55" t="s">
        <v>356</v>
      </c>
      <c r="DX18" s="55" t="s">
        <v>355</v>
      </c>
      <c r="DY18" s="55" t="s">
        <v>354</v>
      </c>
      <c r="DZ18" s="55" t="s">
        <v>353</v>
      </c>
      <c r="EA18" s="55" t="s">
        <v>352</v>
      </c>
      <c r="EB18" s="318" t="s">
        <v>347</v>
      </c>
      <c r="EC18" s="83" t="s">
        <v>376</v>
      </c>
      <c r="ED18" s="55" t="s">
        <v>375</v>
      </c>
      <c r="EE18" s="55" t="s">
        <v>374</v>
      </c>
      <c r="EF18" s="55" t="s">
        <v>373</v>
      </c>
      <c r="EG18" s="55" t="s">
        <v>372</v>
      </c>
      <c r="EH18" s="55" t="s">
        <v>371</v>
      </c>
      <c r="EI18" s="55" t="s">
        <v>370</v>
      </c>
      <c r="EJ18" s="55" t="s">
        <v>369</v>
      </c>
      <c r="EK18" s="55" t="s">
        <v>368</v>
      </c>
      <c r="EL18" s="55" t="s">
        <v>367</v>
      </c>
      <c r="EM18" s="55" t="s">
        <v>366</v>
      </c>
      <c r="EN18" s="55" t="s">
        <v>365</v>
      </c>
      <c r="EO18" s="55" t="s">
        <v>364</v>
      </c>
      <c r="EP18" s="55" t="s">
        <v>363</v>
      </c>
      <c r="EQ18" s="55" t="s">
        <v>362</v>
      </c>
      <c r="ER18" s="229" t="s">
        <v>361</v>
      </c>
      <c r="ES18" s="55" t="s">
        <v>360</v>
      </c>
      <c r="ET18" s="83" t="s">
        <v>359</v>
      </c>
      <c r="EU18" s="55" t="s">
        <v>358</v>
      </c>
      <c r="EV18" s="55" t="s">
        <v>357</v>
      </c>
      <c r="EW18" s="55" t="s">
        <v>356</v>
      </c>
      <c r="EX18" s="55" t="s">
        <v>355</v>
      </c>
      <c r="EY18" s="55" t="s">
        <v>354</v>
      </c>
      <c r="EZ18" s="55" t="s">
        <v>353</v>
      </c>
      <c r="FA18" s="55" t="s">
        <v>352</v>
      </c>
      <c r="FB18" s="83" t="s">
        <v>377</v>
      </c>
      <c r="FC18" s="83" t="s">
        <v>376</v>
      </c>
      <c r="FD18" s="55" t="s">
        <v>375</v>
      </c>
      <c r="FE18" s="55" t="s">
        <v>374</v>
      </c>
      <c r="FF18" s="55" t="s">
        <v>373</v>
      </c>
      <c r="FG18" s="55" t="s">
        <v>372</v>
      </c>
      <c r="FH18" s="55" t="s">
        <v>371</v>
      </c>
      <c r="FI18" s="55" t="s">
        <v>370</v>
      </c>
      <c r="FJ18" s="55" t="s">
        <v>369</v>
      </c>
      <c r="FK18" s="55" t="s">
        <v>368</v>
      </c>
      <c r="FL18" s="55" t="s">
        <v>367</v>
      </c>
      <c r="FM18" s="55" t="s">
        <v>366</v>
      </c>
      <c r="FN18" s="55" t="s">
        <v>365</v>
      </c>
      <c r="FO18" s="55" t="s">
        <v>364</v>
      </c>
      <c r="FP18" s="55" t="s">
        <v>363</v>
      </c>
      <c r="FQ18" s="55" t="s">
        <v>362</v>
      </c>
      <c r="FR18" s="229" t="s">
        <v>361</v>
      </c>
      <c r="FS18" s="55" t="s">
        <v>360</v>
      </c>
      <c r="FT18" s="83" t="s">
        <v>359</v>
      </c>
      <c r="FU18" s="55" t="s">
        <v>358</v>
      </c>
      <c r="FV18" s="55" t="s">
        <v>357</v>
      </c>
      <c r="FW18" s="55" t="s">
        <v>356</v>
      </c>
      <c r="FX18" s="55" t="s">
        <v>355</v>
      </c>
      <c r="FY18" s="55" t="s">
        <v>354</v>
      </c>
      <c r="FZ18" s="55" t="s">
        <v>353</v>
      </c>
      <c r="GA18" s="163" t="s">
        <v>352</v>
      </c>
      <c r="GB18" s="319" t="s">
        <v>351</v>
      </c>
      <c r="GC18" s="318" t="s">
        <v>350</v>
      </c>
      <c r="GD18" s="318" t="s">
        <v>349</v>
      </c>
      <c r="GE18" s="318" t="s">
        <v>348</v>
      </c>
      <c r="GF18" s="318" t="s">
        <v>347</v>
      </c>
      <c r="GG18" s="317" t="s">
        <v>346</v>
      </c>
    </row>
    <row r="19" spans="1:249" ht="24.75" customHeight="1" thickBot="1" x14ac:dyDescent="0.3">
      <c r="A19" s="316"/>
      <c r="B19" s="315"/>
      <c r="C19" s="314" t="s">
        <v>345</v>
      </c>
      <c r="D19" s="40" t="s">
        <v>343</v>
      </c>
      <c r="E19" s="48" t="s">
        <v>342</v>
      </c>
      <c r="F19" s="48" t="s">
        <v>341</v>
      </c>
      <c r="G19" s="313"/>
      <c r="H19" s="313"/>
      <c r="I19" s="40" t="s">
        <v>344</v>
      </c>
      <c r="J19" s="40" t="s">
        <v>344</v>
      </c>
      <c r="K19" s="41" t="s">
        <v>343</v>
      </c>
      <c r="L19" s="48" t="s">
        <v>342</v>
      </c>
      <c r="M19" s="48" t="s">
        <v>341</v>
      </c>
      <c r="N19" s="40" t="s">
        <v>343</v>
      </c>
      <c r="O19" s="48" t="s">
        <v>342</v>
      </c>
      <c r="P19" s="48" t="s">
        <v>341</v>
      </c>
      <c r="Q19" s="40" t="s">
        <v>343</v>
      </c>
      <c r="R19" s="48" t="s">
        <v>342</v>
      </c>
      <c r="S19" s="48" t="s">
        <v>341</v>
      </c>
      <c r="T19" s="40" t="s">
        <v>343</v>
      </c>
      <c r="U19" s="48" t="s">
        <v>342</v>
      </c>
      <c r="V19" s="48" t="s">
        <v>341</v>
      </c>
      <c r="W19" s="40" t="s">
        <v>343</v>
      </c>
      <c r="X19" s="48" t="s">
        <v>342</v>
      </c>
      <c r="Y19" s="48" t="s">
        <v>341</v>
      </c>
      <c r="Z19" s="39" t="s">
        <v>343</v>
      </c>
      <c r="AA19" s="47" t="s">
        <v>342</v>
      </c>
      <c r="AB19" s="46" t="s">
        <v>341</v>
      </c>
      <c r="AC19" s="45" t="s">
        <v>340</v>
      </c>
      <c r="AD19" s="40" t="s">
        <v>340</v>
      </c>
      <c r="AE19" s="40" t="s">
        <v>340</v>
      </c>
      <c r="AF19" s="40" t="s">
        <v>340</v>
      </c>
      <c r="AG19" s="40" t="s">
        <v>340</v>
      </c>
      <c r="AH19" s="40" t="s">
        <v>340</v>
      </c>
      <c r="AI19" s="40" t="s">
        <v>340</v>
      </c>
      <c r="AJ19" s="40" t="s">
        <v>340</v>
      </c>
      <c r="AK19" s="40" t="s">
        <v>340</v>
      </c>
      <c r="AL19" s="40" t="s">
        <v>340</v>
      </c>
      <c r="AM19" s="40" t="s">
        <v>340</v>
      </c>
      <c r="AN19" s="40" t="s">
        <v>340</v>
      </c>
      <c r="AO19" s="40" t="s">
        <v>340</v>
      </c>
      <c r="AP19" s="40" t="s">
        <v>340</v>
      </c>
      <c r="AQ19" s="40" t="s">
        <v>340</v>
      </c>
      <c r="AR19" s="40" t="s">
        <v>340</v>
      </c>
      <c r="AS19" s="40"/>
      <c r="AT19" s="40" t="s">
        <v>340</v>
      </c>
      <c r="AU19" s="40" t="s">
        <v>340</v>
      </c>
      <c r="AV19" s="40" t="s">
        <v>340</v>
      </c>
      <c r="AW19" s="40" t="s">
        <v>340</v>
      </c>
      <c r="AX19" s="40" t="s">
        <v>340</v>
      </c>
      <c r="AY19" s="40" t="s">
        <v>340</v>
      </c>
      <c r="AZ19" s="40" t="s">
        <v>340</v>
      </c>
      <c r="BA19" s="40" t="s">
        <v>340</v>
      </c>
      <c r="BB19" s="40" t="s">
        <v>340</v>
      </c>
      <c r="BC19" s="44" t="s">
        <v>340</v>
      </c>
      <c r="BD19" s="40" t="s">
        <v>340</v>
      </c>
      <c r="BE19" s="40" t="s">
        <v>340</v>
      </c>
      <c r="BF19" s="40" t="s">
        <v>340</v>
      </c>
      <c r="BG19" s="40" t="s">
        <v>340</v>
      </c>
      <c r="BH19" s="40" t="s">
        <v>340</v>
      </c>
      <c r="BI19" s="40" t="s">
        <v>340</v>
      </c>
      <c r="BJ19" s="40" t="s">
        <v>340</v>
      </c>
      <c r="BK19" s="40" t="s">
        <v>340</v>
      </c>
      <c r="BL19" s="40" t="s">
        <v>340</v>
      </c>
      <c r="BM19" s="40" t="s">
        <v>340</v>
      </c>
      <c r="BN19" s="40" t="s">
        <v>340</v>
      </c>
      <c r="BO19" s="40" t="s">
        <v>340</v>
      </c>
      <c r="BP19" s="40" t="s">
        <v>340</v>
      </c>
      <c r="BQ19" s="40" t="s">
        <v>340</v>
      </c>
      <c r="BR19" s="40" t="s">
        <v>340</v>
      </c>
      <c r="BS19" s="40" t="s">
        <v>340</v>
      </c>
      <c r="BT19" s="40" t="s">
        <v>340</v>
      </c>
      <c r="BU19" s="40" t="s">
        <v>340</v>
      </c>
      <c r="BV19" s="40" t="s">
        <v>340</v>
      </c>
      <c r="BW19" s="40" t="s">
        <v>340</v>
      </c>
      <c r="BX19" s="40" t="s">
        <v>340</v>
      </c>
      <c r="BY19" s="40" t="s">
        <v>340</v>
      </c>
      <c r="BZ19" s="40" t="s">
        <v>340</v>
      </c>
      <c r="CA19" s="40" t="s">
        <v>340</v>
      </c>
      <c r="CB19" s="40" t="s">
        <v>340</v>
      </c>
      <c r="CC19" s="40" t="s">
        <v>340</v>
      </c>
      <c r="CD19" s="40" t="s">
        <v>340</v>
      </c>
      <c r="CE19" s="40" t="s">
        <v>340</v>
      </c>
      <c r="CF19" s="40" t="s">
        <v>340</v>
      </c>
      <c r="CG19" s="40" t="s">
        <v>340</v>
      </c>
      <c r="CH19" s="40" t="s">
        <v>340</v>
      </c>
      <c r="CI19" s="40" t="s">
        <v>340</v>
      </c>
      <c r="CJ19" s="40" t="s">
        <v>340</v>
      </c>
      <c r="CK19" s="40" t="s">
        <v>340</v>
      </c>
      <c r="CL19" s="40" t="s">
        <v>340</v>
      </c>
      <c r="CM19" s="40" t="s">
        <v>340</v>
      </c>
      <c r="CN19" s="40" t="s">
        <v>340</v>
      </c>
      <c r="CO19" s="40" t="s">
        <v>340</v>
      </c>
      <c r="CP19" s="40" t="s">
        <v>340</v>
      </c>
      <c r="CQ19" s="40" t="s">
        <v>340</v>
      </c>
      <c r="CR19" s="40"/>
      <c r="CS19" s="40" t="s">
        <v>340</v>
      </c>
      <c r="CT19" s="40" t="s">
        <v>340</v>
      </c>
      <c r="CU19" s="40" t="s">
        <v>340</v>
      </c>
      <c r="CV19" s="40" t="s">
        <v>340</v>
      </c>
      <c r="CW19" s="40" t="s">
        <v>340</v>
      </c>
      <c r="CX19" s="40" t="s">
        <v>340</v>
      </c>
      <c r="CY19" s="40" t="s">
        <v>340</v>
      </c>
      <c r="CZ19" s="40" t="s">
        <v>340</v>
      </c>
      <c r="DA19" s="40" t="s">
        <v>340</v>
      </c>
      <c r="DB19" s="40" t="s">
        <v>340</v>
      </c>
      <c r="DC19" s="40" t="s">
        <v>340</v>
      </c>
      <c r="DD19" s="40" t="s">
        <v>340</v>
      </c>
      <c r="DE19" s="40" t="s">
        <v>340</v>
      </c>
      <c r="DF19" s="40" t="s">
        <v>340</v>
      </c>
      <c r="DG19" s="40" t="s">
        <v>340</v>
      </c>
      <c r="DH19" s="40" t="s">
        <v>340</v>
      </c>
      <c r="DI19" s="40" t="s">
        <v>340</v>
      </c>
      <c r="DJ19" s="40" t="s">
        <v>340</v>
      </c>
      <c r="DK19" s="40" t="s">
        <v>340</v>
      </c>
      <c r="DL19" s="40" t="s">
        <v>340</v>
      </c>
      <c r="DM19" s="40" t="s">
        <v>340</v>
      </c>
      <c r="DN19" s="40" t="s">
        <v>340</v>
      </c>
      <c r="DO19" s="40" t="s">
        <v>340</v>
      </c>
      <c r="DP19" s="40" t="s">
        <v>340</v>
      </c>
      <c r="DQ19" s="40" t="s">
        <v>340</v>
      </c>
      <c r="DR19" s="40"/>
      <c r="DS19" s="40" t="s">
        <v>340</v>
      </c>
      <c r="DT19" s="40" t="s">
        <v>340</v>
      </c>
      <c r="DU19" s="40" t="s">
        <v>340</v>
      </c>
      <c r="DV19" s="40" t="s">
        <v>340</v>
      </c>
      <c r="DW19" s="40" t="s">
        <v>340</v>
      </c>
      <c r="DX19" s="40" t="s">
        <v>340</v>
      </c>
      <c r="DY19" s="40" t="s">
        <v>340</v>
      </c>
      <c r="DZ19" s="40" t="s">
        <v>340</v>
      </c>
      <c r="EA19" s="40" t="s">
        <v>340</v>
      </c>
      <c r="EB19" s="40" t="s">
        <v>340</v>
      </c>
      <c r="EC19" s="40" t="s">
        <v>340</v>
      </c>
      <c r="ED19" s="40" t="s">
        <v>340</v>
      </c>
      <c r="EE19" s="40" t="s">
        <v>340</v>
      </c>
      <c r="EF19" s="40" t="s">
        <v>340</v>
      </c>
      <c r="EG19" s="40" t="s">
        <v>340</v>
      </c>
      <c r="EH19" s="40" t="s">
        <v>340</v>
      </c>
      <c r="EI19" s="40" t="s">
        <v>340</v>
      </c>
      <c r="EJ19" s="40" t="s">
        <v>340</v>
      </c>
      <c r="EK19" s="40" t="s">
        <v>340</v>
      </c>
      <c r="EL19" s="40" t="s">
        <v>340</v>
      </c>
      <c r="EM19" s="40" t="s">
        <v>340</v>
      </c>
      <c r="EN19" s="40" t="s">
        <v>340</v>
      </c>
      <c r="EO19" s="40" t="s">
        <v>340</v>
      </c>
      <c r="EP19" s="40" t="s">
        <v>340</v>
      </c>
      <c r="EQ19" s="40" t="s">
        <v>340</v>
      </c>
      <c r="ER19" s="40"/>
      <c r="ES19" s="40" t="s">
        <v>340</v>
      </c>
      <c r="ET19" s="40" t="s">
        <v>340</v>
      </c>
      <c r="EU19" s="40" t="s">
        <v>340</v>
      </c>
      <c r="EV19" s="40" t="s">
        <v>340</v>
      </c>
      <c r="EW19" s="40" t="s">
        <v>340</v>
      </c>
      <c r="EX19" s="40" t="s">
        <v>340</v>
      </c>
      <c r="EY19" s="40" t="s">
        <v>340</v>
      </c>
      <c r="EZ19" s="40" t="s">
        <v>340</v>
      </c>
      <c r="FA19" s="40" t="s">
        <v>340</v>
      </c>
      <c r="FB19" s="43" t="s">
        <v>340</v>
      </c>
      <c r="FC19" s="40" t="s">
        <v>340</v>
      </c>
      <c r="FD19" s="40" t="s">
        <v>340</v>
      </c>
      <c r="FE19" s="40" t="s">
        <v>340</v>
      </c>
      <c r="FF19" s="40" t="s">
        <v>340</v>
      </c>
      <c r="FG19" s="40" t="s">
        <v>340</v>
      </c>
      <c r="FH19" s="40" t="s">
        <v>340</v>
      </c>
      <c r="FI19" s="40" t="s">
        <v>340</v>
      </c>
      <c r="FJ19" s="40" t="s">
        <v>340</v>
      </c>
      <c r="FK19" s="40" t="s">
        <v>340</v>
      </c>
      <c r="FL19" s="40" t="s">
        <v>340</v>
      </c>
      <c r="FM19" s="40" t="s">
        <v>340</v>
      </c>
      <c r="FN19" s="40" t="s">
        <v>340</v>
      </c>
      <c r="FO19" s="40" t="s">
        <v>340</v>
      </c>
      <c r="FP19" s="40" t="s">
        <v>340</v>
      </c>
      <c r="FQ19" s="40" t="s">
        <v>340</v>
      </c>
      <c r="FR19" s="40"/>
      <c r="FS19" s="40" t="s">
        <v>340</v>
      </c>
      <c r="FT19" s="40" t="s">
        <v>340</v>
      </c>
      <c r="FU19" s="40" t="s">
        <v>340</v>
      </c>
      <c r="FV19" s="40" t="s">
        <v>340</v>
      </c>
      <c r="FW19" s="40" t="s">
        <v>340</v>
      </c>
      <c r="FX19" s="40" t="s">
        <v>340</v>
      </c>
      <c r="FY19" s="40" t="s">
        <v>340</v>
      </c>
      <c r="FZ19" s="40" t="s">
        <v>340</v>
      </c>
      <c r="GA19" s="39" t="s">
        <v>340</v>
      </c>
      <c r="GB19" s="41" t="s">
        <v>340</v>
      </c>
      <c r="GC19" s="40" t="s">
        <v>340</v>
      </c>
      <c r="GD19" s="40" t="s">
        <v>340</v>
      </c>
      <c r="GE19" s="40" t="s">
        <v>340</v>
      </c>
      <c r="GF19" s="40" t="s">
        <v>340</v>
      </c>
      <c r="GG19" s="39" t="s">
        <v>340</v>
      </c>
      <c r="GI19" s="193"/>
    </row>
    <row r="20" spans="1:249" s="10" customFormat="1" ht="31.5" x14ac:dyDescent="0.25">
      <c r="A20" s="312"/>
      <c r="B20" s="311" t="s">
        <v>339</v>
      </c>
      <c r="C20" s="141"/>
      <c r="D20" s="306" t="s">
        <v>332</v>
      </c>
      <c r="E20" s="303"/>
      <c r="F20" s="303"/>
      <c r="G20" s="69"/>
      <c r="H20" s="69"/>
      <c r="I20" s="303">
        <f>I21+I192</f>
        <v>10578.251417479545</v>
      </c>
      <c r="J20" s="303">
        <f>J21+J192</f>
        <v>6664.3960461577299</v>
      </c>
      <c r="K20" s="304" t="s">
        <v>331</v>
      </c>
      <c r="L20" s="310"/>
      <c r="M20" s="310"/>
      <c r="N20" s="309" t="s">
        <v>330</v>
      </c>
      <c r="O20" s="308"/>
      <c r="P20" s="308"/>
      <c r="Q20" s="309" t="s">
        <v>329</v>
      </c>
      <c r="R20" s="308"/>
      <c r="S20" s="308"/>
      <c r="T20" s="309" t="s">
        <v>328</v>
      </c>
      <c r="U20" s="308"/>
      <c r="V20" s="308"/>
      <c r="W20" s="309" t="s">
        <v>336</v>
      </c>
      <c r="X20" s="308"/>
      <c r="Y20" s="308"/>
      <c r="Z20" s="302" t="s">
        <v>335</v>
      </c>
      <c r="AA20" s="59"/>
      <c r="AB20" s="58"/>
      <c r="AC20" s="304">
        <f>AC21+AC192</f>
        <v>1239.1872440336983</v>
      </c>
      <c r="AD20" s="303" t="e">
        <f>AD21+AD192</f>
        <v>#REF!</v>
      </c>
      <c r="AE20" s="303" t="e">
        <f>AE21+AE192</f>
        <v>#REF!</v>
      </c>
      <c r="AF20" s="303" t="e">
        <f>AF21+AF192</f>
        <v>#REF!</v>
      </c>
      <c r="AG20" s="303" t="e">
        <f>AG21+AG192</f>
        <v>#REF!</v>
      </c>
      <c r="AH20" s="303" t="e">
        <f>AH21+AH192</f>
        <v>#REF!</v>
      </c>
      <c r="AI20" s="303" t="e">
        <f>AI21+AI192</f>
        <v>#REF!</v>
      </c>
      <c r="AJ20" s="303" t="e">
        <f>AJ21+AJ192</f>
        <v>#REF!</v>
      </c>
      <c r="AK20" s="303" t="e">
        <f>AK21+AK192</f>
        <v>#REF!</v>
      </c>
      <c r="AL20" s="303" t="e">
        <f>AL21+AL192</f>
        <v>#REF!</v>
      </c>
      <c r="AM20" s="303" t="e">
        <f>AM21+AM192</f>
        <v>#REF!</v>
      </c>
      <c r="AN20" s="303" t="e">
        <f>AN21+AN192</f>
        <v>#REF!</v>
      </c>
      <c r="AO20" s="303" t="e">
        <f>AO21+AO192</f>
        <v>#REF!</v>
      </c>
      <c r="AP20" s="303" t="e">
        <f>AP21+AP192</f>
        <v>#REF!</v>
      </c>
      <c r="AQ20" s="303" t="e">
        <f>AQ21+AQ192</f>
        <v>#REF!</v>
      </c>
      <c r="AR20" s="303" t="e">
        <f>AR21+AR192</f>
        <v>#REF!</v>
      </c>
      <c r="AS20" s="303" t="e">
        <f>AS21+AS192</f>
        <v>#REF!</v>
      </c>
      <c r="AT20" s="303" t="e">
        <f>AT21+AT192</f>
        <v>#REF!</v>
      </c>
      <c r="AU20" s="303" t="e">
        <f>AU21+AU192</f>
        <v>#REF!</v>
      </c>
      <c r="AV20" s="303" t="e">
        <f>AV21+AV192</f>
        <v>#REF!</v>
      </c>
      <c r="AW20" s="303" t="e">
        <f>AW21+AW192</f>
        <v>#REF!</v>
      </c>
      <c r="AX20" s="303" t="e">
        <f>AX21+AX192</f>
        <v>#REF!</v>
      </c>
      <c r="AY20" s="303" t="e">
        <f>AY21+AY192</f>
        <v>#REF!</v>
      </c>
      <c r="AZ20" s="303" t="e">
        <f>AZ21+AZ192</f>
        <v>#REF!</v>
      </c>
      <c r="BA20" s="303" t="e">
        <f>BA21+BA192</f>
        <v>#REF!</v>
      </c>
      <c r="BB20" s="303" t="e">
        <f>BB21+BB192</f>
        <v>#REF!</v>
      </c>
      <c r="BC20" s="303">
        <f>BC21+BC192</f>
        <v>1566.9278739213516</v>
      </c>
      <c r="BD20" s="303">
        <f>BD21+BD192</f>
        <v>0</v>
      </c>
      <c r="BE20" s="303">
        <f>BE21+BE192</f>
        <v>0</v>
      </c>
      <c r="BF20" s="303">
        <f>BF21+BF192</f>
        <v>0</v>
      </c>
      <c r="BG20" s="303">
        <f>BG21+BG192</f>
        <v>0</v>
      </c>
      <c r="BH20" s="303">
        <f>BH21+BH192</f>
        <v>0</v>
      </c>
      <c r="BI20" s="303">
        <f>BI21+BI192</f>
        <v>0</v>
      </c>
      <c r="BJ20" s="303">
        <f>BJ21+BJ192</f>
        <v>0</v>
      </c>
      <c r="BK20" s="303">
        <f>BK21+BK192</f>
        <v>0</v>
      </c>
      <c r="BL20" s="303">
        <f>BL21+BL192</f>
        <v>0</v>
      </c>
      <c r="BM20" s="303">
        <f>BM21+BM192</f>
        <v>0</v>
      </c>
      <c r="BN20" s="303">
        <f>BN21+BN192</f>
        <v>0</v>
      </c>
      <c r="BO20" s="303">
        <f>BO21+BO192</f>
        <v>0</v>
      </c>
      <c r="BP20" s="303">
        <f>BP21+BP192</f>
        <v>0</v>
      </c>
      <c r="BQ20" s="303">
        <f>BQ21+BQ192</f>
        <v>0</v>
      </c>
      <c r="BR20" s="303">
        <f>BR21+BR192</f>
        <v>0</v>
      </c>
      <c r="BS20" s="303">
        <f>BS21+BS192</f>
        <v>0</v>
      </c>
      <c r="BT20" s="303">
        <f>BT21+BT192</f>
        <v>0</v>
      </c>
      <c r="BU20" s="303">
        <f>BU21+BU192</f>
        <v>0</v>
      </c>
      <c r="BV20" s="303">
        <f>BV21+BV192</f>
        <v>0</v>
      </c>
      <c r="BW20" s="303">
        <f>BW21+BW192</f>
        <v>0</v>
      </c>
      <c r="BX20" s="303">
        <f>BX21+BX192</f>
        <v>0</v>
      </c>
      <c r="BY20" s="303">
        <f>BY21+BY192</f>
        <v>0</v>
      </c>
      <c r="BZ20" s="303">
        <f>BZ21+BZ192</f>
        <v>0</v>
      </c>
      <c r="CA20" s="303">
        <f>CA21+CA192</f>
        <v>0</v>
      </c>
      <c r="CB20" s="303">
        <f>CB21+CB192</f>
        <v>1108.9044900022177</v>
      </c>
      <c r="CC20" s="303">
        <f>CC21+CC192</f>
        <v>165.65699999899996</v>
      </c>
      <c r="CD20" s="303">
        <f>CD21+CD192</f>
        <v>165.65699999899996</v>
      </c>
      <c r="CE20" s="303">
        <f>CE21+CE192</f>
        <v>165.65699999899996</v>
      </c>
      <c r="CF20" s="303">
        <f>CF21+CF192</f>
        <v>165.65699999899996</v>
      </c>
      <c r="CG20" s="303">
        <f>CG21+CG192</f>
        <v>165.65699999899996</v>
      </c>
      <c r="CH20" s="303">
        <f>CH21+CH192</f>
        <v>165.65699999899996</v>
      </c>
      <c r="CI20" s="303">
        <f>CI21+CI192</f>
        <v>165.65699999899996</v>
      </c>
      <c r="CJ20" s="303">
        <f>CJ21+CJ192</f>
        <v>165.65699999899996</v>
      </c>
      <c r="CK20" s="303">
        <f>CK21+CK192</f>
        <v>165.65699999899996</v>
      </c>
      <c r="CL20" s="303">
        <f>CL21+CL192</f>
        <v>165.65699999899996</v>
      </c>
      <c r="CM20" s="303">
        <f>CM21+CM192</f>
        <v>165.65699999899996</v>
      </c>
      <c r="CN20" s="303">
        <f>CN21+CN192</f>
        <v>165.65699999899996</v>
      </c>
      <c r="CO20" s="303">
        <f>CO21+CO192</f>
        <v>165.65699999899996</v>
      </c>
      <c r="CP20" s="303">
        <f>CP21+CP192</f>
        <v>165.65699999899996</v>
      </c>
      <c r="CQ20" s="303">
        <f>CQ21+CQ192</f>
        <v>165.65699999899996</v>
      </c>
      <c r="CR20" s="303">
        <f>CR21+CR192</f>
        <v>165.65699999899996</v>
      </c>
      <c r="CS20" s="303">
        <f>CS21+CS192</f>
        <v>165.65699999899996</v>
      </c>
      <c r="CT20" s="303">
        <f>CT21+CT192</f>
        <v>165.65699999899996</v>
      </c>
      <c r="CU20" s="303">
        <f>CU21+CU192</f>
        <v>165.65699999899996</v>
      </c>
      <c r="CV20" s="303">
        <f>CV21+CV192</f>
        <v>165.65699999899996</v>
      </c>
      <c r="CW20" s="303">
        <f>CW21+CW192</f>
        <v>165.65699999899996</v>
      </c>
      <c r="CX20" s="303">
        <f>CX21+CX192</f>
        <v>165.65699999899996</v>
      </c>
      <c r="CY20" s="303">
        <f>CY21+CY192</f>
        <v>165.65699999899996</v>
      </c>
      <c r="CZ20" s="303">
        <f>CZ21+CZ192</f>
        <v>165.65699999899996</v>
      </c>
      <c r="DA20" s="303">
        <f>DA21+DA192</f>
        <v>165.65699999899996</v>
      </c>
      <c r="DB20" s="303">
        <f>DB21+DB192</f>
        <v>1278.4538265558299</v>
      </c>
      <c r="DC20" s="303">
        <f>DC21+DC192</f>
        <v>165.65699999899996</v>
      </c>
      <c r="DD20" s="303">
        <f>DD21+DD192</f>
        <v>165.65699999899996</v>
      </c>
      <c r="DE20" s="303">
        <f>DE21+DE192</f>
        <v>165.65699999899996</v>
      </c>
      <c r="DF20" s="303">
        <f>DF21+DF192</f>
        <v>165.65699999899996</v>
      </c>
      <c r="DG20" s="303">
        <f>DG21+DG192</f>
        <v>165.65699999899996</v>
      </c>
      <c r="DH20" s="303">
        <f>DH21+DH192</f>
        <v>165.65699999899996</v>
      </c>
      <c r="DI20" s="303">
        <f>DI21+DI192</f>
        <v>165.65699999899996</v>
      </c>
      <c r="DJ20" s="303">
        <f>DJ21+DJ192</f>
        <v>165.65699999899996</v>
      </c>
      <c r="DK20" s="303">
        <f>DK21+DK192</f>
        <v>165.65699999899996</v>
      </c>
      <c r="DL20" s="303">
        <f>DL21+DL192</f>
        <v>165.65699999899996</v>
      </c>
      <c r="DM20" s="303">
        <f>DM21+DM192</f>
        <v>165.65699999899996</v>
      </c>
      <c r="DN20" s="303">
        <f>DN21+DN192</f>
        <v>165.65699999899996</v>
      </c>
      <c r="DO20" s="303">
        <f>DO21+DO192</f>
        <v>165.65699999899996</v>
      </c>
      <c r="DP20" s="303">
        <f>DP21+DP192</f>
        <v>165.65699999899996</v>
      </c>
      <c r="DQ20" s="303">
        <f>DQ21+DQ192</f>
        <v>165.65699999899996</v>
      </c>
      <c r="DR20" s="303">
        <f>DR21+DR192</f>
        <v>165.65699999899996</v>
      </c>
      <c r="DS20" s="303">
        <f>DS21+DS192</f>
        <v>165.65699999899996</v>
      </c>
      <c r="DT20" s="303">
        <f>DT21+DT192</f>
        <v>165.65699999899996</v>
      </c>
      <c r="DU20" s="303">
        <f>DU21+DU192</f>
        <v>165.65699999899996</v>
      </c>
      <c r="DV20" s="303">
        <f>DV21+DV192</f>
        <v>165.65699999899996</v>
      </c>
      <c r="DW20" s="303">
        <f>DW21+DW192</f>
        <v>165.65699999899996</v>
      </c>
      <c r="DX20" s="303">
        <f>DX21+DX192</f>
        <v>165.65699999899996</v>
      </c>
      <c r="DY20" s="303">
        <f>DY21+DY192</f>
        <v>165.65699999899996</v>
      </c>
      <c r="DZ20" s="303">
        <f>DZ21+DZ192</f>
        <v>165.65699999899996</v>
      </c>
      <c r="EA20" s="303">
        <f>EA21+EA192</f>
        <v>165.65699999899996</v>
      </c>
      <c r="EB20" s="303">
        <f>EB21+EB192</f>
        <v>1424.2226116446327</v>
      </c>
      <c r="EC20" s="303">
        <f>EC21+EC192</f>
        <v>0</v>
      </c>
      <c r="ED20" s="303">
        <f>ED21+ED192</f>
        <v>0</v>
      </c>
      <c r="EE20" s="303">
        <f>EE21+EE192</f>
        <v>0</v>
      </c>
      <c r="EF20" s="303">
        <f>EF21+EF192</f>
        <v>0</v>
      </c>
      <c r="EG20" s="303">
        <f>EG21+EG192</f>
        <v>0</v>
      </c>
      <c r="EH20" s="303">
        <f>EH21+EH192</f>
        <v>0</v>
      </c>
      <c r="EI20" s="303">
        <f>EI21+EI192</f>
        <v>0</v>
      </c>
      <c r="EJ20" s="303">
        <f>EJ21+EJ192</f>
        <v>0</v>
      </c>
      <c r="EK20" s="303">
        <f>EK21+EK192</f>
        <v>0</v>
      </c>
      <c r="EL20" s="303">
        <f>EL21+EL192</f>
        <v>0</v>
      </c>
      <c r="EM20" s="303">
        <f>EM21+EM192</f>
        <v>0</v>
      </c>
      <c r="EN20" s="303">
        <f>EN21+EN192</f>
        <v>0</v>
      </c>
      <c r="EO20" s="303">
        <f>EO21+EO192</f>
        <v>0</v>
      </c>
      <c r="EP20" s="303">
        <f>EP21+EP192</f>
        <v>0</v>
      </c>
      <c r="EQ20" s="303">
        <f>EQ21+EQ192</f>
        <v>0</v>
      </c>
      <c r="ER20" s="303">
        <f>ER21+ER192</f>
        <v>0</v>
      </c>
      <c r="ES20" s="303">
        <f>ES21+ES192</f>
        <v>0</v>
      </c>
      <c r="ET20" s="303">
        <f>ET21+ET192</f>
        <v>0</v>
      </c>
      <c r="EU20" s="303">
        <f>EU21+EU192</f>
        <v>0</v>
      </c>
      <c r="EV20" s="303">
        <f>EV21+EV192</f>
        <v>0</v>
      </c>
      <c r="EW20" s="303">
        <f>EW21+EW192</f>
        <v>0</v>
      </c>
      <c r="EX20" s="303">
        <f>EX21+EX192</f>
        <v>0</v>
      </c>
      <c r="EY20" s="303">
        <f>EY21+EY192</f>
        <v>0</v>
      </c>
      <c r="EZ20" s="303">
        <f>EZ21+EZ192</f>
        <v>0</v>
      </c>
      <c r="FA20" s="303">
        <f>FA21+FA192</f>
        <v>0</v>
      </c>
      <c r="FB20" s="307">
        <f>AC20+BC20+CB20+DB20+EB20</f>
        <v>6617.6960461577301</v>
      </c>
      <c r="FC20" s="306"/>
      <c r="FD20" s="306"/>
      <c r="FE20" s="306"/>
      <c r="FF20" s="306"/>
      <c r="FG20" s="306"/>
      <c r="FH20" s="306"/>
      <c r="FI20" s="306"/>
      <c r="FJ20" s="306"/>
      <c r="FK20" s="306"/>
      <c r="FL20" s="306"/>
      <c r="FM20" s="306"/>
      <c r="FN20" s="306"/>
      <c r="FO20" s="306"/>
      <c r="FP20" s="306"/>
      <c r="FQ20" s="306"/>
      <c r="FR20" s="306"/>
      <c r="FS20" s="306"/>
      <c r="FT20" s="306"/>
      <c r="FU20" s="306"/>
      <c r="FV20" s="306"/>
      <c r="FW20" s="306"/>
      <c r="FX20" s="306"/>
      <c r="FY20" s="306"/>
      <c r="FZ20" s="306"/>
      <c r="GA20" s="305"/>
      <c r="GB20" s="304">
        <f>GB21+GB192</f>
        <v>926.77422957190129</v>
      </c>
      <c r="GC20" s="303">
        <f>GC21+GC192</f>
        <v>1283.0742668903392</v>
      </c>
      <c r="GD20" s="303">
        <f>GD21+GD192</f>
        <v>961.59770583186923</v>
      </c>
      <c r="GE20" s="303">
        <f>GE21+GE192</f>
        <v>984.11663934016258</v>
      </c>
      <c r="GF20" s="303">
        <f>GF21+GF192</f>
        <v>1127.1104634075994</v>
      </c>
      <c r="GG20" s="302">
        <f>SUM(GB20:GF20)</f>
        <v>5282.6733050418716</v>
      </c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</row>
    <row r="21" spans="1:249" s="284" customFormat="1" ht="31.5" x14ac:dyDescent="0.25">
      <c r="A21" s="301" t="s">
        <v>338</v>
      </c>
      <c r="B21" s="300" t="s">
        <v>337</v>
      </c>
      <c r="C21" s="299"/>
      <c r="D21" s="289" t="s">
        <v>332</v>
      </c>
      <c r="E21" s="286"/>
      <c r="F21" s="286"/>
      <c r="G21" s="298"/>
      <c r="H21" s="298"/>
      <c r="I21" s="286">
        <f>I22+I191</f>
        <v>10578.251417479545</v>
      </c>
      <c r="J21" s="286">
        <f>J22+J191</f>
        <v>6664.3960461577299</v>
      </c>
      <c r="K21" s="286" t="s">
        <v>331</v>
      </c>
      <c r="L21" s="286"/>
      <c r="M21" s="297"/>
      <c r="N21" s="295" t="s">
        <v>330</v>
      </c>
      <c r="O21" s="296"/>
      <c r="P21" s="296"/>
      <c r="Q21" s="295" t="s">
        <v>329</v>
      </c>
      <c r="R21" s="296"/>
      <c r="S21" s="296"/>
      <c r="T21" s="295" t="s">
        <v>328</v>
      </c>
      <c r="U21" s="296"/>
      <c r="V21" s="296"/>
      <c r="W21" s="295" t="s">
        <v>336</v>
      </c>
      <c r="X21" s="294"/>
      <c r="Y21" s="294"/>
      <c r="Z21" s="293" t="s">
        <v>335</v>
      </c>
      <c r="AA21" s="292"/>
      <c r="AB21" s="291"/>
      <c r="AC21" s="287">
        <f>AC22+AC191</f>
        <v>1239.1872440336983</v>
      </c>
      <c r="AD21" s="286" t="e">
        <f>AD22+AD191</f>
        <v>#REF!</v>
      </c>
      <c r="AE21" s="286" t="e">
        <f>AE22+AE191</f>
        <v>#REF!</v>
      </c>
      <c r="AF21" s="286" t="e">
        <f>AF22+AF191</f>
        <v>#REF!</v>
      </c>
      <c r="AG21" s="286" t="e">
        <f>AG22+AG191</f>
        <v>#REF!</v>
      </c>
      <c r="AH21" s="286" t="e">
        <f>AH22+AH191</f>
        <v>#REF!</v>
      </c>
      <c r="AI21" s="286" t="e">
        <f>AI22+AI191</f>
        <v>#REF!</v>
      </c>
      <c r="AJ21" s="286" t="e">
        <f>AJ22+AJ191</f>
        <v>#REF!</v>
      </c>
      <c r="AK21" s="286" t="e">
        <f>AK22+AK191</f>
        <v>#REF!</v>
      </c>
      <c r="AL21" s="286" t="e">
        <f>AL22+AL191</f>
        <v>#REF!</v>
      </c>
      <c r="AM21" s="286" t="e">
        <f>AM22+AM191</f>
        <v>#REF!</v>
      </c>
      <c r="AN21" s="286" t="e">
        <f>AN22+AN191</f>
        <v>#REF!</v>
      </c>
      <c r="AO21" s="286" t="e">
        <f>AO22+AO191</f>
        <v>#REF!</v>
      </c>
      <c r="AP21" s="286" t="e">
        <f>AP22+AP191</f>
        <v>#REF!</v>
      </c>
      <c r="AQ21" s="286" t="e">
        <f>AQ22+AQ191</f>
        <v>#REF!</v>
      </c>
      <c r="AR21" s="286" t="e">
        <f>AR22+AR191</f>
        <v>#REF!</v>
      </c>
      <c r="AS21" s="286" t="e">
        <f>AS22+AS191</f>
        <v>#REF!</v>
      </c>
      <c r="AT21" s="286" t="e">
        <f>AT22+AT191</f>
        <v>#REF!</v>
      </c>
      <c r="AU21" s="286" t="e">
        <f>AU22+AU191</f>
        <v>#REF!</v>
      </c>
      <c r="AV21" s="286" t="e">
        <f>AV22+AV191</f>
        <v>#REF!</v>
      </c>
      <c r="AW21" s="286" t="e">
        <f>AW22+AW191</f>
        <v>#REF!</v>
      </c>
      <c r="AX21" s="286" t="e">
        <f>AX22+AX191</f>
        <v>#REF!</v>
      </c>
      <c r="AY21" s="286" t="e">
        <f>AY22+AY191</f>
        <v>#REF!</v>
      </c>
      <c r="AZ21" s="286" t="e">
        <f>AZ22+AZ191</f>
        <v>#REF!</v>
      </c>
      <c r="BA21" s="286" t="e">
        <f>BA22+BA191</f>
        <v>#REF!</v>
      </c>
      <c r="BB21" s="286" t="e">
        <f>BB22+BB191</f>
        <v>#REF!</v>
      </c>
      <c r="BC21" s="286">
        <f>BC22+BC191</f>
        <v>1566.9278739213516</v>
      </c>
      <c r="BD21" s="286">
        <f>BD22+BD191</f>
        <v>0</v>
      </c>
      <c r="BE21" s="286">
        <f>BE22+BE191</f>
        <v>0</v>
      </c>
      <c r="BF21" s="286">
        <f>BF22+BF191</f>
        <v>0</v>
      </c>
      <c r="BG21" s="286">
        <f>BG22+BG191</f>
        <v>0</v>
      </c>
      <c r="BH21" s="286">
        <f>BH22+BH191</f>
        <v>0</v>
      </c>
      <c r="BI21" s="286">
        <f>BI22+BI191</f>
        <v>0</v>
      </c>
      <c r="BJ21" s="286">
        <f>BJ22+BJ191</f>
        <v>0</v>
      </c>
      <c r="BK21" s="286">
        <f>BK22+BK191</f>
        <v>0</v>
      </c>
      <c r="BL21" s="286">
        <f>BL22+BL191</f>
        <v>0</v>
      </c>
      <c r="BM21" s="286">
        <f>BM22+BM191</f>
        <v>0</v>
      </c>
      <c r="BN21" s="286">
        <f>BN22+BN191</f>
        <v>0</v>
      </c>
      <c r="BO21" s="286">
        <f>BO22+BO191</f>
        <v>0</v>
      </c>
      <c r="BP21" s="286">
        <f>BP22+BP191</f>
        <v>0</v>
      </c>
      <c r="BQ21" s="286">
        <f>BQ22+BQ191</f>
        <v>0</v>
      </c>
      <c r="BR21" s="286">
        <f>BR22+BR191</f>
        <v>0</v>
      </c>
      <c r="BS21" s="286">
        <f>BS22+BS191</f>
        <v>0</v>
      </c>
      <c r="BT21" s="286">
        <f>BT22+BT191</f>
        <v>0</v>
      </c>
      <c r="BU21" s="286">
        <f>BU22+BU191</f>
        <v>0</v>
      </c>
      <c r="BV21" s="286">
        <f>BV22+BV191</f>
        <v>0</v>
      </c>
      <c r="BW21" s="286">
        <f>BW22+BW191</f>
        <v>0</v>
      </c>
      <c r="BX21" s="286">
        <f>BX22+BX191</f>
        <v>0</v>
      </c>
      <c r="BY21" s="286">
        <f>BY22+BY191</f>
        <v>0</v>
      </c>
      <c r="BZ21" s="286">
        <f>BZ22+BZ191</f>
        <v>0</v>
      </c>
      <c r="CA21" s="286">
        <f>CA22+CA191</f>
        <v>0</v>
      </c>
      <c r="CB21" s="286">
        <f>CB22+CB191</f>
        <v>1108.9044900022177</v>
      </c>
      <c r="CC21" s="286">
        <f>CC22+CC191</f>
        <v>165.65699999899996</v>
      </c>
      <c r="CD21" s="286">
        <f>CD22+CD191</f>
        <v>165.65699999899996</v>
      </c>
      <c r="CE21" s="286">
        <f>CE22+CE191</f>
        <v>165.65699999899996</v>
      </c>
      <c r="CF21" s="286">
        <f>CF22+CF191</f>
        <v>165.65699999899996</v>
      </c>
      <c r="CG21" s="286">
        <f>CG22+CG191</f>
        <v>165.65699999899996</v>
      </c>
      <c r="CH21" s="286">
        <f>CH22+CH191</f>
        <v>165.65699999899996</v>
      </c>
      <c r="CI21" s="286">
        <f>CI22+CI191</f>
        <v>165.65699999899996</v>
      </c>
      <c r="CJ21" s="286">
        <f>CJ22+CJ191</f>
        <v>165.65699999899996</v>
      </c>
      <c r="CK21" s="286">
        <f>CK22+CK191</f>
        <v>165.65699999899996</v>
      </c>
      <c r="CL21" s="286">
        <f>CL22+CL191</f>
        <v>165.65699999899996</v>
      </c>
      <c r="CM21" s="286">
        <f>CM22+CM191</f>
        <v>165.65699999899996</v>
      </c>
      <c r="CN21" s="286">
        <f>CN22+CN191</f>
        <v>165.65699999899996</v>
      </c>
      <c r="CO21" s="286">
        <f>CO22+CO191</f>
        <v>165.65699999899996</v>
      </c>
      <c r="CP21" s="286">
        <f>CP22+CP191</f>
        <v>165.65699999899996</v>
      </c>
      <c r="CQ21" s="286">
        <f>CQ22+CQ191</f>
        <v>165.65699999899996</v>
      </c>
      <c r="CR21" s="286">
        <f>CR22+CR191</f>
        <v>165.65699999899996</v>
      </c>
      <c r="CS21" s="286">
        <f>CS22+CS191</f>
        <v>165.65699999899996</v>
      </c>
      <c r="CT21" s="286">
        <f>CT22+CT191</f>
        <v>165.65699999899996</v>
      </c>
      <c r="CU21" s="286">
        <f>CU22+CU191</f>
        <v>165.65699999899996</v>
      </c>
      <c r="CV21" s="286">
        <f>CV22+CV191</f>
        <v>165.65699999899996</v>
      </c>
      <c r="CW21" s="286">
        <f>CW22+CW191</f>
        <v>165.65699999899996</v>
      </c>
      <c r="CX21" s="286">
        <f>CX22+CX191</f>
        <v>165.65699999899996</v>
      </c>
      <c r="CY21" s="286">
        <f>CY22+CY191</f>
        <v>165.65699999899996</v>
      </c>
      <c r="CZ21" s="286">
        <f>CZ22+CZ191</f>
        <v>165.65699999899996</v>
      </c>
      <c r="DA21" s="286">
        <f>DA22+DA191</f>
        <v>165.65699999899996</v>
      </c>
      <c r="DB21" s="286">
        <f>DB22+DB191</f>
        <v>1278.4538265558299</v>
      </c>
      <c r="DC21" s="286">
        <f>DC22+DC191</f>
        <v>165.65699999899996</v>
      </c>
      <c r="DD21" s="286">
        <f>DD22+DD191</f>
        <v>165.65699999899996</v>
      </c>
      <c r="DE21" s="286">
        <f>DE22+DE191</f>
        <v>165.65699999899996</v>
      </c>
      <c r="DF21" s="286">
        <f>DF22+DF191</f>
        <v>165.65699999899996</v>
      </c>
      <c r="DG21" s="286">
        <f>DG22+DG191</f>
        <v>165.65699999899996</v>
      </c>
      <c r="DH21" s="286">
        <f>DH22+DH191</f>
        <v>165.65699999899996</v>
      </c>
      <c r="DI21" s="286">
        <f>DI22+DI191</f>
        <v>165.65699999899996</v>
      </c>
      <c r="DJ21" s="286">
        <f>DJ22+DJ191</f>
        <v>165.65699999899996</v>
      </c>
      <c r="DK21" s="286">
        <f>DK22+DK191</f>
        <v>165.65699999899996</v>
      </c>
      <c r="DL21" s="286">
        <f>DL22+DL191</f>
        <v>165.65699999899996</v>
      </c>
      <c r="DM21" s="286">
        <f>DM22+DM191</f>
        <v>165.65699999899996</v>
      </c>
      <c r="DN21" s="286">
        <f>DN22+DN191</f>
        <v>165.65699999899996</v>
      </c>
      <c r="DO21" s="286">
        <f>DO22+DO191</f>
        <v>165.65699999899996</v>
      </c>
      <c r="DP21" s="286">
        <f>DP22+DP191</f>
        <v>165.65699999899996</v>
      </c>
      <c r="DQ21" s="286">
        <f>DQ22+DQ191</f>
        <v>165.65699999899996</v>
      </c>
      <c r="DR21" s="286">
        <f>DR22+DR191</f>
        <v>165.65699999899996</v>
      </c>
      <c r="DS21" s="286">
        <f>DS22+DS191</f>
        <v>165.65699999899996</v>
      </c>
      <c r="DT21" s="286">
        <f>DT22+DT191</f>
        <v>165.65699999899996</v>
      </c>
      <c r="DU21" s="286">
        <f>DU22+DU191</f>
        <v>165.65699999899996</v>
      </c>
      <c r="DV21" s="286">
        <f>DV22+DV191</f>
        <v>165.65699999899996</v>
      </c>
      <c r="DW21" s="286">
        <f>DW22+DW191</f>
        <v>165.65699999899996</v>
      </c>
      <c r="DX21" s="286">
        <f>DX22+DX191</f>
        <v>165.65699999899996</v>
      </c>
      <c r="DY21" s="286">
        <f>DY22+DY191</f>
        <v>165.65699999899996</v>
      </c>
      <c r="DZ21" s="286">
        <f>DZ22+DZ191</f>
        <v>165.65699999899996</v>
      </c>
      <c r="EA21" s="286">
        <f>EA22+EA191</f>
        <v>165.65699999899996</v>
      </c>
      <c r="EB21" s="286">
        <f>EB22+EB191</f>
        <v>1424.2226116446327</v>
      </c>
      <c r="EC21" s="286">
        <f>EC22+EC191</f>
        <v>0</v>
      </c>
      <c r="ED21" s="286">
        <f>ED22+ED191</f>
        <v>0</v>
      </c>
      <c r="EE21" s="286">
        <f>EE22+EE191</f>
        <v>0</v>
      </c>
      <c r="EF21" s="286">
        <f>EF22+EF191</f>
        <v>0</v>
      </c>
      <c r="EG21" s="286">
        <f>EG22+EG191</f>
        <v>0</v>
      </c>
      <c r="EH21" s="286">
        <f>EH22+EH191</f>
        <v>0</v>
      </c>
      <c r="EI21" s="286">
        <f>EI22+EI191</f>
        <v>0</v>
      </c>
      <c r="EJ21" s="286">
        <f>EJ22+EJ191</f>
        <v>0</v>
      </c>
      <c r="EK21" s="286">
        <f>EK22+EK191</f>
        <v>0</v>
      </c>
      <c r="EL21" s="286">
        <f>EL22+EL191</f>
        <v>0</v>
      </c>
      <c r="EM21" s="286">
        <f>EM22+EM191</f>
        <v>0</v>
      </c>
      <c r="EN21" s="286">
        <f>EN22+EN191</f>
        <v>0</v>
      </c>
      <c r="EO21" s="286">
        <f>EO22+EO191</f>
        <v>0</v>
      </c>
      <c r="EP21" s="286">
        <f>EP22+EP191</f>
        <v>0</v>
      </c>
      <c r="EQ21" s="286">
        <f>EQ22+EQ191</f>
        <v>0</v>
      </c>
      <c r="ER21" s="286">
        <f>ER22+ER191</f>
        <v>0</v>
      </c>
      <c r="ES21" s="286">
        <f>ES22+ES191</f>
        <v>0</v>
      </c>
      <c r="ET21" s="286">
        <f>ET22+ET191</f>
        <v>0</v>
      </c>
      <c r="EU21" s="286">
        <f>EU22+EU191</f>
        <v>0</v>
      </c>
      <c r="EV21" s="286">
        <f>EV22+EV191</f>
        <v>0</v>
      </c>
      <c r="EW21" s="286">
        <f>EW22+EW191</f>
        <v>0</v>
      </c>
      <c r="EX21" s="286">
        <f>EX22+EX191</f>
        <v>0</v>
      </c>
      <c r="EY21" s="286">
        <f>EY22+EY191</f>
        <v>0</v>
      </c>
      <c r="EZ21" s="286">
        <f>EZ22+EZ191</f>
        <v>0</v>
      </c>
      <c r="FA21" s="286">
        <f>FA22+FA191</f>
        <v>0</v>
      </c>
      <c r="FB21" s="290">
        <f>AC21+BC21+CB21+DB21+EB21</f>
        <v>6617.6960461577301</v>
      </c>
      <c r="FC21" s="289"/>
      <c r="FD21" s="289"/>
      <c r="FE21" s="289"/>
      <c r="FF21" s="289"/>
      <c r="FG21" s="289"/>
      <c r="FH21" s="289"/>
      <c r="FI21" s="289"/>
      <c r="FJ21" s="289"/>
      <c r="FK21" s="289"/>
      <c r="FL21" s="289"/>
      <c r="FM21" s="289"/>
      <c r="FN21" s="289"/>
      <c r="FO21" s="289"/>
      <c r="FP21" s="289"/>
      <c r="FQ21" s="289"/>
      <c r="FR21" s="289"/>
      <c r="FS21" s="289"/>
      <c r="FT21" s="289"/>
      <c r="FU21" s="289"/>
      <c r="FV21" s="289"/>
      <c r="FW21" s="289"/>
      <c r="FX21" s="289"/>
      <c r="FY21" s="289"/>
      <c r="FZ21" s="289"/>
      <c r="GA21" s="288"/>
      <c r="GB21" s="287">
        <f>GB22+GB191</f>
        <v>926.77422957190129</v>
      </c>
      <c r="GC21" s="286">
        <f>GC22+GC191</f>
        <v>1283.0742668903392</v>
      </c>
      <c r="GD21" s="286">
        <f>GD22+GD191</f>
        <v>961.59770583186923</v>
      </c>
      <c r="GE21" s="286">
        <f>GE22+GE191</f>
        <v>984.11663934016258</v>
      </c>
      <c r="GF21" s="286">
        <f>GF22+GF191</f>
        <v>1127.1104634075994</v>
      </c>
      <c r="GG21" s="285">
        <f>SUM(GB21:GF21)</f>
        <v>5282.6733050418716</v>
      </c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</row>
    <row r="22" spans="1:249" s="10" customFormat="1" ht="31.5" x14ac:dyDescent="0.25">
      <c r="A22" s="132" t="s">
        <v>334</v>
      </c>
      <c r="B22" s="283" t="s">
        <v>333</v>
      </c>
      <c r="C22" s="63"/>
      <c r="D22" s="83" t="s">
        <v>332</v>
      </c>
      <c r="E22" s="80"/>
      <c r="F22" s="80"/>
      <c r="G22" s="55"/>
      <c r="H22" s="55"/>
      <c r="I22" s="80">
        <f>I23+I140</f>
        <v>10578.251417479545</v>
      </c>
      <c r="J22" s="80">
        <f>J23+J140</f>
        <v>6664.3960461577299</v>
      </c>
      <c r="K22" s="81" t="s">
        <v>331</v>
      </c>
      <c r="L22" s="85"/>
      <c r="M22" s="161"/>
      <c r="N22" s="80" t="s">
        <v>330</v>
      </c>
      <c r="O22" s="282"/>
      <c r="P22" s="282"/>
      <c r="Q22" s="80" t="s">
        <v>329</v>
      </c>
      <c r="R22" s="282"/>
      <c r="S22" s="282"/>
      <c r="T22" s="80" t="s">
        <v>328</v>
      </c>
      <c r="U22" s="282"/>
      <c r="V22" s="282"/>
      <c r="W22" s="80" t="s">
        <v>327</v>
      </c>
      <c r="X22" s="282"/>
      <c r="Y22" s="282"/>
      <c r="Z22" s="278" t="s">
        <v>326</v>
      </c>
      <c r="AA22" s="59"/>
      <c r="AB22" s="58"/>
      <c r="AC22" s="81">
        <f>AC23+AC140</f>
        <v>1239.1872440336983</v>
      </c>
      <c r="AD22" s="80" t="e">
        <f>AD23+AD140</f>
        <v>#REF!</v>
      </c>
      <c r="AE22" s="80" t="e">
        <f>AE23+AE140</f>
        <v>#REF!</v>
      </c>
      <c r="AF22" s="80" t="e">
        <f>AF23+AF140</f>
        <v>#REF!</v>
      </c>
      <c r="AG22" s="80" t="e">
        <f>AG23+AG140</f>
        <v>#REF!</v>
      </c>
      <c r="AH22" s="80" t="e">
        <f>AH23+AH140</f>
        <v>#REF!</v>
      </c>
      <c r="AI22" s="80" t="e">
        <f>AI23+AI140</f>
        <v>#REF!</v>
      </c>
      <c r="AJ22" s="80" t="e">
        <f>AJ23+AJ140</f>
        <v>#REF!</v>
      </c>
      <c r="AK22" s="80" t="e">
        <f>AK23+AK140</f>
        <v>#REF!</v>
      </c>
      <c r="AL22" s="80" t="e">
        <f>AL23+AL140</f>
        <v>#REF!</v>
      </c>
      <c r="AM22" s="80" t="e">
        <f>AM23+AM140</f>
        <v>#REF!</v>
      </c>
      <c r="AN22" s="80" t="e">
        <f>AN23+AN140</f>
        <v>#REF!</v>
      </c>
      <c r="AO22" s="80" t="e">
        <f>AO23+AO140</f>
        <v>#REF!</v>
      </c>
      <c r="AP22" s="80" t="e">
        <f>AP23+AP140</f>
        <v>#REF!</v>
      </c>
      <c r="AQ22" s="80" t="e">
        <f>AQ23+AQ140</f>
        <v>#REF!</v>
      </c>
      <c r="AR22" s="80" t="e">
        <f>AR23+AR140</f>
        <v>#REF!</v>
      </c>
      <c r="AS22" s="80" t="e">
        <f>AS23+AS140</f>
        <v>#REF!</v>
      </c>
      <c r="AT22" s="80" t="e">
        <f>AT23+AT140</f>
        <v>#REF!</v>
      </c>
      <c r="AU22" s="80" t="e">
        <f>AU23+AU140</f>
        <v>#REF!</v>
      </c>
      <c r="AV22" s="80" t="e">
        <f>AV23+AV140</f>
        <v>#REF!</v>
      </c>
      <c r="AW22" s="80" t="e">
        <f>AW23+AW140</f>
        <v>#REF!</v>
      </c>
      <c r="AX22" s="80" t="e">
        <f>AX23+AX140</f>
        <v>#REF!</v>
      </c>
      <c r="AY22" s="80" t="e">
        <f>AY23+AY140</f>
        <v>#REF!</v>
      </c>
      <c r="AZ22" s="80" t="e">
        <f>AZ23+AZ140</f>
        <v>#REF!</v>
      </c>
      <c r="BA22" s="80" t="e">
        <f>BA23+BA140</f>
        <v>#REF!</v>
      </c>
      <c r="BB22" s="80" t="e">
        <f>BB23+BB140</f>
        <v>#REF!</v>
      </c>
      <c r="BC22" s="80">
        <f>BC23+BC140</f>
        <v>1566.9278739213516</v>
      </c>
      <c r="BD22" s="80">
        <f>BD23+BD140</f>
        <v>0</v>
      </c>
      <c r="BE22" s="80">
        <f>BE23+BE140</f>
        <v>0</v>
      </c>
      <c r="BF22" s="80">
        <f>BF23+BF140</f>
        <v>0</v>
      </c>
      <c r="BG22" s="80">
        <f>BG23+BG140</f>
        <v>0</v>
      </c>
      <c r="BH22" s="80">
        <f>BH23+BH140</f>
        <v>0</v>
      </c>
      <c r="BI22" s="80">
        <f>BI23+BI140</f>
        <v>0</v>
      </c>
      <c r="BJ22" s="80">
        <f>BJ23+BJ140</f>
        <v>0</v>
      </c>
      <c r="BK22" s="80">
        <f>BK23+BK140</f>
        <v>0</v>
      </c>
      <c r="BL22" s="80">
        <f>BL23+BL140</f>
        <v>0</v>
      </c>
      <c r="BM22" s="80">
        <f>BM23+BM140</f>
        <v>0</v>
      </c>
      <c r="BN22" s="80">
        <f>BN23+BN140</f>
        <v>0</v>
      </c>
      <c r="BO22" s="80">
        <f>BO23+BO140</f>
        <v>0</v>
      </c>
      <c r="BP22" s="80">
        <f>BP23+BP140</f>
        <v>0</v>
      </c>
      <c r="BQ22" s="80">
        <f>BQ23+BQ140</f>
        <v>0</v>
      </c>
      <c r="BR22" s="80">
        <f>BR23+BR140</f>
        <v>0</v>
      </c>
      <c r="BS22" s="80">
        <f>BS23+BS140</f>
        <v>0</v>
      </c>
      <c r="BT22" s="80">
        <f>BT23+BT140</f>
        <v>0</v>
      </c>
      <c r="BU22" s="80">
        <f>BU23+BU140</f>
        <v>0</v>
      </c>
      <c r="BV22" s="80">
        <f>BV23+BV140</f>
        <v>0</v>
      </c>
      <c r="BW22" s="80">
        <f>BW23+BW140</f>
        <v>0</v>
      </c>
      <c r="BX22" s="80">
        <f>BX23+BX140</f>
        <v>0</v>
      </c>
      <c r="BY22" s="80">
        <f>BY23+BY140</f>
        <v>0</v>
      </c>
      <c r="BZ22" s="80">
        <f>BZ23+BZ140</f>
        <v>0</v>
      </c>
      <c r="CA22" s="80">
        <f>CA23+CA140</f>
        <v>0</v>
      </c>
      <c r="CB22" s="80">
        <f>CB23+CB140</f>
        <v>1108.9044900022177</v>
      </c>
      <c r="CC22" s="80">
        <f>CC23+CC140</f>
        <v>165.65699999899996</v>
      </c>
      <c r="CD22" s="80">
        <f>CD23+CD140</f>
        <v>165.65699999899996</v>
      </c>
      <c r="CE22" s="80">
        <f>CE23+CE140</f>
        <v>165.65699999899996</v>
      </c>
      <c r="CF22" s="80">
        <f>CF23+CF140</f>
        <v>165.65699999899996</v>
      </c>
      <c r="CG22" s="80">
        <f>CG23+CG140</f>
        <v>165.65699999899996</v>
      </c>
      <c r="CH22" s="80">
        <f>CH23+CH140</f>
        <v>165.65699999899996</v>
      </c>
      <c r="CI22" s="80">
        <f>CI23+CI140</f>
        <v>165.65699999899996</v>
      </c>
      <c r="CJ22" s="80">
        <f>CJ23+CJ140</f>
        <v>165.65699999899996</v>
      </c>
      <c r="CK22" s="80">
        <f>CK23+CK140</f>
        <v>165.65699999899996</v>
      </c>
      <c r="CL22" s="80">
        <f>CL23+CL140</f>
        <v>165.65699999899996</v>
      </c>
      <c r="CM22" s="80">
        <f>CM23+CM140</f>
        <v>165.65699999899996</v>
      </c>
      <c r="CN22" s="80">
        <f>CN23+CN140</f>
        <v>165.65699999899996</v>
      </c>
      <c r="CO22" s="80">
        <f>CO23+CO140</f>
        <v>165.65699999899996</v>
      </c>
      <c r="CP22" s="80">
        <f>CP23+CP140</f>
        <v>165.65699999899996</v>
      </c>
      <c r="CQ22" s="80">
        <f>CQ23+CQ140</f>
        <v>165.65699999899996</v>
      </c>
      <c r="CR22" s="80">
        <f>CR23+CR140</f>
        <v>165.65699999899996</v>
      </c>
      <c r="CS22" s="80">
        <f>CS23+CS140</f>
        <v>165.65699999899996</v>
      </c>
      <c r="CT22" s="80">
        <f>CT23+CT140</f>
        <v>165.65699999899996</v>
      </c>
      <c r="CU22" s="80">
        <f>CU23+CU140</f>
        <v>165.65699999899996</v>
      </c>
      <c r="CV22" s="80">
        <f>CV23+CV140</f>
        <v>165.65699999899996</v>
      </c>
      <c r="CW22" s="80">
        <f>CW23+CW140</f>
        <v>165.65699999899996</v>
      </c>
      <c r="CX22" s="80">
        <f>CX23+CX140</f>
        <v>165.65699999899996</v>
      </c>
      <c r="CY22" s="80">
        <f>CY23+CY140</f>
        <v>165.65699999899996</v>
      </c>
      <c r="CZ22" s="80">
        <f>CZ23+CZ140</f>
        <v>165.65699999899996</v>
      </c>
      <c r="DA22" s="80">
        <f>DA23+DA140</f>
        <v>165.65699999899996</v>
      </c>
      <c r="DB22" s="80">
        <f>DB23+DB140</f>
        <v>1278.4538265558299</v>
      </c>
      <c r="DC22" s="80">
        <f>DC23+DC140</f>
        <v>165.65699999899996</v>
      </c>
      <c r="DD22" s="80">
        <f>DD23+DD140</f>
        <v>165.65699999899996</v>
      </c>
      <c r="DE22" s="80">
        <f>DE23+DE140</f>
        <v>165.65699999899996</v>
      </c>
      <c r="DF22" s="80">
        <f>DF23+DF140</f>
        <v>165.65699999899996</v>
      </c>
      <c r="DG22" s="80">
        <f>DG23+DG140</f>
        <v>165.65699999899996</v>
      </c>
      <c r="DH22" s="80">
        <f>DH23+DH140</f>
        <v>165.65699999899996</v>
      </c>
      <c r="DI22" s="80">
        <f>DI23+DI140</f>
        <v>165.65699999899996</v>
      </c>
      <c r="DJ22" s="80">
        <f>DJ23+DJ140</f>
        <v>165.65699999899996</v>
      </c>
      <c r="DK22" s="80">
        <f>DK23+DK140</f>
        <v>165.65699999899996</v>
      </c>
      <c r="DL22" s="80">
        <f>DL23+DL140</f>
        <v>165.65699999899996</v>
      </c>
      <c r="DM22" s="80">
        <f>DM23+DM140</f>
        <v>165.65699999899996</v>
      </c>
      <c r="DN22" s="80">
        <f>DN23+DN140</f>
        <v>165.65699999899996</v>
      </c>
      <c r="DO22" s="80">
        <f>DO23+DO140</f>
        <v>165.65699999899996</v>
      </c>
      <c r="DP22" s="80">
        <f>DP23+DP140</f>
        <v>165.65699999899996</v>
      </c>
      <c r="DQ22" s="80">
        <f>DQ23+DQ140</f>
        <v>165.65699999899996</v>
      </c>
      <c r="DR22" s="80">
        <f>DR23+DR140</f>
        <v>165.65699999899996</v>
      </c>
      <c r="DS22" s="80">
        <f>DS23+DS140</f>
        <v>165.65699999899996</v>
      </c>
      <c r="DT22" s="80">
        <f>DT23+DT140</f>
        <v>165.65699999899996</v>
      </c>
      <c r="DU22" s="80">
        <f>DU23+DU140</f>
        <v>165.65699999899996</v>
      </c>
      <c r="DV22" s="80">
        <f>DV23+DV140</f>
        <v>165.65699999899996</v>
      </c>
      <c r="DW22" s="80">
        <f>DW23+DW140</f>
        <v>165.65699999899996</v>
      </c>
      <c r="DX22" s="80">
        <f>DX23+DX140</f>
        <v>165.65699999899996</v>
      </c>
      <c r="DY22" s="80">
        <f>DY23+DY140</f>
        <v>165.65699999899996</v>
      </c>
      <c r="DZ22" s="80">
        <f>DZ23+DZ140</f>
        <v>165.65699999899996</v>
      </c>
      <c r="EA22" s="80">
        <f>EA23+EA140</f>
        <v>165.65699999899996</v>
      </c>
      <c r="EB22" s="80">
        <f>EB23+EB140</f>
        <v>1424.2226116446327</v>
      </c>
      <c r="EC22" s="80">
        <f>EC23+EC140</f>
        <v>0</v>
      </c>
      <c r="ED22" s="80">
        <f>ED23+ED140</f>
        <v>0</v>
      </c>
      <c r="EE22" s="80">
        <f>EE23+EE140</f>
        <v>0</v>
      </c>
      <c r="EF22" s="80">
        <f>EF23+EF140</f>
        <v>0</v>
      </c>
      <c r="EG22" s="80">
        <f>EG23+EG140</f>
        <v>0</v>
      </c>
      <c r="EH22" s="80">
        <f>EH23+EH140</f>
        <v>0</v>
      </c>
      <c r="EI22" s="80">
        <f>EI23+EI140</f>
        <v>0</v>
      </c>
      <c r="EJ22" s="80">
        <f>EJ23+EJ140</f>
        <v>0</v>
      </c>
      <c r="EK22" s="80">
        <f>EK23+EK140</f>
        <v>0</v>
      </c>
      <c r="EL22" s="80">
        <f>EL23+EL140</f>
        <v>0</v>
      </c>
      <c r="EM22" s="80">
        <f>EM23+EM140</f>
        <v>0</v>
      </c>
      <c r="EN22" s="80">
        <f>EN23+EN140</f>
        <v>0</v>
      </c>
      <c r="EO22" s="80">
        <f>EO23+EO140</f>
        <v>0</v>
      </c>
      <c r="EP22" s="80">
        <f>EP23+EP140</f>
        <v>0</v>
      </c>
      <c r="EQ22" s="80">
        <f>EQ23+EQ140</f>
        <v>0</v>
      </c>
      <c r="ER22" s="80">
        <f>ER23+ER140</f>
        <v>0</v>
      </c>
      <c r="ES22" s="80">
        <f>ES23+ES140</f>
        <v>0</v>
      </c>
      <c r="ET22" s="80">
        <f>ET23+ET140</f>
        <v>0</v>
      </c>
      <c r="EU22" s="80">
        <f>EU23+EU140</f>
        <v>0</v>
      </c>
      <c r="EV22" s="80">
        <f>EV23+EV140</f>
        <v>0</v>
      </c>
      <c r="EW22" s="80">
        <f>EW23+EW140</f>
        <v>0</v>
      </c>
      <c r="EX22" s="80">
        <f>EX23+EX140</f>
        <v>0</v>
      </c>
      <c r="EY22" s="80">
        <f>EY23+EY140</f>
        <v>0</v>
      </c>
      <c r="EZ22" s="80">
        <f>EZ23+EZ140</f>
        <v>0</v>
      </c>
      <c r="FA22" s="80">
        <f>FA23+FA140</f>
        <v>0</v>
      </c>
      <c r="FB22" s="84">
        <f>AC22+BC22+CB22+DB22+EB22</f>
        <v>6617.6960461577301</v>
      </c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127"/>
      <c r="GB22" s="81">
        <f>GB23+GB140</f>
        <v>926.77422957190129</v>
      </c>
      <c r="GC22" s="80">
        <f>GC23+GC140</f>
        <v>1283.0742668903392</v>
      </c>
      <c r="GD22" s="80">
        <f>GD23+GD140</f>
        <v>961.59770583186923</v>
      </c>
      <c r="GE22" s="80">
        <f>GE23+GE140</f>
        <v>984.11663934016258</v>
      </c>
      <c r="GF22" s="80">
        <f>GF23+GF140</f>
        <v>1127.1104634075994</v>
      </c>
      <c r="GG22" s="79">
        <f>SUM(GB22:GF22)</f>
        <v>5282.6733050418716</v>
      </c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</row>
    <row r="23" spans="1:249" s="103" customFormat="1" ht="31.5" x14ac:dyDescent="0.25">
      <c r="A23" s="113" t="s">
        <v>325</v>
      </c>
      <c r="B23" s="112" t="s">
        <v>324</v>
      </c>
      <c r="C23" s="111"/>
      <c r="D23" s="108" t="s">
        <v>323</v>
      </c>
      <c r="E23" s="105"/>
      <c r="F23" s="105"/>
      <c r="G23" s="110"/>
      <c r="H23" s="110"/>
      <c r="I23" s="105">
        <f>I24+I125+I127+I133+I134+I138+I139</f>
        <v>5360.7405901472284</v>
      </c>
      <c r="J23" s="105">
        <f>J24+J125+J127+J130+J131+J132+J133+J134+J138+J139</f>
        <v>3457.6886016365966</v>
      </c>
      <c r="K23" s="106" t="s">
        <v>320</v>
      </c>
      <c r="L23" s="85"/>
      <c r="M23" s="161"/>
      <c r="N23" s="105" t="s">
        <v>313</v>
      </c>
      <c r="O23" s="85"/>
      <c r="P23" s="85"/>
      <c r="Q23" s="105" t="s">
        <v>319</v>
      </c>
      <c r="R23" s="85"/>
      <c r="S23" s="85"/>
      <c r="T23" s="105" t="s">
        <v>318</v>
      </c>
      <c r="U23" s="85"/>
      <c r="V23" s="85"/>
      <c r="W23" s="105" t="s">
        <v>317</v>
      </c>
      <c r="X23" s="85"/>
      <c r="Y23" s="85"/>
      <c r="Z23" s="281" t="s">
        <v>316</v>
      </c>
      <c r="AA23" s="59"/>
      <c r="AB23" s="58"/>
      <c r="AC23" s="106">
        <f>AC24+AC125+AC127+AC130+AC131+AC132+AC133+AC134+AC138+AC139</f>
        <v>452.09454352523511</v>
      </c>
      <c r="AD23" s="105">
        <f>AD24+AD125+AD127+AD130+AD131+AD132+AD133+AD134+AD138+AD139</f>
        <v>0</v>
      </c>
      <c r="AE23" s="105">
        <f>AE24+AE125+AE127+AE130+AE131+AE132+AE133+AE134+AE138+AE139</f>
        <v>0</v>
      </c>
      <c r="AF23" s="105">
        <f>AF24+AF125+AF127+AF130+AF131+AF132+AF133+AF134+AF138+AF139</f>
        <v>0</v>
      </c>
      <c r="AG23" s="105">
        <f>AG24+AG125+AG127+AG130+AG131+AG132+AG133+AG134+AG138+AG139</f>
        <v>0</v>
      </c>
      <c r="AH23" s="105">
        <f>AH24+AH125+AH127+AH130+AH131+AH132+AH133+AH134+AH138+AH139</f>
        <v>0</v>
      </c>
      <c r="AI23" s="105">
        <f>AI24+AI125+AI127+AI130+AI131+AI132+AI133+AI134+AI138+AI139</f>
        <v>0</v>
      </c>
      <c r="AJ23" s="105">
        <f>AJ24+AJ125+AJ127+AJ130+AJ131+AJ132+AJ133+AJ134+AJ138+AJ139</f>
        <v>0</v>
      </c>
      <c r="AK23" s="105">
        <f>AK24+AK125+AK127+AK130+AK131+AK132+AK133+AK134+AK138+AK139</f>
        <v>0</v>
      </c>
      <c r="AL23" s="105">
        <f>AL24+AL125+AL127+AL130+AL131+AL132+AL133+AL134+AL138+AL139</f>
        <v>0</v>
      </c>
      <c r="AM23" s="105">
        <f>AM24+AM125+AM127+AM130+AM131+AM132+AM133+AM134+AM138+AM139</f>
        <v>0</v>
      </c>
      <c r="AN23" s="105">
        <f>AN24+AN125+AN127+AN130+AN131+AN132+AN133+AN134+AN138+AN139</f>
        <v>0</v>
      </c>
      <c r="AO23" s="105">
        <f>AO24+AO125+AO127+AO130+AO131+AO132+AO133+AO134+AO138+AO139</f>
        <v>0</v>
      </c>
      <c r="AP23" s="105">
        <f>AP24+AP125+AP127+AP130+AP131+AP132+AP133+AP134+AP138+AP139</f>
        <v>0</v>
      </c>
      <c r="AQ23" s="105">
        <f>AQ24+AQ125+AQ127+AQ130+AQ131+AQ132+AQ133+AQ134+AQ138+AQ139</f>
        <v>0</v>
      </c>
      <c r="AR23" s="105">
        <f>AR24+AR125+AR127+AR130+AR131+AR132+AR133+AR134+AR138+AR139</f>
        <v>0</v>
      </c>
      <c r="AS23" s="105">
        <f>AS24+AS125+AS127+AS130+AS131+AS132+AS133+AS134+AS138+AS139</f>
        <v>0</v>
      </c>
      <c r="AT23" s="105">
        <f>AT24+AT125+AT127+AT130+AT131+AT132+AT133+AT134+AT138+AT139</f>
        <v>0</v>
      </c>
      <c r="AU23" s="105">
        <f>AU24+AU125+AU127+AU130+AU131+AU132+AU133+AU134+AU138+AU139</f>
        <v>0</v>
      </c>
      <c r="AV23" s="105">
        <f>AV24+AV125+AV127+AV130+AV131+AV132+AV133+AV134+AV138+AV139</f>
        <v>0</v>
      </c>
      <c r="AW23" s="105">
        <f>AW24+AW125+AW127+AW130+AW131+AW132+AW133+AW134+AW138+AW139</f>
        <v>0</v>
      </c>
      <c r="AX23" s="105">
        <f>AX24+AX125+AX127+AX130+AX131+AX132+AX133+AX134+AX138+AX139</f>
        <v>0</v>
      </c>
      <c r="AY23" s="105">
        <f>AY24+AY125+AY127+AY130+AY131+AY132+AY133+AY134+AY138+AY139</f>
        <v>0</v>
      </c>
      <c r="AZ23" s="105">
        <f>AZ24+AZ125+AZ127+AZ130+AZ131+AZ132+AZ133+AZ134+AZ138+AZ139</f>
        <v>0</v>
      </c>
      <c r="BA23" s="105">
        <f>BA24+BA125+BA127+BA130+BA131+BA132+BA133+BA134+BA138+BA139</f>
        <v>0</v>
      </c>
      <c r="BB23" s="105">
        <f>BB24+BB125+BB127+BB130+BB131+BB132+BB133+BB134+BB138+BB139</f>
        <v>0</v>
      </c>
      <c r="BC23" s="105">
        <f>BC24+BC125+BC127+BC130+BC131+BC132+BC133+BC134+BC138+BC139</f>
        <v>366.44723147899998</v>
      </c>
      <c r="BD23" s="105">
        <f>BD24+BD125+BD127+BD130+BD131+BD132+BD133+BD134+BD138+BD139</f>
        <v>0</v>
      </c>
      <c r="BE23" s="105">
        <f>BE24+BE125+BE127+BE130+BE131+BE132+BE133+BE134+BE138+BE139</f>
        <v>0</v>
      </c>
      <c r="BF23" s="105">
        <f>BF24+BF125+BF127+BF130+BF131+BF132+BF133+BF134+BF138+BF139</f>
        <v>0</v>
      </c>
      <c r="BG23" s="105">
        <f>BG24+BG125+BG127+BG130+BG131+BG132+BG133+BG134+BG138+BG139</f>
        <v>0</v>
      </c>
      <c r="BH23" s="105">
        <f>BH24+BH125+BH127+BH130+BH131+BH132+BH133+BH134+BH138+BH139</f>
        <v>0</v>
      </c>
      <c r="BI23" s="105">
        <f>BI24+BI125+BI127+BI130+BI131+BI132+BI133+BI134+BI138+BI139</f>
        <v>0</v>
      </c>
      <c r="BJ23" s="105">
        <f>BJ24+BJ125+BJ127+BJ130+BJ131+BJ132+BJ133+BJ134+BJ138+BJ139</f>
        <v>0</v>
      </c>
      <c r="BK23" s="105">
        <f>BK24+BK125+BK127+BK130+BK131+BK132+BK133+BK134+BK138+BK139</f>
        <v>0</v>
      </c>
      <c r="BL23" s="105">
        <f>BL24+BL125+BL127+BL130+BL131+BL132+BL133+BL134+BL138+BL139</f>
        <v>0</v>
      </c>
      <c r="BM23" s="105">
        <f>BM24+BM125+BM127+BM130+BM131+BM132+BM133+BM134+BM138+BM139</f>
        <v>0</v>
      </c>
      <c r="BN23" s="105">
        <f>BN24+BN125+BN127+BN130+BN131+BN132+BN133+BN134+BN138+BN139</f>
        <v>0</v>
      </c>
      <c r="BO23" s="105">
        <f>BO24+BO125+BO127+BO130+BO131+BO132+BO133+BO134+BO138+BO139</f>
        <v>0</v>
      </c>
      <c r="BP23" s="105">
        <f>BP24+BP125+BP127+BP130+BP131+BP132+BP133+BP134+BP138+BP139</f>
        <v>0</v>
      </c>
      <c r="BQ23" s="105">
        <f>BQ24+BQ125+BQ127+BQ130+BQ131+BQ132+BQ133+BQ134+BQ138+BQ139</f>
        <v>0</v>
      </c>
      <c r="BR23" s="105">
        <f>BR24+BR125+BR127+BR130+BR131+BR132+BR133+BR134+BR138+BR139</f>
        <v>0</v>
      </c>
      <c r="BS23" s="105">
        <f>BS24+BS125+BS127+BS130+BS131+BS132+BS133+BS134+BS138+BS139</f>
        <v>0</v>
      </c>
      <c r="BT23" s="105">
        <f>BT24+BT125+BT127+BT130+BT131+BT132+BT133+BT134+BT138+BT139</f>
        <v>0</v>
      </c>
      <c r="BU23" s="105">
        <f>BU24+BU125+BU127+BU130+BU131+BU132+BU133+BU134+BU138+BU139</f>
        <v>0</v>
      </c>
      <c r="BV23" s="105">
        <f>BV24+BV125+BV127+BV130+BV131+BV132+BV133+BV134+BV138+BV139</f>
        <v>0</v>
      </c>
      <c r="BW23" s="105">
        <f>BW24+BW125+BW127+BW130+BW131+BW132+BW133+BW134+BW138+BW139</f>
        <v>0</v>
      </c>
      <c r="BX23" s="105">
        <f>BX24+BX125+BX127+BX130+BX131+BX132+BX133+BX134+BX138+BX139</f>
        <v>0</v>
      </c>
      <c r="BY23" s="105">
        <f>BY24+BY125+BY127+BY130+BY131+BY132+BY133+BY134+BY138+BY139</f>
        <v>0</v>
      </c>
      <c r="BZ23" s="105">
        <f>BZ24+BZ125+BZ127+BZ130+BZ131+BZ132+BZ133+BZ134+BZ138+BZ139</f>
        <v>0</v>
      </c>
      <c r="CA23" s="105">
        <f>CA24+CA125+CA127+CA130+CA131+CA132+CA133+CA134+CA138+CA139</f>
        <v>0</v>
      </c>
      <c r="CB23" s="105">
        <f>CB24+CB125+CB127+CB130+CB131+CB132+CB133+CB134+CB138+CB139</f>
        <v>788.61092185335701</v>
      </c>
      <c r="CC23" s="105">
        <f>CC24+CC125+CC127+CC130+CC131+CC132+CC133+CC134+CC138+CC139</f>
        <v>165.65699999899996</v>
      </c>
      <c r="CD23" s="105">
        <f>CD24+CD125+CD127+CD130+CD131+CD132+CD133+CD134+CD138+CD139</f>
        <v>165.65699999899996</v>
      </c>
      <c r="CE23" s="105">
        <f>CE24+CE125+CE127+CE130+CE131+CE132+CE133+CE134+CE138+CE139</f>
        <v>165.65699999899996</v>
      </c>
      <c r="CF23" s="105">
        <f>CF24+CF125+CF127+CF130+CF131+CF132+CF133+CF134+CF138+CF139</f>
        <v>165.65699999899996</v>
      </c>
      <c r="CG23" s="105">
        <f>CG24+CG125+CG127+CG130+CG131+CG132+CG133+CG134+CG138+CG139</f>
        <v>165.65699999899996</v>
      </c>
      <c r="CH23" s="105">
        <f>CH24+CH125+CH127+CH130+CH131+CH132+CH133+CH134+CH138+CH139</f>
        <v>165.65699999899996</v>
      </c>
      <c r="CI23" s="105">
        <f>CI24+CI125+CI127+CI130+CI131+CI132+CI133+CI134+CI138+CI139</f>
        <v>165.65699999899996</v>
      </c>
      <c r="CJ23" s="105">
        <f>CJ24+CJ125+CJ127+CJ130+CJ131+CJ132+CJ133+CJ134+CJ138+CJ139</f>
        <v>165.65699999899996</v>
      </c>
      <c r="CK23" s="105">
        <f>CK24+CK125+CK127+CK130+CK131+CK132+CK133+CK134+CK138+CK139</f>
        <v>165.65699999899996</v>
      </c>
      <c r="CL23" s="105">
        <f>CL24+CL125+CL127+CL130+CL131+CL132+CL133+CL134+CL138+CL139</f>
        <v>165.65699999899996</v>
      </c>
      <c r="CM23" s="105">
        <f>CM24+CM125+CM127+CM130+CM131+CM132+CM133+CM134+CM138+CM139</f>
        <v>165.65699999899996</v>
      </c>
      <c r="CN23" s="105">
        <f>CN24+CN125+CN127+CN130+CN131+CN132+CN133+CN134+CN138+CN139</f>
        <v>165.65699999899996</v>
      </c>
      <c r="CO23" s="105">
        <f>CO24+CO125+CO127+CO130+CO131+CO132+CO133+CO134+CO138+CO139</f>
        <v>165.65699999899996</v>
      </c>
      <c r="CP23" s="105">
        <f>CP24+CP125+CP127+CP130+CP131+CP132+CP133+CP134+CP138+CP139</f>
        <v>165.65699999899996</v>
      </c>
      <c r="CQ23" s="105">
        <f>CQ24+CQ125+CQ127+CQ130+CQ131+CQ132+CQ133+CQ134+CQ138+CQ139</f>
        <v>165.65699999899996</v>
      </c>
      <c r="CR23" s="105">
        <f>CR24+CR125+CR127+CR130+CR131+CR132+CR133+CR134+CR138+CR139</f>
        <v>165.65699999899996</v>
      </c>
      <c r="CS23" s="105">
        <f>CS24+CS125+CS127+CS130+CS131+CS132+CS133+CS134+CS138+CS139</f>
        <v>165.65699999899996</v>
      </c>
      <c r="CT23" s="105">
        <f>CT24+CT125+CT127+CT130+CT131+CT132+CT133+CT134+CT138+CT139</f>
        <v>165.65699999899996</v>
      </c>
      <c r="CU23" s="105">
        <f>CU24+CU125+CU127+CU130+CU131+CU132+CU133+CU134+CU138+CU139</f>
        <v>165.65699999899996</v>
      </c>
      <c r="CV23" s="105">
        <f>CV24+CV125+CV127+CV130+CV131+CV132+CV133+CV134+CV138+CV139</f>
        <v>165.65699999899996</v>
      </c>
      <c r="CW23" s="105">
        <f>CW24+CW125+CW127+CW130+CW131+CW132+CW133+CW134+CW138+CW139</f>
        <v>165.65699999899996</v>
      </c>
      <c r="CX23" s="105">
        <f>CX24+CX125+CX127+CX130+CX131+CX132+CX133+CX134+CX138+CX139</f>
        <v>165.65699999899996</v>
      </c>
      <c r="CY23" s="105">
        <f>CY24+CY125+CY127+CY130+CY131+CY132+CY133+CY134+CY138+CY139</f>
        <v>165.65699999899996</v>
      </c>
      <c r="CZ23" s="105">
        <f>CZ24+CZ125+CZ127+CZ130+CZ131+CZ132+CZ133+CZ134+CZ138+CZ139</f>
        <v>165.65699999899996</v>
      </c>
      <c r="DA23" s="105">
        <f>DA24+DA125+DA127+DA130+DA131+DA132+DA133+DA134+DA138+DA139</f>
        <v>165.65699999899996</v>
      </c>
      <c r="DB23" s="105">
        <f>DB24+DB125+DB127+DB130+DB131+DB132+DB133+DB134+DB138+DB139</f>
        <v>823.88250221028409</v>
      </c>
      <c r="DC23" s="105">
        <f>DC24+DC125+DC127+DC130+DC131+DC132+DC133+DC134+DC138+DC139</f>
        <v>165.65699999899996</v>
      </c>
      <c r="DD23" s="105">
        <f>DD24+DD125+DD127+DD130+DD131+DD132+DD133+DD134+DD138+DD139</f>
        <v>165.65699999899996</v>
      </c>
      <c r="DE23" s="105">
        <f>DE24+DE125+DE127+DE130+DE131+DE132+DE133+DE134+DE138+DE139</f>
        <v>165.65699999899996</v>
      </c>
      <c r="DF23" s="105">
        <f>DF24+DF125+DF127+DF130+DF131+DF132+DF133+DF134+DF138+DF139</f>
        <v>165.65699999899996</v>
      </c>
      <c r="DG23" s="105">
        <f>DG24+DG125+DG127+DG130+DG131+DG132+DG133+DG134+DG138+DG139</f>
        <v>165.65699999899996</v>
      </c>
      <c r="DH23" s="105">
        <f>DH24+DH125+DH127+DH130+DH131+DH132+DH133+DH134+DH138+DH139</f>
        <v>165.65699999899996</v>
      </c>
      <c r="DI23" s="105">
        <f>DI24+DI125+DI127+DI130+DI131+DI132+DI133+DI134+DI138+DI139</f>
        <v>165.65699999899996</v>
      </c>
      <c r="DJ23" s="105">
        <f>DJ24+DJ125+DJ127+DJ130+DJ131+DJ132+DJ133+DJ134+DJ138+DJ139</f>
        <v>165.65699999899996</v>
      </c>
      <c r="DK23" s="105">
        <f>DK24+DK125+DK127+DK130+DK131+DK132+DK133+DK134+DK138+DK139</f>
        <v>165.65699999899996</v>
      </c>
      <c r="DL23" s="105">
        <f>DL24+DL125+DL127+DL130+DL131+DL132+DL133+DL134+DL138+DL139</f>
        <v>165.65699999899996</v>
      </c>
      <c r="DM23" s="105">
        <f>DM24+DM125+DM127+DM130+DM131+DM132+DM133+DM134+DM138+DM139</f>
        <v>165.65699999899996</v>
      </c>
      <c r="DN23" s="105">
        <f>DN24+DN125+DN127+DN130+DN131+DN132+DN133+DN134+DN138+DN139</f>
        <v>165.65699999899996</v>
      </c>
      <c r="DO23" s="105">
        <f>DO24+DO125+DO127+DO130+DO131+DO132+DO133+DO134+DO138+DO139</f>
        <v>165.65699999899996</v>
      </c>
      <c r="DP23" s="105">
        <f>DP24+DP125+DP127+DP130+DP131+DP132+DP133+DP134+DP138+DP139</f>
        <v>165.65699999899996</v>
      </c>
      <c r="DQ23" s="105">
        <f>DQ24+DQ125+DQ127+DQ130+DQ131+DQ132+DQ133+DQ134+DQ138+DQ139</f>
        <v>165.65699999899996</v>
      </c>
      <c r="DR23" s="105">
        <f>DR24+DR125+DR127+DR130+DR131+DR132+DR133+DR134+DR138+DR139</f>
        <v>165.65699999899996</v>
      </c>
      <c r="DS23" s="105">
        <f>DS24+DS125+DS127+DS130+DS131+DS132+DS133+DS134+DS138+DS139</f>
        <v>165.65699999899996</v>
      </c>
      <c r="DT23" s="105">
        <f>DT24+DT125+DT127+DT130+DT131+DT132+DT133+DT134+DT138+DT139</f>
        <v>165.65699999899996</v>
      </c>
      <c r="DU23" s="105">
        <f>DU24+DU125+DU127+DU130+DU131+DU132+DU133+DU134+DU138+DU139</f>
        <v>165.65699999899996</v>
      </c>
      <c r="DV23" s="105">
        <f>DV24+DV125+DV127+DV130+DV131+DV132+DV133+DV134+DV138+DV139</f>
        <v>165.65699999899996</v>
      </c>
      <c r="DW23" s="105">
        <f>DW24+DW125+DW127+DW130+DW131+DW132+DW133+DW134+DW138+DW139</f>
        <v>165.65699999899996</v>
      </c>
      <c r="DX23" s="105">
        <f>DX24+DX125+DX127+DX130+DX131+DX132+DX133+DX134+DX138+DX139</f>
        <v>165.65699999899996</v>
      </c>
      <c r="DY23" s="105">
        <f>DY24+DY125+DY127+DY130+DY131+DY132+DY133+DY134+DY138+DY139</f>
        <v>165.65699999899996</v>
      </c>
      <c r="DZ23" s="105">
        <f>DZ24+DZ125+DZ127+DZ130+DZ131+DZ132+DZ133+DZ134+DZ138+DZ139</f>
        <v>165.65699999899996</v>
      </c>
      <c r="EA23" s="105">
        <f>EA24+EA125+EA127+EA130+EA131+EA132+EA133+EA134+EA138+EA139</f>
        <v>165.65699999899996</v>
      </c>
      <c r="EB23" s="105">
        <f>EB24+EB125+EB127+EB130+EB131+EB132+EB133+EB134+EB138+EB139</f>
        <v>979.95340256872066</v>
      </c>
      <c r="EC23" s="105">
        <f>EC24+EC125+EC127+EC130+EC131+EC132+EC133+EC134+EC138+EC139</f>
        <v>0</v>
      </c>
      <c r="ED23" s="105">
        <f>ED24+ED125+ED127+ED130+ED131+ED132+ED133+ED134+ED138+ED139</f>
        <v>0</v>
      </c>
      <c r="EE23" s="105">
        <f>EE24+EE125+EE127+EE130+EE131+EE132+EE133+EE134+EE138+EE139</f>
        <v>0</v>
      </c>
      <c r="EF23" s="105">
        <f>EF24+EF125+EF127+EF130+EF131+EF132+EF133+EF134+EF138+EF139</f>
        <v>0</v>
      </c>
      <c r="EG23" s="105">
        <f>EG24+EG125+EG127+EG130+EG131+EG132+EG133+EG134+EG138+EG139</f>
        <v>0</v>
      </c>
      <c r="EH23" s="105">
        <f>EH24+EH125+EH127+EH130+EH131+EH132+EH133+EH134+EH138+EH139</f>
        <v>0</v>
      </c>
      <c r="EI23" s="105">
        <f>EI24+EI125+EI127+EI130+EI131+EI132+EI133+EI134+EI138+EI139</f>
        <v>0</v>
      </c>
      <c r="EJ23" s="105">
        <f>EJ24+EJ125+EJ127+EJ130+EJ131+EJ132+EJ133+EJ134+EJ138+EJ139</f>
        <v>0</v>
      </c>
      <c r="EK23" s="105">
        <f>EK24+EK125+EK127+EK130+EK131+EK132+EK133+EK134+EK138+EK139</f>
        <v>0</v>
      </c>
      <c r="EL23" s="105">
        <f>EL24+EL125+EL127+EL130+EL131+EL132+EL133+EL134+EL138+EL139</f>
        <v>0</v>
      </c>
      <c r="EM23" s="105">
        <f>EM24+EM125+EM127+EM130+EM131+EM132+EM133+EM134+EM138+EM139</f>
        <v>0</v>
      </c>
      <c r="EN23" s="105">
        <f>EN24+EN125+EN127+EN130+EN131+EN132+EN133+EN134+EN138+EN139</f>
        <v>0</v>
      </c>
      <c r="EO23" s="105">
        <f>EO24+EO125+EO127+EO130+EO131+EO132+EO133+EO134+EO138+EO139</f>
        <v>0</v>
      </c>
      <c r="EP23" s="105">
        <f>EP24+EP125+EP127+EP130+EP131+EP132+EP133+EP134+EP138+EP139</f>
        <v>0</v>
      </c>
      <c r="EQ23" s="105">
        <f>EQ24+EQ125+EQ127+EQ130+EQ131+EQ132+EQ133+EQ134+EQ138+EQ139</f>
        <v>0</v>
      </c>
      <c r="ER23" s="105">
        <f>ER24+ER125+ER127+ER130+ER131+ER132+ER133+ER134+ER138+ER139</f>
        <v>0</v>
      </c>
      <c r="ES23" s="105">
        <f>ES24+ES125+ES127+ES130+ES131+ES132+ES133+ES134+ES138+ES139</f>
        <v>0</v>
      </c>
      <c r="ET23" s="105">
        <f>ET24+ET125+ET127+ET130+ET131+ET132+ET133+ET134+ET138+ET139</f>
        <v>0</v>
      </c>
      <c r="EU23" s="105">
        <f>EU24+EU125+EU127+EU130+EU131+EU132+EU133+EU134+EU138+EU139</f>
        <v>0</v>
      </c>
      <c r="EV23" s="105">
        <f>EV24+EV125+EV127+EV130+EV131+EV132+EV133+EV134+EV138+EV139</f>
        <v>0</v>
      </c>
      <c r="EW23" s="105">
        <f>EW24+EW125+EW127+EW130+EW131+EW132+EW133+EW134+EW138+EW139</f>
        <v>0</v>
      </c>
      <c r="EX23" s="105">
        <f>EX24+EX125+EX127+EX130+EX131+EX132+EX133+EX134+EX138+EX139</f>
        <v>0</v>
      </c>
      <c r="EY23" s="105">
        <f>EY24+EY125+EY127+EY130+EY131+EY132+EY133+EY134+EY138+EY139</f>
        <v>0</v>
      </c>
      <c r="EZ23" s="105">
        <f>EZ24+EZ125+EZ127+EZ130+EZ131+EZ132+EZ133+EZ134+EZ138+EZ139</f>
        <v>0</v>
      </c>
      <c r="FA23" s="105">
        <f>FA24+FA125+FA127+FA130+FA131+FA132+FA133+FA134+FA138+FA139</f>
        <v>0</v>
      </c>
      <c r="FB23" s="109">
        <f>AC23+BC23+CB23+DB23+EB23</f>
        <v>3410.9886016365972</v>
      </c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7"/>
      <c r="GB23" s="106">
        <f>GB24+GB125+GB127+GB130+GB131+GB132+GB133+GB134+GB138+GB139</f>
        <v>317.31183813372832</v>
      </c>
      <c r="GC23" s="105">
        <f>GC24+GC125+GC127+GC130+GC131+GC132+GC133+GC134+GC138+GC139</f>
        <v>288.92746237203386</v>
      </c>
      <c r="GD23" s="105">
        <f>GD24+GD125+GD127+GD130+GD131+GD132+GD133+GD134+GD138+GD139</f>
        <v>702.58106027642646</v>
      </c>
      <c r="GE23" s="105">
        <f>GE24+GE125+GE127+GE130+GE131+GE132+GE133+GE134+GE138+GE139</f>
        <v>603.14464585615531</v>
      </c>
      <c r="GF23" s="105">
        <f>GF24+GF125+GF127+GF130+GF131+GF132+GF133+GF134+GF138+GF139</f>
        <v>744.80154406749807</v>
      </c>
      <c r="GG23" s="104">
        <f>SUM(GB23:GF23)</f>
        <v>2656.7665507058423</v>
      </c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</row>
    <row r="24" spans="1:249" s="10" customFormat="1" ht="31.5" x14ac:dyDescent="0.25">
      <c r="A24" s="132" t="s">
        <v>322</v>
      </c>
      <c r="B24" s="133" t="s">
        <v>133</v>
      </c>
      <c r="C24" s="182"/>
      <c r="D24" s="139" t="s">
        <v>321</v>
      </c>
      <c r="E24" s="130"/>
      <c r="F24" s="130"/>
      <c r="G24" s="123"/>
      <c r="H24" s="123"/>
      <c r="I24" s="130">
        <f>I25+I92</f>
        <v>3193.4856239289275</v>
      </c>
      <c r="J24" s="130">
        <f>J25+J92</f>
        <v>2029.7205575277803</v>
      </c>
      <c r="K24" s="81" t="s">
        <v>320</v>
      </c>
      <c r="L24" s="85"/>
      <c r="M24" s="161"/>
      <c r="N24" s="170" t="s">
        <v>313</v>
      </c>
      <c r="O24" s="80"/>
      <c r="P24" s="80"/>
      <c r="Q24" s="83" t="s">
        <v>319</v>
      </c>
      <c r="R24" s="80"/>
      <c r="S24" s="80"/>
      <c r="T24" s="80" t="s">
        <v>318</v>
      </c>
      <c r="U24" s="80"/>
      <c r="V24" s="80"/>
      <c r="W24" s="80" t="s">
        <v>317</v>
      </c>
      <c r="X24" s="85"/>
      <c r="Y24" s="85"/>
      <c r="Z24" s="278" t="s">
        <v>316</v>
      </c>
      <c r="AA24" s="59"/>
      <c r="AB24" s="58"/>
      <c r="AC24" s="81">
        <f>AC25+AC92</f>
        <v>286.68210368123511</v>
      </c>
      <c r="AD24" s="80">
        <f>AD25+AD92</f>
        <v>0</v>
      </c>
      <c r="AE24" s="80">
        <f>AE25+AE92</f>
        <v>0</v>
      </c>
      <c r="AF24" s="80">
        <f>AF25+AF92</f>
        <v>0</v>
      </c>
      <c r="AG24" s="80">
        <f>AG25+AG92</f>
        <v>0</v>
      </c>
      <c r="AH24" s="80">
        <f>AH25+AH92</f>
        <v>0</v>
      </c>
      <c r="AI24" s="80">
        <f>AI25+AI92</f>
        <v>0</v>
      </c>
      <c r="AJ24" s="80">
        <f>AJ25+AJ92</f>
        <v>0</v>
      </c>
      <c r="AK24" s="80">
        <f>AK25+AK92</f>
        <v>0</v>
      </c>
      <c r="AL24" s="80">
        <f>AL25+AL92</f>
        <v>0</v>
      </c>
      <c r="AM24" s="80">
        <f>AM25+AM92</f>
        <v>0</v>
      </c>
      <c r="AN24" s="80">
        <f>AN25+AN92</f>
        <v>0</v>
      </c>
      <c r="AO24" s="80">
        <f>AO25+AO92</f>
        <v>0</v>
      </c>
      <c r="AP24" s="80">
        <f>AP25+AP92</f>
        <v>0</v>
      </c>
      <c r="AQ24" s="80">
        <f>AQ25+AQ92</f>
        <v>0</v>
      </c>
      <c r="AR24" s="80">
        <f>AR25+AR92</f>
        <v>0</v>
      </c>
      <c r="AS24" s="80">
        <f>AS25+AS92</f>
        <v>0</v>
      </c>
      <c r="AT24" s="80">
        <f>AT25+AT92</f>
        <v>0</v>
      </c>
      <c r="AU24" s="80">
        <f>AU25+AU92</f>
        <v>0</v>
      </c>
      <c r="AV24" s="80">
        <f>AV25+AV92</f>
        <v>0</v>
      </c>
      <c r="AW24" s="80">
        <f>AW25+AW92</f>
        <v>0</v>
      </c>
      <c r="AX24" s="80">
        <f>AX25+AX92</f>
        <v>0</v>
      </c>
      <c r="AY24" s="80">
        <f>AY25+AY92</f>
        <v>0</v>
      </c>
      <c r="AZ24" s="80">
        <f>AZ25+AZ92</f>
        <v>0</v>
      </c>
      <c r="BA24" s="80">
        <f>BA25+BA92</f>
        <v>0</v>
      </c>
      <c r="BB24" s="80">
        <f>BB25+BB92</f>
        <v>0</v>
      </c>
      <c r="BC24" s="80">
        <f>BC25+BC92</f>
        <v>180.75103147999999</v>
      </c>
      <c r="BD24" s="80">
        <f>BD25+BD92</f>
        <v>0</v>
      </c>
      <c r="BE24" s="80">
        <f>BE25+BE92</f>
        <v>0</v>
      </c>
      <c r="BF24" s="80">
        <f>BF25+BF92</f>
        <v>0</v>
      </c>
      <c r="BG24" s="80">
        <f>BG25+BG92</f>
        <v>0</v>
      </c>
      <c r="BH24" s="80">
        <f>BH25+BH92</f>
        <v>0</v>
      </c>
      <c r="BI24" s="80">
        <f>BI25+BI92</f>
        <v>0</v>
      </c>
      <c r="BJ24" s="80">
        <f>BJ25+BJ92</f>
        <v>0</v>
      </c>
      <c r="BK24" s="80">
        <f>BK25+BK92</f>
        <v>0</v>
      </c>
      <c r="BL24" s="80">
        <f>BL25+BL92</f>
        <v>0</v>
      </c>
      <c r="BM24" s="80">
        <f>BM25+BM92</f>
        <v>0</v>
      </c>
      <c r="BN24" s="80">
        <f>BN25+BN92</f>
        <v>0</v>
      </c>
      <c r="BO24" s="80">
        <f>BO25+BO92</f>
        <v>0</v>
      </c>
      <c r="BP24" s="80">
        <f>BP25+BP92</f>
        <v>0</v>
      </c>
      <c r="BQ24" s="80">
        <f>BQ25+BQ92</f>
        <v>0</v>
      </c>
      <c r="BR24" s="80">
        <f>BR25+BR92</f>
        <v>0</v>
      </c>
      <c r="BS24" s="80">
        <f>BS25+BS92</f>
        <v>0</v>
      </c>
      <c r="BT24" s="80">
        <f>BT25+BT92</f>
        <v>0</v>
      </c>
      <c r="BU24" s="80">
        <f>BU25+BU92</f>
        <v>0</v>
      </c>
      <c r="BV24" s="80">
        <f>BV25+BV92</f>
        <v>0</v>
      </c>
      <c r="BW24" s="80">
        <f>BW25+BW92</f>
        <v>0</v>
      </c>
      <c r="BX24" s="80">
        <f>BX25+BX92</f>
        <v>0</v>
      </c>
      <c r="BY24" s="80">
        <f>BY25+BY92</f>
        <v>0</v>
      </c>
      <c r="BZ24" s="80">
        <f>BZ25+BZ92</f>
        <v>0</v>
      </c>
      <c r="CA24" s="80">
        <f>CA25+CA92</f>
        <v>0</v>
      </c>
      <c r="CB24" s="80">
        <f>CB25+CB92</f>
        <v>461.12152494438698</v>
      </c>
      <c r="CC24" s="80">
        <f>CC25+CC92</f>
        <v>39.999999999999986</v>
      </c>
      <c r="CD24" s="80">
        <f>CD25+CD92</f>
        <v>39.999999999999986</v>
      </c>
      <c r="CE24" s="80">
        <f>CE25+CE92</f>
        <v>39.999999999999986</v>
      </c>
      <c r="CF24" s="80">
        <f>CF25+CF92</f>
        <v>39.999999999999986</v>
      </c>
      <c r="CG24" s="80">
        <f>CG25+CG92</f>
        <v>39.999999999999986</v>
      </c>
      <c r="CH24" s="80">
        <f>CH25+CH92</f>
        <v>39.999999999999986</v>
      </c>
      <c r="CI24" s="80">
        <f>CI25+CI92</f>
        <v>39.999999999999986</v>
      </c>
      <c r="CJ24" s="80">
        <f>CJ25+CJ92</f>
        <v>39.999999999999986</v>
      </c>
      <c r="CK24" s="80">
        <f>CK25+CK92</f>
        <v>39.999999999999986</v>
      </c>
      <c r="CL24" s="80">
        <f>CL25+CL92</f>
        <v>39.999999999999986</v>
      </c>
      <c r="CM24" s="80">
        <f>CM25+CM92</f>
        <v>39.999999999999986</v>
      </c>
      <c r="CN24" s="80">
        <f>CN25+CN92</f>
        <v>39.999999999999986</v>
      </c>
      <c r="CO24" s="80">
        <f>CO25+CO92</f>
        <v>39.999999999999986</v>
      </c>
      <c r="CP24" s="80">
        <f>CP25+CP92</f>
        <v>39.999999999999986</v>
      </c>
      <c r="CQ24" s="80">
        <f>CQ25+CQ92</f>
        <v>39.999999999999986</v>
      </c>
      <c r="CR24" s="80">
        <f>CR25+CR92</f>
        <v>39.999999999999986</v>
      </c>
      <c r="CS24" s="80">
        <f>CS25+CS92</f>
        <v>39.999999999999986</v>
      </c>
      <c r="CT24" s="80">
        <f>CT25+CT92</f>
        <v>39.999999999999986</v>
      </c>
      <c r="CU24" s="80">
        <f>CU25+CU92</f>
        <v>39.999999999999986</v>
      </c>
      <c r="CV24" s="80">
        <f>CV25+CV92</f>
        <v>39.999999999999986</v>
      </c>
      <c r="CW24" s="80">
        <f>CW25+CW92</f>
        <v>39.999999999999986</v>
      </c>
      <c r="CX24" s="80">
        <f>CX25+CX92</f>
        <v>39.999999999999986</v>
      </c>
      <c r="CY24" s="80">
        <f>CY25+CY92</f>
        <v>39.999999999999986</v>
      </c>
      <c r="CZ24" s="80">
        <f>CZ25+CZ92</f>
        <v>39.999999999999986</v>
      </c>
      <c r="DA24" s="80">
        <f>DA25+DA92</f>
        <v>39.999999999999986</v>
      </c>
      <c r="DB24" s="80">
        <f>DB25+DB92</f>
        <v>452.02097709134489</v>
      </c>
      <c r="DC24" s="80">
        <f>DC25+DC92</f>
        <v>39.999999999999986</v>
      </c>
      <c r="DD24" s="80">
        <f>DD25+DD92</f>
        <v>39.999999999999986</v>
      </c>
      <c r="DE24" s="80">
        <f>DE25+DE92</f>
        <v>39.999999999999986</v>
      </c>
      <c r="DF24" s="80">
        <f>DF25+DF92</f>
        <v>39.999999999999986</v>
      </c>
      <c r="DG24" s="80">
        <f>DG25+DG92</f>
        <v>39.999999999999986</v>
      </c>
      <c r="DH24" s="80">
        <f>DH25+DH92</f>
        <v>39.999999999999986</v>
      </c>
      <c r="DI24" s="80">
        <f>DI25+DI92</f>
        <v>39.999999999999986</v>
      </c>
      <c r="DJ24" s="80">
        <f>DJ25+DJ92</f>
        <v>39.999999999999986</v>
      </c>
      <c r="DK24" s="80">
        <f>DK25+DK92</f>
        <v>39.999999999999986</v>
      </c>
      <c r="DL24" s="80">
        <f>DL25+DL92</f>
        <v>39.999999999999986</v>
      </c>
      <c r="DM24" s="80">
        <f>DM25+DM92</f>
        <v>39.999999999999986</v>
      </c>
      <c r="DN24" s="80">
        <f>DN25+DN92</f>
        <v>39.999999999999986</v>
      </c>
      <c r="DO24" s="80">
        <f>DO25+DO92</f>
        <v>39.999999999999986</v>
      </c>
      <c r="DP24" s="80">
        <f>DP25+DP92</f>
        <v>39.999999999999986</v>
      </c>
      <c r="DQ24" s="80">
        <f>DQ25+DQ92</f>
        <v>39.999999999999986</v>
      </c>
      <c r="DR24" s="80">
        <f>DR25+DR92</f>
        <v>39.999999999999986</v>
      </c>
      <c r="DS24" s="80">
        <f>DS25+DS92</f>
        <v>39.999999999999986</v>
      </c>
      <c r="DT24" s="80">
        <f>DT25+DT92</f>
        <v>39.999999999999986</v>
      </c>
      <c r="DU24" s="80">
        <f>DU25+DU92</f>
        <v>39.999999999999986</v>
      </c>
      <c r="DV24" s="80">
        <f>DV25+DV92</f>
        <v>39.999999999999986</v>
      </c>
      <c r="DW24" s="80">
        <f>DW25+DW92</f>
        <v>39.999999999999986</v>
      </c>
      <c r="DX24" s="80">
        <f>DX25+DX92</f>
        <v>39.999999999999986</v>
      </c>
      <c r="DY24" s="80">
        <f>DY25+DY92</f>
        <v>39.999999999999986</v>
      </c>
      <c r="DZ24" s="80">
        <f>DZ25+DZ92</f>
        <v>39.999999999999986</v>
      </c>
      <c r="EA24" s="80">
        <f>EA25+EA92</f>
        <v>39.999999999999986</v>
      </c>
      <c r="EB24" s="80">
        <f>EB25+EB92</f>
        <v>602.44492033081349</v>
      </c>
      <c r="EC24" s="80">
        <f>EC25+EC92</f>
        <v>0</v>
      </c>
      <c r="ED24" s="80">
        <f>ED25+ED92</f>
        <v>0</v>
      </c>
      <c r="EE24" s="80">
        <f>EE25+EE92</f>
        <v>0</v>
      </c>
      <c r="EF24" s="80">
        <f>EF25+EF92</f>
        <v>0</v>
      </c>
      <c r="EG24" s="80">
        <f>EG25+EG92</f>
        <v>0</v>
      </c>
      <c r="EH24" s="80">
        <f>EH25+EH92</f>
        <v>0</v>
      </c>
      <c r="EI24" s="80">
        <f>EI25+EI92</f>
        <v>0</v>
      </c>
      <c r="EJ24" s="80">
        <f>EJ25+EJ92</f>
        <v>0</v>
      </c>
      <c r="EK24" s="80">
        <f>EK25+EK92</f>
        <v>0</v>
      </c>
      <c r="EL24" s="80">
        <f>EL25+EL92</f>
        <v>0</v>
      </c>
      <c r="EM24" s="80">
        <f>EM25+EM92</f>
        <v>0</v>
      </c>
      <c r="EN24" s="80">
        <f>EN25+EN92</f>
        <v>0</v>
      </c>
      <c r="EO24" s="80">
        <f>EO25+EO92</f>
        <v>0</v>
      </c>
      <c r="EP24" s="80">
        <f>EP25+EP92</f>
        <v>0</v>
      </c>
      <c r="EQ24" s="80">
        <f>EQ25+EQ92</f>
        <v>0</v>
      </c>
      <c r="ER24" s="80">
        <f>ER25+ER92</f>
        <v>0</v>
      </c>
      <c r="ES24" s="80">
        <f>ES25+ES92</f>
        <v>0</v>
      </c>
      <c r="ET24" s="80">
        <f>ET25+ET92</f>
        <v>0</v>
      </c>
      <c r="EU24" s="80">
        <f>EU25+EU92</f>
        <v>0</v>
      </c>
      <c r="EV24" s="80">
        <f>EV25+EV92</f>
        <v>0</v>
      </c>
      <c r="EW24" s="80">
        <f>EW25+EW92</f>
        <v>0</v>
      </c>
      <c r="EX24" s="80">
        <f>EX25+EX92</f>
        <v>0</v>
      </c>
      <c r="EY24" s="80">
        <f>EY25+EY92</f>
        <v>0</v>
      </c>
      <c r="EZ24" s="80">
        <f>EZ25+EZ92</f>
        <v>0</v>
      </c>
      <c r="FA24" s="80">
        <f>FA25+FA92</f>
        <v>0</v>
      </c>
      <c r="FB24" s="84">
        <f>AC24+BC24+CB24+DB24+EB24</f>
        <v>1983.0205575277805</v>
      </c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127"/>
      <c r="GB24" s="81">
        <f>GB25+GB92</f>
        <v>193.8850842425424</v>
      </c>
      <c r="GC24" s="80">
        <f>GC25+GC92</f>
        <v>131.55780135593216</v>
      </c>
      <c r="GD24" s="80">
        <f>GD25+GD92</f>
        <v>426.98278323493503</v>
      </c>
      <c r="GE24" s="80">
        <f>GE25+GE92</f>
        <v>285.80343821300414</v>
      </c>
      <c r="GF24" s="80">
        <f>GF25+GF92</f>
        <v>421.45686504472246</v>
      </c>
      <c r="GG24" s="79">
        <f>SUM(GB24:GF24)</f>
        <v>1459.6859720911364</v>
      </c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</row>
    <row r="25" spans="1:249" s="10" customFormat="1" ht="31.5" x14ac:dyDescent="0.25">
      <c r="A25" s="132"/>
      <c r="B25" s="133" t="s">
        <v>64</v>
      </c>
      <c r="C25" s="124"/>
      <c r="D25" s="139" t="s">
        <v>315</v>
      </c>
      <c r="E25" s="130"/>
      <c r="F25" s="130"/>
      <c r="G25" s="123"/>
      <c r="H25" s="123"/>
      <c r="I25" s="130">
        <f>I26+I91</f>
        <v>1671.5118278779273</v>
      </c>
      <c r="J25" s="130">
        <f>J26+J91</f>
        <v>1021.2470766977804</v>
      </c>
      <c r="K25" s="81" t="s">
        <v>314</v>
      </c>
      <c r="L25" s="85"/>
      <c r="M25" s="161"/>
      <c r="N25" s="170" t="s">
        <v>313</v>
      </c>
      <c r="O25" s="80"/>
      <c r="P25" s="80"/>
      <c r="Q25" s="170" t="s">
        <v>288</v>
      </c>
      <c r="R25" s="80"/>
      <c r="S25" s="80"/>
      <c r="T25" s="170" t="s">
        <v>288</v>
      </c>
      <c r="U25" s="80"/>
      <c r="V25" s="80"/>
      <c r="W25" s="170" t="s">
        <v>288</v>
      </c>
      <c r="X25" s="85"/>
      <c r="Y25" s="85"/>
      <c r="Z25" s="278" t="s">
        <v>291</v>
      </c>
      <c r="AA25" s="59"/>
      <c r="AB25" s="58"/>
      <c r="AC25" s="81">
        <f>AC26+AC91</f>
        <v>110.60166433123506</v>
      </c>
      <c r="AD25" s="80">
        <f>AD26+AD91</f>
        <v>0</v>
      </c>
      <c r="AE25" s="80">
        <f>AE26+AE91</f>
        <v>0</v>
      </c>
      <c r="AF25" s="80">
        <f>AF26+AF91</f>
        <v>0</v>
      </c>
      <c r="AG25" s="80">
        <f>AG26+AG91</f>
        <v>0</v>
      </c>
      <c r="AH25" s="80">
        <f>AH26+AH91</f>
        <v>0</v>
      </c>
      <c r="AI25" s="80">
        <f>AI26+AI91</f>
        <v>0</v>
      </c>
      <c r="AJ25" s="80">
        <f>AJ26+AJ91</f>
        <v>0</v>
      </c>
      <c r="AK25" s="80">
        <f>AK26+AK91</f>
        <v>0</v>
      </c>
      <c r="AL25" s="80">
        <f>AL26+AL91</f>
        <v>0</v>
      </c>
      <c r="AM25" s="80">
        <f>AM26+AM91</f>
        <v>0</v>
      </c>
      <c r="AN25" s="80">
        <f>AN26+AN91</f>
        <v>0</v>
      </c>
      <c r="AO25" s="80">
        <f>AO26+AO91</f>
        <v>0</v>
      </c>
      <c r="AP25" s="80">
        <f>AP26+AP91</f>
        <v>0</v>
      </c>
      <c r="AQ25" s="80">
        <f>AQ26+AQ91</f>
        <v>0</v>
      </c>
      <c r="AR25" s="80">
        <f>AR26+AR91</f>
        <v>0</v>
      </c>
      <c r="AS25" s="80">
        <f>AS26+AS91</f>
        <v>0</v>
      </c>
      <c r="AT25" s="80">
        <f>AT26+AT91</f>
        <v>0</v>
      </c>
      <c r="AU25" s="80">
        <f>AU26+AU91</f>
        <v>0</v>
      </c>
      <c r="AV25" s="80">
        <f>AV26+AV91</f>
        <v>0</v>
      </c>
      <c r="AW25" s="80">
        <f>AW26+AW91</f>
        <v>0</v>
      </c>
      <c r="AX25" s="80">
        <f>AX26+AX91</f>
        <v>0</v>
      </c>
      <c r="AY25" s="80">
        <f>AY26+AY91</f>
        <v>0</v>
      </c>
      <c r="AZ25" s="80">
        <f>AZ26+AZ91</f>
        <v>0</v>
      </c>
      <c r="BA25" s="80">
        <f>BA26+BA91</f>
        <v>0</v>
      </c>
      <c r="BB25" s="80">
        <f>BB26+BB91</f>
        <v>0</v>
      </c>
      <c r="BC25" s="80">
        <f>BC26+BC91</f>
        <v>123.71499999999999</v>
      </c>
      <c r="BD25" s="80">
        <f>BD26+BD91</f>
        <v>0</v>
      </c>
      <c r="BE25" s="80">
        <f>BE26+BE91</f>
        <v>0</v>
      </c>
      <c r="BF25" s="80">
        <f>BF26+BF91</f>
        <v>0</v>
      </c>
      <c r="BG25" s="80">
        <f>BG26+BG91</f>
        <v>0</v>
      </c>
      <c r="BH25" s="80">
        <f>BH26+BH91</f>
        <v>0</v>
      </c>
      <c r="BI25" s="80">
        <f>BI26+BI91</f>
        <v>0</v>
      </c>
      <c r="BJ25" s="80">
        <f>BJ26+BJ91</f>
        <v>0</v>
      </c>
      <c r="BK25" s="80">
        <f>BK26+BK91</f>
        <v>0</v>
      </c>
      <c r="BL25" s="80">
        <f>BL26+BL91</f>
        <v>0</v>
      </c>
      <c r="BM25" s="80">
        <f>BM26+BM91</f>
        <v>0</v>
      </c>
      <c r="BN25" s="80">
        <f>BN26+BN91</f>
        <v>0</v>
      </c>
      <c r="BO25" s="80">
        <f>BO26+BO91</f>
        <v>0</v>
      </c>
      <c r="BP25" s="80">
        <f>BP26+BP91</f>
        <v>0</v>
      </c>
      <c r="BQ25" s="80">
        <f>BQ26+BQ91</f>
        <v>0</v>
      </c>
      <c r="BR25" s="80">
        <f>BR26+BR91</f>
        <v>0</v>
      </c>
      <c r="BS25" s="80">
        <f>BS26+BS91</f>
        <v>0</v>
      </c>
      <c r="BT25" s="80">
        <f>BT26+BT91</f>
        <v>0</v>
      </c>
      <c r="BU25" s="80">
        <f>BU26+BU91</f>
        <v>0</v>
      </c>
      <c r="BV25" s="80">
        <f>BV26+BV91</f>
        <v>0</v>
      </c>
      <c r="BW25" s="80">
        <f>BW26+BW91</f>
        <v>0</v>
      </c>
      <c r="BX25" s="80">
        <f>BX26+BX91</f>
        <v>0</v>
      </c>
      <c r="BY25" s="80">
        <f>BY26+BY91</f>
        <v>0</v>
      </c>
      <c r="BZ25" s="80">
        <f>BZ26+BZ91</f>
        <v>0</v>
      </c>
      <c r="CA25" s="80">
        <f>CA26+CA91</f>
        <v>0</v>
      </c>
      <c r="CB25" s="80">
        <f>CB26+CB91</f>
        <v>218.70451494438697</v>
      </c>
      <c r="CC25" s="80">
        <f>CC26+CC91</f>
        <v>39.999999999999986</v>
      </c>
      <c r="CD25" s="80">
        <f>CD26+CD91</f>
        <v>39.999999999999986</v>
      </c>
      <c r="CE25" s="80">
        <f>CE26+CE91</f>
        <v>39.999999999999986</v>
      </c>
      <c r="CF25" s="80">
        <f>CF26+CF91</f>
        <v>39.999999999999986</v>
      </c>
      <c r="CG25" s="80">
        <f>CG26+CG91</f>
        <v>39.999999999999986</v>
      </c>
      <c r="CH25" s="80">
        <f>CH26+CH91</f>
        <v>39.999999999999986</v>
      </c>
      <c r="CI25" s="80">
        <f>CI26+CI91</f>
        <v>39.999999999999986</v>
      </c>
      <c r="CJ25" s="80">
        <f>CJ26+CJ91</f>
        <v>39.999999999999986</v>
      </c>
      <c r="CK25" s="80">
        <f>CK26+CK91</f>
        <v>39.999999999999986</v>
      </c>
      <c r="CL25" s="80">
        <f>CL26+CL91</f>
        <v>39.999999999999986</v>
      </c>
      <c r="CM25" s="80">
        <f>CM26+CM91</f>
        <v>39.999999999999986</v>
      </c>
      <c r="CN25" s="80">
        <f>CN26+CN91</f>
        <v>39.999999999999986</v>
      </c>
      <c r="CO25" s="80">
        <f>CO26+CO91</f>
        <v>39.999999999999986</v>
      </c>
      <c r="CP25" s="80">
        <f>CP26+CP91</f>
        <v>39.999999999999986</v>
      </c>
      <c r="CQ25" s="80">
        <f>CQ26+CQ91</f>
        <v>39.999999999999986</v>
      </c>
      <c r="CR25" s="80">
        <f>CR26+CR91</f>
        <v>39.999999999999986</v>
      </c>
      <c r="CS25" s="80">
        <f>CS26+CS91</f>
        <v>39.999999999999986</v>
      </c>
      <c r="CT25" s="80">
        <f>CT26+CT91</f>
        <v>39.999999999999986</v>
      </c>
      <c r="CU25" s="80">
        <f>CU26+CU91</f>
        <v>39.999999999999986</v>
      </c>
      <c r="CV25" s="80">
        <f>CV26+CV91</f>
        <v>39.999999999999986</v>
      </c>
      <c r="CW25" s="80">
        <f>CW26+CW91</f>
        <v>39.999999999999986</v>
      </c>
      <c r="CX25" s="80">
        <f>CX26+CX91</f>
        <v>39.999999999999986</v>
      </c>
      <c r="CY25" s="80">
        <f>CY26+CY91</f>
        <v>39.999999999999986</v>
      </c>
      <c r="CZ25" s="80">
        <f>CZ26+CZ91</f>
        <v>39.999999999999986</v>
      </c>
      <c r="DA25" s="80">
        <f>DA26+DA91</f>
        <v>39.999999999999986</v>
      </c>
      <c r="DB25" s="80">
        <f>DB26+DB91</f>
        <v>329.02097709134489</v>
      </c>
      <c r="DC25" s="80">
        <f>DC26+DC91</f>
        <v>39.999999999999986</v>
      </c>
      <c r="DD25" s="80">
        <f>DD26+DD91</f>
        <v>39.999999999999986</v>
      </c>
      <c r="DE25" s="80">
        <f>DE26+DE91</f>
        <v>39.999999999999986</v>
      </c>
      <c r="DF25" s="80">
        <f>DF26+DF91</f>
        <v>39.999999999999986</v>
      </c>
      <c r="DG25" s="80">
        <f>DG26+DG91</f>
        <v>39.999999999999986</v>
      </c>
      <c r="DH25" s="80">
        <f>DH26+DH91</f>
        <v>39.999999999999986</v>
      </c>
      <c r="DI25" s="80">
        <f>DI26+DI91</f>
        <v>39.999999999999986</v>
      </c>
      <c r="DJ25" s="80">
        <f>DJ26+DJ91</f>
        <v>39.999999999999986</v>
      </c>
      <c r="DK25" s="80">
        <f>DK26+DK91</f>
        <v>39.999999999999986</v>
      </c>
      <c r="DL25" s="80">
        <f>DL26+DL91</f>
        <v>39.999999999999986</v>
      </c>
      <c r="DM25" s="80">
        <f>DM26+DM91</f>
        <v>39.999999999999986</v>
      </c>
      <c r="DN25" s="80">
        <f>DN26+DN91</f>
        <v>39.999999999999986</v>
      </c>
      <c r="DO25" s="80">
        <f>DO26+DO91</f>
        <v>39.999999999999986</v>
      </c>
      <c r="DP25" s="80">
        <f>DP26+DP91</f>
        <v>39.999999999999986</v>
      </c>
      <c r="DQ25" s="80">
        <f>DQ26+DQ91</f>
        <v>39.999999999999986</v>
      </c>
      <c r="DR25" s="80">
        <f>DR26+DR91</f>
        <v>39.999999999999986</v>
      </c>
      <c r="DS25" s="80">
        <f>DS26+DS91</f>
        <v>39.999999999999986</v>
      </c>
      <c r="DT25" s="80">
        <f>DT26+DT91</f>
        <v>39.999999999999986</v>
      </c>
      <c r="DU25" s="80">
        <f>DU26+DU91</f>
        <v>39.999999999999986</v>
      </c>
      <c r="DV25" s="80">
        <f>DV26+DV91</f>
        <v>39.999999999999986</v>
      </c>
      <c r="DW25" s="80">
        <f>DW26+DW91</f>
        <v>39.999999999999986</v>
      </c>
      <c r="DX25" s="80">
        <f>DX26+DX91</f>
        <v>39.999999999999986</v>
      </c>
      <c r="DY25" s="80">
        <f>DY26+DY91</f>
        <v>39.999999999999986</v>
      </c>
      <c r="DZ25" s="80">
        <f>DZ26+DZ91</f>
        <v>39.999999999999986</v>
      </c>
      <c r="EA25" s="80">
        <f>EA26+EA91</f>
        <v>39.999999999999986</v>
      </c>
      <c r="EB25" s="80">
        <f>EB26+EB91</f>
        <v>239.20492033081351</v>
      </c>
      <c r="EC25" s="80">
        <f>EC26+EC91</f>
        <v>0</v>
      </c>
      <c r="ED25" s="80">
        <f>ED26+ED91</f>
        <v>0</v>
      </c>
      <c r="EE25" s="80">
        <f>EE26+EE91</f>
        <v>0</v>
      </c>
      <c r="EF25" s="80">
        <f>EF26+EF91</f>
        <v>0</v>
      </c>
      <c r="EG25" s="80">
        <f>EG26+EG91</f>
        <v>0</v>
      </c>
      <c r="EH25" s="80">
        <f>EH26+EH91</f>
        <v>0</v>
      </c>
      <c r="EI25" s="80">
        <f>EI26+EI91</f>
        <v>0</v>
      </c>
      <c r="EJ25" s="80">
        <f>EJ26+EJ91</f>
        <v>0</v>
      </c>
      <c r="EK25" s="80">
        <f>EK26+EK91</f>
        <v>0</v>
      </c>
      <c r="EL25" s="80">
        <f>EL26+EL91</f>
        <v>0</v>
      </c>
      <c r="EM25" s="80">
        <f>EM26+EM91</f>
        <v>0</v>
      </c>
      <c r="EN25" s="80">
        <f>EN26+EN91</f>
        <v>0</v>
      </c>
      <c r="EO25" s="80">
        <f>EO26+EO91</f>
        <v>0</v>
      </c>
      <c r="EP25" s="80">
        <f>EP26+EP91</f>
        <v>0</v>
      </c>
      <c r="EQ25" s="80">
        <f>EQ26+EQ91</f>
        <v>0</v>
      </c>
      <c r="ER25" s="80">
        <f>ER26+ER91</f>
        <v>0</v>
      </c>
      <c r="ES25" s="80">
        <f>ES26+ES91</f>
        <v>0</v>
      </c>
      <c r="ET25" s="80">
        <f>ET26+ET91</f>
        <v>0</v>
      </c>
      <c r="EU25" s="80">
        <f>EU26+EU91</f>
        <v>0</v>
      </c>
      <c r="EV25" s="80">
        <f>EV26+EV91</f>
        <v>0</v>
      </c>
      <c r="EW25" s="80">
        <f>EW26+EW91</f>
        <v>0</v>
      </c>
      <c r="EX25" s="80">
        <f>EX26+EX91</f>
        <v>0</v>
      </c>
      <c r="EY25" s="80">
        <f>EY26+EY91</f>
        <v>0</v>
      </c>
      <c r="EZ25" s="80">
        <f>EZ26+EZ91</f>
        <v>0</v>
      </c>
      <c r="FA25" s="80">
        <f>FA26+FA91</f>
        <v>0</v>
      </c>
      <c r="FB25" s="84">
        <f>AC25+BC25+CB25+DB25+EB25</f>
        <v>1021.2470766977804</v>
      </c>
      <c r="FC25" s="146"/>
      <c r="FD25" s="146"/>
      <c r="FE25" s="146"/>
      <c r="FF25" s="146"/>
      <c r="FG25" s="146"/>
      <c r="FH25" s="146"/>
      <c r="FI25" s="146"/>
      <c r="FJ25" s="146"/>
      <c r="FK25" s="146"/>
      <c r="FL25" s="146"/>
      <c r="FM25" s="146"/>
      <c r="FN25" s="146"/>
      <c r="FO25" s="146"/>
      <c r="FP25" s="146"/>
      <c r="FQ25" s="146"/>
      <c r="FR25" s="146"/>
      <c r="FS25" s="146"/>
      <c r="FT25" s="146"/>
      <c r="FU25" s="146"/>
      <c r="FV25" s="146"/>
      <c r="FW25" s="146"/>
      <c r="FX25" s="146"/>
      <c r="FY25" s="146"/>
      <c r="FZ25" s="146"/>
      <c r="GA25" s="145"/>
      <c r="GB25" s="81">
        <f>GB26+GB91</f>
        <v>72.39163231372882</v>
      </c>
      <c r="GC25" s="80">
        <f>GC26+GC91</f>
        <v>125.43017423728809</v>
      </c>
      <c r="GD25" s="80">
        <f>GD26+GD91</f>
        <v>204.69444425188414</v>
      </c>
      <c r="GE25" s="80">
        <f>GE26+GE91</f>
        <v>273.93903143334313</v>
      </c>
      <c r="GF25" s="80">
        <f>GF26+GF91</f>
        <v>184.78977208303158</v>
      </c>
      <c r="GG25" s="79">
        <f>SUM(GB25:GF25)</f>
        <v>861.24505431927571</v>
      </c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</row>
    <row r="26" spans="1:249" s="10" customFormat="1" ht="31.5" x14ac:dyDescent="0.25">
      <c r="A26" s="132"/>
      <c r="B26" s="133" t="s">
        <v>61</v>
      </c>
      <c r="C26" s="124"/>
      <c r="D26" s="139" t="s">
        <v>315</v>
      </c>
      <c r="E26" s="130"/>
      <c r="F26" s="130"/>
      <c r="G26" s="123"/>
      <c r="H26" s="123"/>
      <c r="I26" s="130">
        <f>I27+I34+I38+I39</f>
        <v>1671.5118278779273</v>
      </c>
      <c r="J26" s="130">
        <f>J27+J34+J38+J39</f>
        <v>1021.2470766977804</v>
      </c>
      <c r="K26" s="162" t="s">
        <v>314</v>
      </c>
      <c r="L26" s="130"/>
      <c r="M26" s="218"/>
      <c r="N26" s="170" t="s">
        <v>313</v>
      </c>
      <c r="O26" s="80"/>
      <c r="P26" s="80"/>
      <c r="Q26" s="170" t="s">
        <v>288</v>
      </c>
      <c r="R26" s="80"/>
      <c r="S26" s="80"/>
      <c r="T26" s="170" t="s">
        <v>288</v>
      </c>
      <c r="U26" s="80"/>
      <c r="V26" s="80"/>
      <c r="W26" s="170" t="s">
        <v>288</v>
      </c>
      <c r="X26" s="130"/>
      <c r="Y26" s="130"/>
      <c r="Z26" s="205" t="s">
        <v>291</v>
      </c>
      <c r="AA26" s="59"/>
      <c r="AB26" s="58"/>
      <c r="AC26" s="81">
        <f>AC27+AC34+AC38+AC39</f>
        <v>110.60166433123506</v>
      </c>
      <c r="AD26" s="80">
        <f>AD27+AD34+AD38+AD39</f>
        <v>0</v>
      </c>
      <c r="AE26" s="80">
        <f>AE27+AE34+AE38+AE39</f>
        <v>0</v>
      </c>
      <c r="AF26" s="80">
        <f>AF27+AF34+AF38+AF39</f>
        <v>0</v>
      </c>
      <c r="AG26" s="80">
        <f>AG27+AG34+AG38+AG39</f>
        <v>0</v>
      </c>
      <c r="AH26" s="80">
        <f>AH27+AH34+AH38+AH39</f>
        <v>0</v>
      </c>
      <c r="AI26" s="80">
        <f>AI27+AI34+AI38+AI39</f>
        <v>0</v>
      </c>
      <c r="AJ26" s="80">
        <f>AJ27+AJ34+AJ38+AJ39</f>
        <v>0</v>
      </c>
      <c r="AK26" s="80">
        <f>AK27+AK34+AK38+AK39</f>
        <v>0</v>
      </c>
      <c r="AL26" s="80">
        <f>AL27+AL34+AL38+AL39</f>
        <v>0</v>
      </c>
      <c r="AM26" s="80">
        <f>AM27+AM34+AM38+AM39</f>
        <v>0</v>
      </c>
      <c r="AN26" s="80">
        <f>AN27+AN34+AN38+AN39</f>
        <v>0</v>
      </c>
      <c r="AO26" s="80">
        <f>AO27+AO34+AO38+AO39</f>
        <v>0</v>
      </c>
      <c r="AP26" s="80">
        <f>AP27+AP34+AP38+AP39</f>
        <v>0</v>
      </c>
      <c r="AQ26" s="80">
        <f>AQ27+AQ34+AQ38+AQ39</f>
        <v>0</v>
      </c>
      <c r="AR26" s="80">
        <f>AR27+AR34+AR38+AR39</f>
        <v>0</v>
      </c>
      <c r="AS26" s="80">
        <f>AS27+AS34+AS38+AS39</f>
        <v>0</v>
      </c>
      <c r="AT26" s="80">
        <f>AT27+AT34+AT38+AT39</f>
        <v>0</v>
      </c>
      <c r="AU26" s="80">
        <f>AU27+AU34+AU38+AU39</f>
        <v>0</v>
      </c>
      <c r="AV26" s="80">
        <f>AV27+AV34+AV38+AV39</f>
        <v>0</v>
      </c>
      <c r="AW26" s="80">
        <f>AW27+AW34+AW38+AW39</f>
        <v>0</v>
      </c>
      <c r="AX26" s="80">
        <f>AX27+AX34+AX38+AX39</f>
        <v>0</v>
      </c>
      <c r="AY26" s="80">
        <f>AY27+AY34+AY38+AY39</f>
        <v>0</v>
      </c>
      <c r="AZ26" s="80">
        <f>AZ27+AZ34+AZ38+AZ39</f>
        <v>0</v>
      </c>
      <c r="BA26" s="80">
        <f>BA27+BA34+BA38+BA39</f>
        <v>0</v>
      </c>
      <c r="BB26" s="80">
        <f>BB27+BB34+BB38+BB39</f>
        <v>0</v>
      </c>
      <c r="BC26" s="80">
        <f>BC27+BC34+BC38+BC39</f>
        <v>123.71499999999999</v>
      </c>
      <c r="BD26" s="80">
        <f>BD27+BD34+BD38+BD39</f>
        <v>0</v>
      </c>
      <c r="BE26" s="80">
        <f>BE27+BE34+BE38+BE39</f>
        <v>0</v>
      </c>
      <c r="BF26" s="80">
        <f>BF27+BF34+BF38+BF39</f>
        <v>0</v>
      </c>
      <c r="BG26" s="80">
        <f>BG27+BG34+BG38+BG39</f>
        <v>0</v>
      </c>
      <c r="BH26" s="80">
        <f>BH27+BH34+BH38+BH39</f>
        <v>0</v>
      </c>
      <c r="BI26" s="80">
        <f>BI27+BI34+BI38+BI39</f>
        <v>0</v>
      </c>
      <c r="BJ26" s="80">
        <f>BJ27+BJ34+BJ38+BJ39</f>
        <v>0</v>
      </c>
      <c r="BK26" s="80">
        <f>BK27+BK34+BK38+BK39</f>
        <v>0</v>
      </c>
      <c r="BL26" s="80">
        <f>BL27+BL34+BL38+BL39</f>
        <v>0</v>
      </c>
      <c r="BM26" s="80">
        <f>BM27+BM34+BM38+BM39</f>
        <v>0</v>
      </c>
      <c r="BN26" s="80">
        <f>BN27+BN34+BN38+BN39</f>
        <v>0</v>
      </c>
      <c r="BO26" s="80">
        <f>BO27+BO34+BO38+BO39</f>
        <v>0</v>
      </c>
      <c r="BP26" s="80">
        <f>BP27+BP34+BP38+BP39</f>
        <v>0</v>
      </c>
      <c r="BQ26" s="80">
        <f>BQ27+BQ34+BQ38+BQ39</f>
        <v>0</v>
      </c>
      <c r="BR26" s="80">
        <f>BR27+BR34+BR38+BR39</f>
        <v>0</v>
      </c>
      <c r="BS26" s="80">
        <f>BS27+BS34+BS38+BS39</f>
        <v>0</v>
      </c>
      <c r="BT26" s="80">
        <f>BT27+BT34+BT38+BT39</f>
        <v>0</v>
      </c>
      <c r="BU26" s="80">
        <f>BU27+BU34+BU38+BU39</f>
        <v>0</v>
      </c>
      <c r="BV26" s="80">
        <f>BV27+BV34+BV38+BV39</f>
        <v>0</v>
      </c>
      <c r="BW26" s="80">
        <f>BW27+BW34+BW38+BW39</f>
        <v>0</v>
      </c>
      <c r="BX26" s="80">
        <f>BX27+BX34+BX38+BX39</f>
        <v>0</v>
      </c>
      <c r="BY26" s="80">
        <f>BY27+BY34+BY38+BY39</f>
        <v>0</v>
      </c>
      <c r="BZ26" s="80">
        <f>BZ27+BZ34+BZ38+BZ39</f>
        <v>0</v>
      </c>
      <c r="CA26" s="80">
        <f>CA27+CA34+CA38+CA39</f>
        <v>0</v>
      </c>
      <c r="CB26" s="80">
        <f>CB27+CB34+CB38+CB39</f>
        <v>218.70451494438697</v>
      </c>
      <c r="CC26" s="80">
        <f>CC27+CC34+CC38+CC39</f>
        <v>39.999999999999986</v>
      </c>
      <c r="CD26" s="80">
        <f>CD27+CD34+CD38+CD39</f>
        <v>39.999999999999986</v>
      </c>
      <c r="CE26" s="80">
        <f>CE27+CE34+CE38+CE39</f>
        <v>39.999999999999986</v>
      </c>
      <c r="CF26" s="80">
        <f>CF27+CF34+CF38+CF39</f>
        <v>39.999999999999986</v>
      </c>
      <c r="CG26" s="80">
        <f>CG27+CG34+CG38+CG39</f>
        <v>39.999999999999986</v>
      </c>
      <c r="CH26" s="80">
        <f>CH27+CH34+CH38+CH39</f>
        <v>39.999999999999986</v>
      </c>
      <c r="CI26" s="80">
        <f>CI27+CI34+CI38+CI39</f>
        <v>39.999999999999986</v>
      </c>
      <c r="CJ26" s="80">
        <f>CJ27+CJ34+CJ38+CJ39</f>
        <v>39.999999999999986</v>
      </c>
      <c r="CK26" s="80">
        <f>CK27+CK34+CK38+CK39</f>
        <v>39.999999999999986</v>
      </c>
      <c r="CL26" s="80">
        <f>CL27+CL34+CL38+CL39</f>
        <v>39.999999999999986</v>
      </c>
      <c r="CM26" s="80">
        <f>CM27+CM34+CM38+CM39</f>
        <v>39.999999999999986</v>
      </c>
      <c r="CN26" s="80">
        <f>CN27+CN34+CN38+CN39</f>
        <v>39.999999999999986</v>
      </c>
      <c r="CO26" s="80">
        <f>CO27+CO34+CO38+CO39</f>
        <v>39.999999999999986</v>
      </c>
      <c r="CP26" s="80">
        <f>CP27+CP34+CP38+CP39</f>
        <v>39.999999999999986</v>
      </c>
      <c r="CQ26" s="80">
        <f>CQ27+CQ34+CQ38+CQ39</f>
        <v>39.999999999999986</v>
      </c>
      <c r="CR26" s="80">
        <f>CR27+CR34+CR38+CR39</f>
        <v>39.999999999999986</v>
      </c>
      <c r="CS26" s="80">
        <f>CS27+CS34+CS38+CS39</f>
        <v>39.999999999999986</v>
      </c>
      <c r="CT26" s="80">
        <f>CT27+CT34+CT38+CT39</f>
        <v>39.999999999999986</v>
      </c>
      <c r="CU26" s="80">
        <f>CU27+CU34+CU38+CU39</f>
        <v>39.999999999999986</v>
      </c>
      <c r="CV26" s="80">
        <f>CV27+CV34+CV38+CV39</f>
        <v>39.999999999999986</v>
      </c>
      <c r="CW26" s="80">
        <f>CW27+CW34+CW38+CW39</f>
        <v>39.999999999999986</v>
      </c>
      <c r="CX26" s="80">
        <f>CX27+CX34+CX38+CX39</f>
        <v>39.999999999999986</v>
      </c>
      <c r="CY26" s="80">
        <f>CY27+CY34+CY38+CY39</f>
        <v>39.999999999999986</v>
      </c>
      <c r="CZ26" s="80">
        <f>CZ27+CZ34+CZ38+CZ39</f>
        <v>39.999999999999986</v>
      </c>
      <c r="DA26" s="80">
        <f>DA27+DA34+DA38+DA39</f>
        <v>39.999999999999986</v>
      </c>
      <c r="DB26" s="80">
        <f>DB27+DB34+DB38+DB39</f>
        <v>329.02097709134489</v>
      </c>
      <c r="DC26" s="80">
        <f>DC27+DC34+DC38+DC39</f>
        <v>39.999999999999986</v>
      </c>
      <c r="DD26" s="80">
        <f>DD27+DD34+DD38+DD39</f>
        <v>39.999999999999986</v>
      </c>
      <c r="DE26" s="80">
        <f>DE27+DE34+DE38+DE39</f>
        <v>39.999999999999986</v>
      </c>
      <c r="DF26" s="80">
        <f>DF27+DF34+DF38+DF39</f>
        <v>39.999999999999986</v>
      </c>
      <c r="DG26" s="80">
        <f>DG27+DG34+DG38+DG39</f>
        <v>39.999999999999986</v>
      </c>
      <c r="DH26" s="80">
        <f>DH27+DH34+DH38+DH39</f>
        <v>39.999999999999986</v>
      </c>
      <c r="DI26" s="80">
        <f>DI27+DI34+DI38+DI39</f>
        <v>39.999999999999986</v>
      </c>
      <c r="DJ26" s="80">
        <f>DJ27+DJ34+DJ38+DJ39</f>
        <v>39.999999999999986</v>
      </c>
      <c r="DK26" s="80">
        <f>DK27+DK34+DK38+DK39</f>
        <v>39.999999999999986</v>
      </c>
      <c r="DL26" s="80">
        <f>DL27+DL34+DL38+DL39</f>
        <v>39.999999999999986</v>
      </c>
      <c r="DM26" s="80">
        <f>DM27+DM34+DM38+DM39</f>
        <v>39.999999999999986</v>
      </c>
      <c r="DN26" s="80">
        <f>DN27+DN34+DN38+DN39</f>
        <v>39.999999999999986</v>
      </c>
      <c r="DO26" s="80">
        <f>DO27+DO34+DO38+DO39</f>
        <v>39.999999999999986</v>
      </c>
      <c r="DP26" s="80">
        <f>DP27+DP34+DP38+DP39</f>
        <v>39.999999999999986</v>
      </c>
      <c r="DQ26" s="80">
        <f>DQ27+DQ34+DQ38+DQ39</f>
        <v>39.999999999999986</v>
      </c>
      <c r="DR26" s="80">
        <f>DR27+DR34+DR38+DR39</f>
        <v>39.999999999999986</v>
      </c>
      <c r="DS26" s="80">
        <f>DS27+DS34+DS38+DS39</f>
        <v>39.999999999999986</v>
      </c>
      <c r="DT26" s="80">
        <f>DT27+DT34+DT38+DT39</f>
        <v>39.999999999999986</v>
      </c>
      <c r="DU26" s="80">
        <f>DU27+DU34+DU38+DU39</f>
        <v>39.999999999999986</v>
      </c>
      <c r="DV26" s="80">
        <f>DV27+DV34+DV38+DV39</f>
        <v>39.999999999999986</v>
      </c>
      <c r="DW26" s="80">
        <f>DW27+DW34+DW38+DW39</f>
        <v>39.999999999999986</v>
      </c>
      <c r="DX26" s="80">
        <f>DX27+DX34+DX38+DX39</f>
        <v>39.999999999999986</v>
      </c>
      <c r="DY26" s="80">
        <f>DY27+DY34+DY38+DY39</f>
        <v>39.999999999999986</v>
      </c>
      <c r="DZ26" s="80">
        <f>DZ27+DZ34+DZ38+DZ39</f>
        <v>39.999999999999986</v>
      </c>
      <c r="EA26" s="80">
        <f>EA27+EA34+EA38+EA39</f>
        <v>39.999999999999986</v>
      </c>
      <c r="EB26" s="80">
        <f>EB27+EB34+EB38+EB39</f>
        <v>239.20492033081351</v>
      </c>
      <c r="EC26" s="80">
        <f>EC27+EC34+EC38+EC39</f>
        <v>0</v>
      </c>
      <c r="ED26" s="80">
        <f>ED27+ED34+ED38+ED39</f>
        <v>0</v>
      </c>
      <c r="EE26" s="80">
        <f>EE27+EE34+EE38+EE39</f>
        <v>0</v>
      </c>
      <c r="EF26" s="80">
        <f>EF27+EF34+EF38+EF39</f>
        <v>0</v>
      </c>
      <c r="EG26" s="80">
        <f>EG27+EG34+EG38+EG39</f>
        <v>0</v>
      </c>
      <c r="EH26" s="80">
        <f>EH27+EH34+EH38+EH39</f>
        <v>0</v>
      </c>
      <c r="EI26" s="80">
        <f>EI27+EI34+EI38+EI39</f>
        <v>0</v>
      </c>
      <c r="EJ26" s="80">
        <f>EJ27+EJ34+EJ38+EJ39</f>
        <v>0</v>
      </c>
      <c r="EK26" s="80">
        <f>EK27+EK34+EK38+EK39</f>
        <v>0</v>
      </c>
      <c r="EL26" s="80">
        <f>EL27+EL34+EL38+EL39</f>
        <v>0</v>
      </c>
      <c r="EM26" s="80">
        <f>EM27+EM34+EM38+EM39</f>
        <v>0</v>
      </c>
      <c r="EN26" s="80">
        <f>EN27+EN34+EN38+EN39</f>
        <v>0</v>
      </c>
      <c r="EO26" s="80">
        <f>EO27+EO34+EO38+EO39</f>
        <v>0</v>
      </c>
      <c r="EP26" s="80">
        <f>EP27+EP34+EP38+EP39</f>
        <v>0</v>
      </c>
      <c r="EQ26" s="80">
        <f>EQ27+EQ34+EQ38+EQ39</f>
        <v>0</v>
      </c>
      <c r="ER26" s="80">
        <f>ER27+ER34+ER38+ER39</f>
        <v>0</v>
      </c>
      <c r="ES26" s="80">
        <f>ES27+ES34+ES38+ES39</f>
        <v>0</v>
      </c>
      <c r="ET26" s="80">
        <f>ET27+ET34+ET38+ET39</f>
        <v>0</v>
      </c>
      <c r="EU26" s="80">
        <f>EU27+EU34+EU38+EU39</f>
        <v>0</v>
      </c>
      <c r="EV26" s="80">
        <f>EV27+EV34+EV38+EV39</f>
        <v>0</v>
      </c>
      <c r="EW26" s="80">
        <f>EW27+EW34+EW38+EW39</f>
        <v>0</v>
      </c>
      <c r="EX26" s="80">
        <f>EX27+EX34+EX38+EX39</f>
        <v>0</v>
      </c>
      <c r="EY26" s="80">
        <f>EY27+EY34+EY38+EY39</f>
        <v>0</v>
      </c>
      <c r="EZ26" s="80">
        <f>EZ27+EZ34+EZ38+EZ39</f>
        <v>0</v>
      </c>
      <c r="FA26" s="80">
        <f>FA27+FA34+FA38+FA39</f>
        <v>0</v>
      </c>
      <c r="FB26" s="84">
        <f>AC26+BC26+CB26+DB26+EB26</f>
        <v>1021.2470766977804</v>
      </c>
      <c r="FC26" s="146"/>
      <c r="FD26" s="146"/>
      <c r="FE26" s="146"/>
      <c r="FF26" s="146"/>
      <c r="FG26" s="146"/>
      <c r="FH26" s="146"/>
      <c r="FI26" s="146"/>
      <c r="FJ26" s="146"/>
      <c r="FK26" s="146"/>
      <c r="FL26" s="146"/>
      <c r="FM26" s="146"/>
      <c r="FN26" s="146"/>
      <c r="FO26" s="146"/>
      <c r="FP26" s="146"/>
      <c r="FQ26" s="146"/>
      <c r="FR26" s="146"/>
      <c r="FS26" s="146"/>
      <c r="FT26" s="146"/>
      <c r="FU26" s="146"/>
      <c r="FV26" s="146"/>
      <c r="FW26" s="146"/>
      <c r="FX26" s="146"/>
      <c r="FY26" s="146"/>
      <c r="FZ26" s="146"/>
      <c r="GA26" s="145"/>
      <c r="GB26" s="81">
        <f>GB27+GB34+GB38+GB39</f>
        <v>72.39163231372882</v>
      </c>
      <c r="GC26" s="80">
        <f>GC27+GC34+GC38+GC39</f>
        <v>125.43017423728809</v>
      </c>
      <c r="GD26" s="80">
        <f>GD27+GD34+GD38+GD39</f>
        <v>204.69444425188414</v>
      </c>
      <c r="GE26" s="80">
        <f>GE27+GE34+GE38+GE39</f>
        <v>273.93903143334313</v>
      </c>
      <c r="GF26" s="80">
        <f>GF27+GF34+GF38+GF39</f>
        <v>184.78977208303158</v>
      </c>
      <c r="GG26" s="79">
        <f>SUM(GB26:GF26)</f>
        <v>861.24505431927571</v>
      </c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</row>
    <row r="27" spans="1:249" s="10" customFormat="1" x14ac:dyDescent="0.25">
      <c r="A27" s="132"/>
      <c r="B27" s="133" t="s">
        <v>123</v>
      </c>
      <c r="C27" s="124"/>
      <c r="D27" s="280" t="s">
        <v>312</v>
      </c>
      <c r="E27" s="130"/>
      <c r="F27" s="130"/>
      <c r="G27" s="123"/>
      <c r="H27" s="123"/>
      <c r="I27" s="130">
        <f>SUM(I28:I33)</f>
        <v>915.03437925395838</v>
      </c>
      <c r="J27" s="130">
        <f>SUM(J28:J33)</f>
        <v>421.45190159215838</v>
      </c>
      <c r="K27" s="162" t="s">
        <v>311</v>
      </c>
      <c r="L27" s="130"/>
      <c r="M27" s="218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130"/>
      <c r="Y27" s="130"/>
      <c r="Z27" s="205" t="s">
        <v>311</v>
      </c>
      <c r="AA27" s="59"/>
      <c r="AB27" s="58"/>
      <c r="AC27" s="81">
        <f>SUM(AC28:AC33)</f>
        <v>11.27798417</v>
      </c>
      <c r="AD27" s="80">
        <f>SUM(AD28:AD31)</f>
        <v>0</v>
      </c>
      <c r="AE27" s="80">
        <f>SUM(AE28:AE31)</f>
        <v>0</v>
      </c>
      <c r="AF27" s="80">
        <f>SUM(AF28:AF31)</f>
        <v>0</v>
      </c>
      <c r="AG27" s="80">
        <f>SUM(AG28:AG31)</f>
        <v>0</v>
      </c>
      <c r="AH27" s="80">
        <f>SUM(AH28:AH31)</f>
        <v>0</v>
      </c>
      <c r="AI27" s="80">
        <f>SUM(AI28:AI31)</f>
        <v>0</v>
      </c>
      <c r="AJ27" s="80">
        <f>SUM(AJ28:AJ31)</f>
        <v>0</v>
      </c>
      <c r="AK27" s="80">
        <f>SUM(AK28:AK31)</f>
        <v>0</v>
      </c>
      <c r="AL27" s="80">
        <f>SUM(AL28:AL31)</f>
        <v>0</v>
      </c>
      <c r="AM27" s="80">
        <f>SUM(AM28:AM31)</f>
        <v>0</v>
      </c>
      <c r="AN27" s="80">
        <f>SUM(AN28:AN31)</f>
        <v>0</v>
      </c>
      <c r="AO27" s="80">
        <f>SUM(AO28:AO31)</f>
        <v>0</v>
      </c>
      <c r="AP27" s="80">
        <f>SUM(AP28:AP31)</f>
        <v>0</v>
      </c>
      <c r="AQ27" s="80">
        <f>SUM(AQ28:AQ31)</f>
        <v>0</v>
      </c>
      <c r="AR27" s="80">
        <f>SUM(AR28:AR31)</f>
        <v>0</v>
      </c>
      <c r="AS27" s="80">
        <f>SUM(AS28:AS31)</f>
        <v>0</v>
      </c>
      <c r="AT27" s="80">
        <f>SUM(AT28:AT31)</f>
        <v>0</v>
      </c>
      <c r="AU27" s="80">
        <f>SUM(AU28:AU31)</f>
        <v>0</v>
      </c>
      <c r="AV27" s="80">
        <f>SUM(AV28:AV31)</f>
        <v>0</v>
      </c>
      <c r="AW27" s="80">
        <f>SUM(AW28:AW31)</f>
        <v>0</v>
      </c>
      <c r="AX27" s="80">
        <f>SUM(AX28:AX31)</f>
        <v>0</v>
      </c>
      <c r="AY27" s="80">
        <f>SUM(AY28:AY31)</f>
        <v>0</v>
      </c>
      <c r="AZ27" s="80">
        <f>SUM(AZ28:AZ31)</f>
        <v>0</v>
      </c>
      <c r="BA27" s="80">
        <f>SUM(BA28:BA31)</f>
        <v>0</v>
      </c>
      <c r="BB27" s="80">
        <f>SUM(BB28:BB31)</f>
        <v>0</v>
      </c>
      <c r="BC27" s="80">
        <f>SUM(BC28:BC33)</f>
        <v>0</v>
      </c>
      <c r="BD27" s="80">
        <f>SUM(BD28:BD31)</f>
        <v>0</v>
      </c>
      <c r="BE27" s="80">
        <f>SUM(BE28:BE31)</f>
        <v>0</v>
      </c>
      <c r="BF27" s="80">
        <f>SUM(BF28:BF31)</f>
        <v>0</v>
      </c>
      <c r="BG27" s="80">
        <f>SUM(BG28:BG31)</f>
        <v>0</v>
      </c>
      <c r="BH27" s="80">
        <f>SUM(BH28:BH31)</f>
        <v>0</v>
      </c>
      <c r="BI27" s="80">
        <f>SUM(BI28:BI31)</f>
        <v>0</v>
      </c>
      <c r="BJ27" s="80">
        <f>SUM(BJ28:BJ31)</f>
        <v>0</v>
      </c>
      <c r="BK27" s="80">
        <f>SUM(BK28:BK31)</f>
        <v>0</v>
      </c>
      <c r="BL27" s="80">
        <f>SUM(BL28:BL31)</f>
        <v>0</v>
      </c>
      <c r="BM27" s="80">
        <f>SUM(BM28:BM31)</f>
        <v>0</v>
      </c>
      <c r="BN27" s="80">
        <f>SUM(BN28:BN31)</f>
        <v>0</v>
      </c>
      <c r="BO27" s="80">
        <f>SUM(BO28:BO31)</f>
        <v>0</v>
      </c>
      <c r="BP27" s="80">
        <f>SUM(BP28:BP31)</f>
        <v>0</v>
      </c>
      <c r="BQ27" s="80">
        <f>SUM(BQ28:BQ31)</f>
        <v>0</v>
      </c>
      <c r="BR27" s="80">
        <f>SUM(BR28:BR31)</f>
        <v>0</v>
      </c>
      <c r="BS27" s="80">
        <f>SUM(BS28:BS31)</f>
        <v>0</v>
      </c>
      <c r="BT27" s="80">
        <f>SUM(BT28:BT31)</f>
        <v>0</v>
      </c>
      <c r="BU27" s="80">
        <f>SUM(BU28:BU31)</f>
        <v>0</v>
      </c>
      <c r="BV27" s="80">
        <f>SUM(BV28:BV31)</f>
        <v>0</v>
      </c>
      <c r="BW27" s="80">
        <f>SUM(BW28:BW31)</f>
        <v>0</v>
      </c>
      <c r="BX27" s="80">
        <f>SUM(BX28:BX31)</f>
        <v>0</v>
      </c>
      <c r="BY27" s="80">
        <f>SUM(BY28:BY31)</f>
        <v>0</v>
      </c>
      <c r="BZ27" s="80">
        <f>SUM(BZ28:BZ31)</f>
        <v>0</v>
      </c>
      <c r="CA27" s="80">
        <f>SUM(CA28:CA31)</f>
        <v>0</v>
      </c>
      <c r="CB27" s="80">
        <f>SUM(CB28:CB33)</f>
        <v>38.927100000000003</v>
      </c>
      <c r="CC27" s="80">
        <f>SUM(CC28:CC31)</f>
        <v>0</v>
      </c>
      <c r="CD27" s="80">
        <f>SUM(CD28:CD31)</f>
        <v>0</v>
      </c>
      <c r="CE27" s="80">
        <f>SUM(CE28:CE31)</f>
        <v>0</v>
      </c>
      <c r="CF27" s="80">
        <f>SUM(CF28:CF31)</f>
        <v>0</v>
      </c>
      <c r="CG27" s="80">
        <f>SUM(CG28:CG31)</f>
        <v>0</v>
      </c>
      <c r="CH27" s="80">
        <f>SUM(CH28:CH31)</f>
        <v>0</v>
      </c>
      <c r="CI27" s="80">
        <f>SUM(CI28:CI31)</f>
        <v>0</v>
      </c>
      <c r="CJ27" s="80">
        <f>SUM(CJ28:CJ31)</f>
        <v>0</v>
      </c>
      <c r="CK27" s="80">
        <f>SUM(CK28:CK31)</f>
        <v>0</v>
      </c>
      <c r="CL27" s="80">
        <f>SUM(CL28:CL31)</f>
        <v>0</v>
      </c>
      <c r="CM27" s="80">
        <f>SUM(CM28:CM31)</f>
        <v>0</v>
      </c>
      <c r="CN27" s="80">
        <f>SUM(CN28:CN31)</f>
        <v>0</v>
      </c>
      <c r="CO27" s="80">
        <f>SUM(CO28:CO31)</f>
        <v>0</v>
      </c>
      <c r="CP27" s="80">
        <f>SUM(CP28:CP31)</f>
        <v>0</v>
      </c>
      <c r="CQ27" s="80">
        <f>SUM(CQ28:CQ31)</f>
        <v>0</v>
      </c>
      <c r="CR27" s="80">
        <f>SUM(CR28:CR31)</f>
        <v>0</v>
      </c>
      <c r="CS27" s="80">
        <f>SUM(CS28:CS31)</f>
        <v>0</v>
      </c>
      <c r="CT27" s="80">
        <f>SUM(CT28:CT31)</f>
        <v>0</v>
      </c>
      <c r="CU27" s="80">
        <f>SUM(CU28:CU31)</f>
        <v>0</v>
      </c>
      <c r="CV27" s="80">
        <f>SUM(CV28:CV31)</f>
        <v>0</v>
      </c>
      <c r="CW27" s="80">
        <f>SUM(CW28:CW31)</f>
        <v>0</v>
      </c>
      <c r="CX27" s="80">
        <f>SUM(CX28:CX31)</f>
        <v>0</v>
      </c>
      <c r="CY27" s="80">
        <f>SUM(CY28:CY31)</f>
        <v>0</v>
      </c>
      <c r="CZ27" s="80">
        <f>SUM(CZ28:CZ31)</f>
        <v>0</v>
      </c>
      <c r="DA27" s="80">
        <f>SUM(DA28:DA31)</f>
        <v>0</v>
      </c>
      <c r="DB27" s="80">
        <f>SUM(DB28:DB33)</f>
        <v>250.58377709134493</v>
      </c>
      <c r="DC27" s="80">
        <f>SUM(DC28:DC31)</f>
        <v>0</v>
      </c>
      <c r="DD27" s="80">
        <f>SUM(DD28:DD31)</f>
        <v>0</v>
      </c>
      <c r="DE27" s="80">
        <f>SUM(DE28:DE31)</f>
        <v>0</v>
      </c>
      <c r="DF27" s="80">
        <f>SUM(DF28:DF31)</f>
        <v>0</v>
      </c>
      <c r="DG27" s="80">
        <f>SUM(DG28:DG31)</f>
        <v>0</v>
      </c>
      <c r="DH27" s="80">
        <f>SUM(DH28:DH31)</f>
        <v>0</v>
      </c>
      <c r="DI27" s="80">
        <f>SUM(DI28:DI31)</f>
        <v>0</v>
      </c>
      <c r="DJ27" s="80">
        <f>SUM(DJ28:DJ31)</f>
        <v>0</v>
      </c>
      <c r="DK27" s="80">
        <f>SUM(DK28:DK31)</f>
        <v>0</v>
      </c>
      <c r="DL27" s="80">
        <f>SUM(DL28:DL31)</f>
        <v>0</v>
      </c>
      <c r="DM27" s="80">
        <f>SUM(DM28:DM31)</f>
        <v>0</v>
      </c>
      <c r="DN27" s="80">
        <f>SUM(DN28:DN31)</f>
        <v>0</v>
      </c>
      <c r="DO27" s="80">
        <f>SUM(DO28:DO31)</f>
        <v>0</v>
      </c>
      <c r="DP27" s="80">
        <f>SUM(DP28:DP31)</f>
        <v>0</v>
      </c>
      <c r="DQ27" s="80">
        <f>SUM(DQ28:DQ31)</f>
        <v>0</v>
      </c>
      <c r="DR27" s="80">
        <f>SUM(DR28:DR31)</f>
        <v>0</v>
      </c>
      <c r="DS27" s="80">
        <f>SUM(DS28:DS31)</f>
        <v>0</v>
      </c>
      <c r="DT27" s="80">
        <f>SUM(DT28:DT31)</f>
        <v>0</v>
      </c>
      <c r="DU27" s="80">
        <f>SUM(DU28:DU31)</f>
        <v>0</v>
      </c>
      <c r="DV27" s="80">
        <f>SUM(DV28:DV31)</f>
        <v>0</v>
      </c>
      <c r="DW27" s="80">
        <f>SUM(DW28:DW31)</f>
        <v>0</v>
      </c>
      <c r="DX27" s="80">
        <f>SUM(DX28:DX31)</f>
        <v>0</v>
      </c>
      <c r="DY27" s="80">
        <f>SUM(DY28:DY31)</f>
        <v>0</v>
      </c>
      <c r="DZ27" s="80">
        <f>SUM(DZ28:DZ31)</f>
        <v>0</v>
      </c>
      <c r="EA27" s="80">
        <f>SUM(EA28:EA31)</f>
        <v>0</v>
      </c>
      <c r="EB27" s="80">
        <f>SUM(EB28:EB33)</f>
        <v>120.66304033081349</v>
      </c>
      <c r="EC27" s="80">
        <f>SUM(EC28:EC31)</f>
        <v>0</v>
      </c>
      <c r="ED27" s="80">
        <f>SUM(ED28:ED31)</f>
        <v>0</v>
      </c>
      <c r="EE27" s="80">
        <f>SUM(EE28:EE31)</f>
        <v>0</v>
      </c>
      <c r="EF27" s="80">
        <f>SUM(EF28:EF31)</f>
        <v>0</v>
      </c>
      <c r="EG27" s="80">
        <f>SUM(EG28:EG31)</f>
        <v>0</v>
      </c>
      <c r="EH27" s="80">
        <f>SUM(EH28:EH31)</f>
        <v>0</v>
      </c>
      <c r="EI27" s="80">
        <f>SUM(EI28:EI31)</f>
        <v>0</v>
      </c>
      <c r="EJ27" s="80">
        <f>SUM(EJ28:EJ31)</f>
        <v>0</v>
      </c>
      <c r="EK27" s="80">
        <f>SUM(EK28:EK31)</f>
        <v>0</v>
      </c>
      <c r="EL27" s="80">
        <f>SUM(EL28:EL31)</f>
        <v>0</v>
      </c>
      <c r="EM27" s="80">
        <f>SUM(EM28:EM31)</f>
        <v>0</v>
      </c>
      <c r="EN27" s="80">
        <f>SUM(EN28:EN31)</f>
        <v>0</v>
      </c>
      <c r="EO27" s="80">
        <f>SUM(EO28:EO31)</f>
        <v>0</v>
      </c>
      <c r="EP27" s="80">
        <f>SUM(EP28:EP31)</f>
        <v>0</v>
      </c>
      <c r="EQ27" s="80">
        <f>SUM(EQ28:EQ31)</f>
        <v>0</v>
      </c>
      <c r="ER27" s="80">
        <f>SUM(ER28:ER31)</f>
        <v>0</v>
      </c>
      <c r="ES27" s="80">
        <f>SUM(ES28:ES31)</f>
        <v>0</v>
      </c>
      <c r="ET27" s="80">
        <f>SUM(ET28:ET31)</f>
        <v>0</v>
      </c>
      <c r="EU27" s="80">
        <f>SUM(EU28:EU31)</f>
        <v>0</v>
      </c>
      <c r="EV27" s="80">
        <f>SUM(EV28:EV31)</f>
        <v>0</v>
      </c>
      <c r="EW27" s="80">
        <f>SUM(EW28:EW31)</f>
        <v>0</v>
      </c>
      <c r="EX27" s="80">
        <f>SUM(EX28:EX31)</f>
        <v>0</v>
      </c>
      <c r="EY27" s="80">
        <f>SUM(EY28:EY31)</f>
        <v>0</v>
      </c>
      <c r="EZ27" s="80">
        <f>SUM(EZ28:EZ31)</f>
        <v>0</v>
      </c>
      <c r="FA27" s="80">
        <f>SUM(FA28:FA31)</f>
        <v>0</v>
      </c>
      <c r="FB27" s="84">
        <f>AC27+BC27+CB27+DB27+EB27</f>
        <v>421.45190159215844</v>
      </c>
      <c r="FC27" s="146"/>
      <c r="FD27" s="146"/>
      <c r="FE27" s="146"/>
      <c r="FF27" s="146"/>
      <c r="FG27" s="146"/>
      <c r="FH27" s="146"/>
      <c r="FI27" s="146"/>
      <c r="FJ27" s="146"/>
      <c r="FK27" s="146"/>
      <c r="FL27" s="146"/>
      <c r="FM27" s="146"/>
      <c r="FN27" s="146"/>
      <c r="FO27" s="146"/>
      <c r="FP27" s="146"/>
      <c r="FQ27" s="146"/>
      <c r="FR27" s="146"/>
      <c r="FS27" s="146"/>
      <c r="FT27" s="146"/>
      <c r="FU27" s="146"/>
      <c r="FV27" s="146"/>
      <c r="FW27" s="146"/>
      <c r="FX27" s="146"/>
      <c r="FY27" s="146"/>
      <c r="FZ27" s="146"/>
      <c r="GA27" s="145"/>
      <c r="GB27" s="81">
        <f>SUM(GB28:GB33)</f>
        <v>9.50024801</v>
      </c>
      <c r="GC27" s="279">
        <f>SUM(GC28:GC33)</f>
        <v>0</v>
      </c>
      <c r="GD27" s="279">
        <f>SUM(GD28:GD33)</f>
        <v>52.001719722742607</v>
      </c>
      <c r="GE27" s="279">
        <f>SUM(GE28:GE33)</f>
        <v>212.35513312825839</v>
      </c>
      <c r="GF27" s="279">
        <f>SUM(GF28:GF33)</f>
        <v>83.241161913540068</v>
      </c>
      <c r="GG27" s="278">
        <f>SUM(GG28:GG33)</f>
        <v>357.09826277454107</v>
      </c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</row>
    <row r="28" spans="1:249" ht="31.5" x14ac:dyDescent="0.25">
      <c r="A28" s="126">
        <v>1</v>
      </c>
      <c r="B28" s="203" t="s">
        <v>310</v>
      </c>
      <c r="C28" s="124" t="s">
        <v>31</v>
      </c>
      <c r="D28" s="123" t="s">
        <v>309</v>
      </c>
      <c r="E28" s="123"/>
      <c r="F28" s="123"/>
      <c r="G28" s="123">
        <v>2008</v>
      </c>
      <c r="H28" s="123">
        <v>2012</v>
      </c>
      <c r="I28" s="122">
        <v>283.45723999999996</v>
      </c>
      <c r="J28" s="122">
        <v>1.1574</v>
      </c>
      <c r="K28" s="182"/>
      <c r="L28" s="123"/>
      <c r="M28" s="21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123"/>
      <c r="Y28" s="123"/>
      <c r="Z28" s="207"/>
      <c r="AA28" s="121"/>
      <c r="AB28" s="120"/>
      <c r="AC28" s="191">
        <v>1.1574</v>
      </c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9">
        <f>AC28+BC28+CB28+DB28+EB28</f>
        <v>1.1574</v>
      </c>
      <c r="FC28" s="118"/>
      <c r="FD28" s="118"/>
      <c r="FE28" s="118"/>
      <c r="FF28" s="118"/>
      <c r="FG28" s="118"/>
      <c r="FH28" s="118"/>
      <c r="FI28" s="118"/>
      <c r="FJ28" s="118"/>
      <c r="FK28" s="118"/>
      <c r="FL28" s="118"/>
      <c r="FM28" s="118"/>
      <c r="FN28" s="118"/>
      <c r="FO28" s="118"/>
      <c r="FP28" s="118"/>
      <c r="FQ28" s="118"/>
      <c r="FR28" s="118"/>
      <c r="FS28" s="118"/>
      <c r="FT28" s="118"/>
      <c r="FU28" s="118"/>
      <c r="FV28" s="118"/>
      <c r="FW28" s="118"/>
      <c r="FX28" s="118"/>
      <c r="FY28" s="118"/>
      <c r="FZ28" s="118"/>
      <c r="GA28" s="117"/>
      <c r="GB28" s="116">
        <v>0.78900000000000003</v>
      </c>
      <c r="GC28" s="115"/>
      <c r="GD28" s="115"/>
      <c r="GE28" s="115"/>
      <c r="GF28" s="115"/>
      <c r="GG28" s="114">
        <f>SUM(GB28:GF28)</f>
        <v>0.78900000000000003</v>
      </c>
    </row>
    <row r="29" spans="1:249" x14ac:dyDescent="0.25">
      <c r="A29" s="126">
        <f>A28+1</f>
        <v>2</v>
      </c>
      <c r="B29" s="203" t="s">
        <v>308</v>
      </c>
      <c r="C29" s="124" t="s">
        <v>31</v>
      </c>
      <c r="D29" s="123" t="s">
        <v>307</v>
      </c>
      <c r="E29" s="123"/>
      <c r="F29" s="123"/>
      <c r="G29" s="123">
        <v>2008</v>
      </c>
      <c r="H29" s="123">
        <v>2013</v>
      </c>
      <c r="I29" s="122">
        <v>206.60346477179999</v>
      </c>
      <c r="J29" s="122">
        <v>1.5661659100000003</v>
      </c>
      <c r="K29" s="182" t="s">
        <v>306</v>
      </c>
      <c r="L29" s="123">
        <v>2.2000000000000002</v>
      </c>
      <c r="M29" s="21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123"/>
      <c r="Y29" s="123"/>
      <c r="Z29" s="207" t="s">
        <v>306</v>
      </c>
      <c r="AA29" s="121">
        <v>2.2000000000000002</v>
      </c>
      <c r="AB29" s="120"/>
      <c r="AC29" s="191">
        <v>1.5661659100000003</v>
      </c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9">
        <f>AC29+BC29+CB29+DB29+EB29</f>
        <v>1.5661659100000003</v>
      </c>
      <c r="FC29" s="118"/>
      <c r="FD29" s="118"/>
      <c r="FE29" s="118"/>
      <c r="FF29" s="118"/>
      <c r="FG29" s="118"/>
      <c r="FH29" s="118"/>
      <c r="FI29" s="118"/>
      <c r="FJ29" s="118"/>
      <c r="FK29" s="118"/>
      <c r="FL29" s="118"/>
      <c r="FM29" s="118"/>
      <c r="FN29" s="118"/>
      <c r="FO29" s="118"/>
      <c r="FP29" s="118"/>
      <c r="FQ29" s="118"/>
      <c r="FR29" s="118"/>
      <c r="FS29" s="118"/>
      <c r="FT29" s="118"/>
      <c r="FU29" s="118"/>
      <c r="FV29" s="118"/>
      <c r="FW29" s="118"/>
      <c r="FX29" s="118"/>
      <c r="FY29" s="118"/>
      <c r="FZ29" s="118"/>
      <c r="GA29" s="117"/>
      <c r="GB29" s="116">
        <v>1.4617410099999999</v>
      </c>
      <c r="GC29" s="115"/>
      <c r="GD29" s="115"/>
      <c r="GE29" s="115"/>
      <c r="GF29" s="115"/>
      <c r="GG29" s="114">
        <f>SUM(GB29:GF29)</f>
        <v>1.4617410099999999</v>
      </c>
    </row>
    <row r="30" spans="1:249" ht="31.5" x14ac:dyDescent="0.25">
      <c r="A30" s="126">
        <f>A29+1</f>
        <v>3</v>
      </c>
      <c r="B30" s="203" t="s">
        <v>305</v>
      </c>
      <c r="C30" s="124" t="s">
        <v>31</v>
      </c>
      <c r="D30" s="123" t="s">
        <v>304</v>
      </c>
      <c r="E30" s="123"/>
      <c r="F30" s="123"/>
      <c r="G30" s="123">
        <v>2013</v>
      </c>
      <c r="H30" s="123">
        <v>2013</v>
      </c>
      <c r="I30" s="122">
        <v>8.5544182599999985</v>
      </c>
      <c r="J30" s="122">
        <v>8.5544182599999985</v>
      </c>
      <c r="K30" s="182" t="s">
        <v>303</v>
      </c>
      <c r="L30" s="123">
        <v>0.38</v>
      </c>
      <c r="M30" s="21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123"/>
      <c r="Y30" s="123"/>
      <c r="Z30" s="207" t="s">
        <v>303</v>
      </c>
      <c r="AA30" s="121">
        <v>0.38</v>
      </c>
      <c r="AB30" s="120"/>
      <c r="AC30" s="191">
        <v>8.5544182599999985</v>
      </c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71"/>
      <c r="CC30" s="171"/>
      <c r="CD30" s="171"/>
      <c r="CE30" s="171"/>
      <c r="CF30" s="171"/>
      <c r="CG30" s="171"/>
      <c r="CH30" s="171"/>
      <c r="CI30" s="171"/>
      <c r="CJ30" s="171"/>
      <c r="CK30" s="171"/>
      <c r="CL30" s="171"/>
      <c r="CM30" s="171"/>
      <c r="CN30" s="171"/>
      <c r="CO30" s="171"/>
      <c r="CP30" s="171"/>
      <c r="CQ30" s="171"/>
      <c r="CR30" s="171"/>
      <c r="CS30" s="171"/>
      <c r="CT30" s="171"/>
      <c r="CU30" s="171"/>
      <c r="CV30" s="171"/>
      <c r="CW30" s="171"/>
      <c r="CX30" s="171"/>
      <c r="CY30" s="171"/>
      <c r="CZ30" s="171"/>
      <c r="DA30" s="171"/>
      <c r="DB30" s="171"/>
      <c r="DC30" s="171"/>
      <c r="DD30" s="171"/>
      <c r="DE30" s="171"/>
      <c r="DF30" s="171"/>
      <c r="DG30" s="171"/>
      <c r="DH30" s="171"/>
      <c r="DI30" s="171"/>
      <c r="DJ30" s="171"/>
      <c r="DK30" s="171"/>
      <c r="DL30" s="171"/>
      <c r="DM30" s="171"/>
      <c r="DN30" s="171"/>
      <c r="DO30" s="171"/>
      <c r="DP30" s="171"/>
      <c r="DQ30" s="171"/>
      <c r="DR30" s="171"/>
      <c r="DS30" s="171"/>
      <c r="DT30" s="171"/>
      <c r="DU30" s="171"/>
      <c r="DV30" s="171"/>
      <c r="DW30" s="171"/>
      <c r="DX30" s="171"/>
      <c r="DY30" s="171"/>
      <c r="DZ30" s="171"/>
      <c r="EA30" s="171"/>
      <c r="EB30" s="171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9">
        <f>AC30+BC30+CB30+DB30+EB30</f>
        <v>8.5544182599999985</v>
      </c>
      <c r="FC30" s="118"/>
      <c r="FD30" s="118"/>
      <c r="FE30" s="118"/>
      <c r="FF30" s="118"/>
      <c r="FG30" s="118"/>
      <c r="FH30" s="118"/>
      <c r="FI30" s="118"/>
      <c r="FJ30" s="118"/>
      <c r="FK30" s="118"/>
      <c r="FL30" s="118"/>
      <c r="FM30" s="118"/>
      <c r="FN30" s="118"/>
      <c r="FO30" s="118"/>
      <c r="FP30" s="118"/>
      <c r="FQ30" s="118"/>
      <c r="FR30" s="118"/>
      <c r="FS30" s="118"/>
      <c r="FT30" s="118"/>
      <c r="FU30" s="118"/>
      <c r="FV30" s="118"/>
      <c r="FW30" s="118"/>
      <c r="FX30" s="118"/>
      <c r="FY30" s="118"/>
      <c r="FZ30" s="118"/>
      <c r="GA30" s="117"/>
      <c r="GB30" s="116">
        <v>7.2495069999999995</v>
      </c>
      <c r="GC30" s="115"/>
      <c r="GD30" s="115"/>
      <c r="GE30" s="115"/>
      <c r="GF30" s="115"/>
      <c r="GG30" s="114">
        <f>SUM(GB30:GF30)</f>
        <v>7.2495069999999995</v>
      </c>
    </row>
    <row r="31" spans="1:249" x14ac:dyDescent="0.25">
      <c r="A31" s="126">
        <f>A30+1</f>
        <v>4</v>
      </c>
      <c r="B31" s="203" t="s">
        <v>302</v>
      </c>
      <c r="C31" s="124" t="s">
        <v>31</v>
      </c>
      <c r="D31" s="123" t="s">
        <v>116</v>
      </c>
      <c r="E31" s="123"/>
      <c r="F31" s="123"/>
      <c r="G31" s="123">
        <v>2009</v>
      </c>
      <c r="H31" s="123">
        <v>2016</v>
      </c>
      <c r="I31" s="122">
        <v>136.00233880000002</v>
      </c>
      <c r="J31" s="122">
        <v>129.75700000000001</v>
      </c>
      <c r="K31" s="182"/>
      <c r="L31" s="123"/>
      <c r="M31" s="21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123"/>
      <c r="Y31" s="123"/>
      <c r="Z31" s="207"/>
      <c r="AA31" s="121"/>
      <c r="AB31" s="120"/>
      <c r="AC31" s="277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71">
        <f>J31*0.3</f>
        <v>38.927100000000003</v>
      </c>
      <c r="CC31" s="171"/>
      <c r="CD31" s="171"/>
      <c r="CE31" s="171"/>
      <c r="CF31" s="171"/>
      <c r="CG31" s="171"/>
      <c r="CH31" s="171"/>
      <c r="CI31" s="171"/>
      <c r="CJ31" s="171"/>
      <c r="CK31" s="171"/>
      <c r="CL31" s="171"/>
      <c r="CM31" s="171"/>
      <c r="CN31" s="171"/>
      <c r="CO31" s="171"/>
      <c r="CP31" s="171"/>
      <c r="CQ31" s="171"/>
      <c r="CR31" s="171"/>
      <c r="CS31" s="171"/>
      <c r="CT31" s="171"/>
      <c r="CU31" s="171"/>
      <c r="CV31" s="171"/>
      <c r="CW31" s="171"/>
      <c r="CX31" s="171"/>
      <c r="CY31" s="171"/>
      <c r="CZ31" s="171"/>
      <c r="DA31" s="171"/>
      <c r="DB31" s="171">
        <f>J31-CB31</f>
        <v>90.829900000000009</v>
      </c>
      <c r="DC31" s="171"/>
      <c r="DD31" s="171"/>
      <c r="DE31" s="171"/>
      <c r="DF31" s="171"/>
      <c r="DG31" s="171"/>
      <c r="DH31" s="171"/>
      <c r="DI31" s="171"/>
      <c r="DJ31" s="171"/>
      <c r="DK31" s="171"/>
      <c r="DL31" s="171"/>
      <c r="DM31" s="171"/>
      <c r="DN31" s="171"/>
      <c r="DO31" s="171"/>
      <c r="DP31" s="171"/>
      <c r="DQ31" s="171"/>
      <c r="DR31" s="171"/>
      <c r="DS31" s="171"/>
      <c r="DT31" s="171"/>
      <c r="DU31" s="171"/>
      <c r="DV31" s="171"/>
      <c r="DW31" s="171"/>
      <c r="DX31" s="171"/>
      <c r="DY31" s="171"/>
      <c r="DZ31" s="171"/>
      <c r="EA31" s="171"/>
      <c r="EB31" s="171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9">
        <f>AC31+BC31+CB31+DB31+EB31</f>
        <v>129.75700000000001</v>
      </c>
      <c r="FC31" s="118"/>
      <c r="FD31" s="118"/>
      <c r="FE31" s="118"/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/>
      <c r="FY31" s="118"/>
      <c r="FZ31" s="118"/>
      <c r="GA31" s="117"/>
      <c r="GB31" s="116"/>
      <c r="GC31" s="115"/>
      <c r="GD31" s="115">
        <f>32.9890677966102-0.003</f>
        <v>32.9860677966102</v>
      </c>
      <c r="GE31" s="115">
        <f>76.9744915254237-0.004</f>
        <v>76.970491525423697</v>
      </c>
      <c r="GF31" s="115"/>
      <c r="GG31" s="114">
        <f>SUM(GB31:GF31)</f>
        <v>109.9565593220339</v>
      </c>
    </row>
    <row r="32" spans="1:249" ht="31.5" x14ac:dyDescent="0.25">
      <c r="A32" s="126">
        <f>A31+1</f>
        <v>5</v>
      </c>
      <c r="B32" s="203" t="s">
        <v>301</v>
      </c>
      <c r="C32" s="124" t="s">
        <v>31</v>
      </c>
      <c r="D32" s="123" t="s">
        <v>116</v>
      </c>
      <c r="E32" s="123"/>
      <c r="F32" s="123"/>
      <c r="G32" s="123">
        <v>2013</v>
      </c>
      <c r="H32" s="123">
        <v>2017</v>
      </c>
      <c r="I32" s="122">
        <v>140.41691742215843</v>
      </c>
      <c r="J32" s="122">
        <v>140.41691742215841</v>
      </c>
      <c r="K32" s="182"/>
      <c r="L32" s="123"/>
      <c r="M32" s="123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123"/>
      <c r="Y32" s="123"/>
      <c r="Z32" s="207"/>
      <c r="AA32" s="121"/>
      <c r="AB32" s="120"/>
      <c r="AC32" s="277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71"/>
      <c r="CC32" s="171"/>
      <c r="CD32" s="171"/>
      <c r="CE32" s="171"/>
      <c r="CF32" s="171"/>
      <c r="CG32" s="171"/>
      <c r="CH32" s="171"/>
      <c r="CI32" s="171"/>
      <c r="CJ32" s="171"/>
      <c r="CK32" s="171"/>
      <c r="CL32" s="171"/>
      <c r="CM32" s="171"/>
      <c r="CN32" s="171"/>
      <c r="CO32" s="171"/>
      <c r="CP32" s="171"/>
      <c r="CQ32" s="171"/>
      <c r="CR32" s="171"/>
      <c r="CS32" s="171"/>
      <c r="CT32" s="171"/>
      <c r="CU32" s="171"/>
      <c r="CV32" s="171"/>
      <c r="CW32" s="171"/>
      <c r="CX32" s="171"/>
      <c r="CY32" s="171"/>
      <c r="CZ32" s="171"/>
      <c r="DA32" s="171"/>
      <c r="DB32" s="171">
        <v>89.753877091344933</v>
      </c>
      <c r="DC32" s="171"/>
      <c r="DD32" s="171"/>
      <c r="DE32" s="171"/>
      <c r="DF32" s="171"/>
      <c r="DG32" s="171"/>
      <c r="DH32" s="171"/>
      <c r="DI32" s="171"/>
      <c r="DJ32" s="171"/>
      <c r="DK32" s="171"/>
      <c r="DL32" s="171"/>
      <c r="DM32" s="171"/>
      <c r="DN32" s="171"/>
      <c r="DO32" s="171"/>
      <c r="DP32" s="171"/>
      <c r="DQ32" s="171"/>
      <c r="DR32" s="171"/>
      <c r="DS32" s="171"/>
      <c r="DT32" s="171"/>
      <c r="DU32" s="171"/>
      <c r="DV32" s="171"/>
      <c r="DW32" s="171"/>
      <c r="DX32" s="171"/>
      <c r="DY32" s="171"/>
      <c r="DZ32" s="171"/>
      <c r="EA32" s="171"/>
      <c r="EB32" s="171">
        <v>50.66304033081348</v>
      </c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9">
        <f>AC32+BC32+CB32+DB32+EB32</f>
        <v>140.41691742215841</v>
      </c>
      <c r="FC32" s="118"/>
      <c r="FD32" s="118"/>
      <c r="FE32" s="118"/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/>
      <c r="FY32" s="118"/>
      <c r="FZ32" s="118"/>
      <c r="GA32" s="117"/>
      <c r="GB32" s="116"/>
      <c r="GC32" s="115"/>
      <c r="GD32" s="115">
        <v>19.015651926132403</v>
      </c>
      <c r="GE32" s="115">
        <v>76.062607704529611</v>
      </c>
      <c r="GF32" s="115">
        <v>23.919128015234982</v>
      </c>
      <c r="GG32" s="114">
        <f>SUM(GB32:GF32)</f>
        <v>118.99738764589699</v>
      </c>
    </row>
    <row r="33" spans="1:249" x14ac:dyDescent="0.25">
      <c r="A33" s="126">
        <f>A32+1</f>
        <v>6</v>
      </c>
      <c r="B33" s="276" t="s">
        <v>300</v>
      </c>
      <c r="C33" s="141" t="s">
        <v>31</v>
      </c>
      <c r="D33" s="55" t="s">
        <v>116</v>
      </c>
      <c r="E33" s="55"/>
      <c r="F33" s="55"/>
      <c r="G33" s="55">
        <v>2016</v>
      </c>
      <c r="H33" s="55">
        <v>2017</v>
      </c>
      <c r="I33" s="52">
        <v>140</v>
      </c>
      <c r="J33" s="122">
        <v>140</v>
      </c>
      <c r="K33" s="63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275"/>
      <c r="AA33" s="274"/>
      <c r="AB33" s="273"/>
      <c r="AC33" s="136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5"/>
      <c r="BC33" s="135"/>
      <c r="BD33" s="135"/>
      <c r="BE33" s="135"/>
      <c r="BF33" s="135"/>
      <c r="BG33" s="135"/>
      <c r="BH33" s="135"/>
      <c r="BI33" s="135"/>
      <c r="BJ33" s="135"/>
      <c r="BK33" s="135"/>
      <c r="BL33" s="135"/>
      <c r="BM33" s="135"/>
      <c r="BN33" s="135"/>
      <c r="BO33" s="135"/>
      <c r="BP33" s="135"/>
      <c r="BQ33" s="135"/>
      <c r="BR33" s="135"/>
      <c r="BS33" s="135"/>
      <c r="BT33" s="135"/>
      <c r="BU33" s="135"/>
      <c r="BV33" s="135"/>
      <c r="BW33" s="135"/>
      <c r="BX33" s="135"/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5"/>
      <c r="CJ33" s="135"/>
      <c r="CK33" s="135"/>
      <c r="CL33" s="135"/>
      <c r="CM33" s="135"/>
      <c r="CN33" s="135"/>
      <c r="CO33" s="135"/>
      <c r="CP33" s="135"/>
      <c r="CQ33" s="135"/>
      <c r="CR33" s="135"/>
      <c r="CS33" s="135"/>
      <c r="CT33" s="135"/>
      <c r="CU33" s="135"/>
      <c r="CV33" s="135"/>
      <c r="CW33" s="135"/>
      <c r="CX33" s="135"/>
      <c r="CY33" s="135"/>
      <c r="CZ33" s="135"/>
      <c r="DA33" s="135"/>
      <c r="DB33" s="135">
        <v>70</v>
      </c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/>
      <c r="DY33" s="135"/>
      <c r="DZ33" s="135"/>
      <c r="EA33" s="135"/>
      <c r="EB33" s="135">
        <v>70</v>
      </c>
      <c r="EC33" s="135"/>
      <c r="ED33" s="135"/>
      <c r="EE33" s="135"/>
      <c r="EF33" s="135"/>
      <c r="EG33" s="135"/>
      <c r="EH33" s="135"/>
      <c r="EI33" s="135"/>
      <c r="EJ33" s="135"/>
      <c r="EK33" s="135"/>
      <c r="EL33" s="135"/>
      <c r="EM33" s="135"/>
      <c r="EN33" s="135"/>
      <c r="EO33" s="135"/>
      <c r="EP33" s="135"/>
      <c r="EQ33" s="135"/>
      <c r="ER33" s="135"/>
      <c r="ES33" s="135"/>
      <c r="ET33" s="135"/>
      <c r="EU33" s="135"/>
      <c r="EV33" s="135"/>
      <c r="EW33" s="135"/>
      <c r="EX33" s="135"/>
      <c r="EY33" s="135"/>
      <c r="EZ33" s="135"/>
      <c r="FA33" s="135"/>
      <c r="FB33" s="272">
        <f>AC33+BC33+CB33+DB33+EB33</f>
        <v>140</v>
      </c>
      <c r="FC33" s="271"/>
      <c r="FD33" s="271"/>
      <c r="FE33" s="271"/>
      <c r="FF33" s="271"/>
      <c r="FG33" s="271"/>
      <c r="FH33" s="271"/>
      <c r="FI33" s="271"/>
      <c r="FJ33" s="271"/>
      <c r="FK33" s="271"/>
      <c r="FL33" s="271"/>
      <c r="FM33" s="271"/>
      <c r="FN33" s="271"/>
      <c r="FO33" s="271"/>
      <c r="FP33" s="271"/>
      <c r="FQ33" s="271"/>
      <c r="FR33" s="271"/>
      <c r="FS33" s="271"/>
      <c r="FT33" s="271"/>
      <c r="FU33" s="271"/>
      <c r="FV33" s="271"/>
      <c r="FW33" s="271"/>
      <c r="FX33" s="271"/>
      <c r="FY33" s="271"/>
      <c r="FZ33" s="271"/>
      <c r="GA33" s="270"/>
      <c r="GB33" s="136"/>
      <c r="GC33" s="135"/>
      <c r="GD33" s="135"/>
      <c r="GE33" s="135">
        <f>DB33/1.18</f>
        <v>59.322033898305087</v>
      </c>
      <c r="GF33" s="135">
        <f>EB33/1.18</f>
        <v>59.322033898305087</v>
      </c>
      <c r="GG33" s="134">
        <f>SUM(GB33:GF33)</f>
        <v>118.64406779661017</v>
      </c>
    </row>
    <row r="34" spans="1:249" x14ac:dyDescent="0.25">
      <c r="A34" s="158"/>
      <c r="B34" s="133" t="s">
        <v>115</v>
      </c>
      <c r="C34" s="124"/>
      <c r="D34" s="139" t="s">
        <v>299</v>
      </c>
      <c r="E34" s="130"/>
      <c r="F34" s="130"/>
      <c r="G34" s="123"/>
      <c r="H34" s="123"/>
      <c r="I34" s="130">
        <f>SUM(I35:I37)</f>
        <v>386.9090833091692</v>
      </c>
      <c r="J34" s="130">
        <f>SUM(J35:J37)</f>
        <v>269.92341494438699</v>
      </c>
      <c r="K34" s="162"/>
      <c r="L34" s="130"/>
      <c r="M34" s="13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130"/>
      <c r="Y34" s="130"/>
      <c r="Z34" s="205"/>
      <c r="AA34" s="59"/>
      <c r="AB34" s="58"/>
      <c r="AC34" s="162">
        <f>SUM(AC35:AC37)</f>
        <v>3.512</v>
      </c>
      <c r="AD34" s="80">
        <f>SUM(AD35:AD37)</f>
        <v>0</v>
      </c>
      <c r="AE34" s="80">
        <f>SUM(AE35:AE37)</f>
        <v>0</v>
      </c>
      <c r="AF34" s="80">
        <f>SUM(AF35:AF37)</f>
        <v>0</v>
      </c>
      <c r="AG34" s="80">
        <f>SUM(AG35:AG37)</f>
        <v>0</v>
      </c>
      <c r="AH34" s="80">
        <f>SUM(AH35:AH37)</f>
        <v>0</v>
      </c>
      <c r="AI34" s="80">
        <f>SUM(AI35:AI37)</f>
        <v>0</v>
      </c>
      <c r="AJ34" s="80">
        <f>SUM(AJ35:AJ37)</f>
        <v>0</v>
      </c>
      <c r="AK34" s="80">
        <f>SUM(AK35:AK37)</f>
        <v>0</v>
      </c>
      <c r="AL34" s="80">
        <f>SUM(AL35:AL37)</f>
        <v>0</v>
      </c>
      <c r="AM34" s="80">
        <f>SUM(AM35:AM37)</f>
        <v>0</v>
      </c>
      <c r="AN34" s="80">
        <f>SUM(AN35:AN37)</f>
        <v>0</v>
      </c>
      <c r="AO34" s="80">
        <f>SUM(AO35:AO37)</f>
        <v>0</v>
      </c>
      <c r="AP34" s="80">
        <f>SUM(AP35:AP37)</f>
        <v>0</v>
      </c>
      <c r="AQ34" s="80">
        <f>SUM(AQ35:AQ37)</f>
        <v>0</v>
      </c>
      <c r="AR34" s="80">
        <f>SUM(AR35:AR37)</f>
        <v>0</v>
      </c>
      <c r="AS34" s="80">
        <f>SUM(AS35:AS37)</f>
        <v>0</v>
      </c>
      <c r="AT34" s="80">
        <f>SUM(AT35:AT37)</f>
        <v>0</v>
      </c>
      <c r="AU34" s="80">
        <f>SUM(AU35:AU37)</f>
        <v>0</v>
      </c>
      <c r="AV34" s="80">
        <f>SUM(AV35:AV37)</f>
        <v>0</v>
      </c>
      <c r="AW34" s="80">
        <f>SUM(AW35:AW37)</f>
        <v>0</v>
      </c>
      <c r="AX34" s="80">
        <f>SUM(AX35:AX37)</f>
        <v>0</v>
      </c>
      <c r="AY34" s="80">
        <f>SUM(AY35:AY37)</f>
        <v>0</v>
      </c>
      <c r="AZ34" s="80">
        <f>SUM(AZ35:AZ37)</f>
        <v>0</v>
      </c>
      <c r="BA34" s="80">
        <f>SUM(BA35:BA37)</f>
        <v>0</v>
      </c>
      <c r="BB34" s="80">
        <f>SUM(BB35:BB37)</f>
        <v>0</v>
      </c>
      <c r="BC34" s="80">
        <f>SUM(BC35:BC37)</f>
        <v>17</v>
      </c>
      <c r="BD34" s="80">
        <f>SUM(BD35:BD37)</f>
        <v>0</v>
      </c>
      <c r="BE34" s="80">
        <f>SUM(BE35:BE37)</f>
        <v>0</v>
      </c>
      <c r="BF34" s="80">
        <f>SUM(BF35:BF37)</f>
        <v>0</v>
      </c>
      <c r="BG34" s="80">
        <f>SUM(BG35:BG37)</f>
        <v>0</v>
      </c>
      <c r="BH34" s="80">
        <f>SUM(BH35:BH37)</f>
        <v>0</v>
      </c>
      <c r="BI34" s="80">
        <f>SUM(BI35:BI37)</f>
        <v>0</v>
      </c>
      <c r="BJ34" s="80">
        <f>SUM(BJ35:BJ37)</f>
        <v>0</v>
      </c>
      <c r="BK34" s="80">
        <f>SUM(BK35:BK37)</f>
        <v>0</v>
      </c>
      <c r="BL34" s="80">
        <f>SUM(BL35:BL37)</f>
        <v>0</v>
      </c>
      <c r="BM34" s="80">
        <f>SUM(BM35:BM37)</f>
        <v>0</v>
      </c>
      <c r="BN34" s="80">
        <f>SUM(BN35:BN37)</f>
        <v>0</v>
      </c>
      <c r="BO34" s="80">
        <f>SUM(BO35:BO37)</f>
        <v>0</v>
      </c>
      <c r="BP34" s="80">
        <f>SUM(BP35:BP37)</f>
        <v>0</v>
      </c>
      <c r="BQ34" s="80">
        <f>SUM(BQ35:BQ37)</f>
        <v>0</v>
      </c>
      <c r="BR34" s="80">
        <f>SUM(BR35:BR37)</f>
        <v>0</v>
      </c>
      <c r="BS34" s="80">
        <f>SUM(BS35:BS37)</f>
        <v>0</v>
      </c>
      <c r="BT34" s="80">
        <f>SUM(BT35:BT37)</f>
        <v>0</v>
      </c>
      <c r="BU34" s="80">
        <f>SUM(BU35:BU37)</f>
        <v>0</v>
      </c>
      <c r="BV34" s="80">
        <f>SUM(BV35:BV37)</f>
        <v>0</v>
      </c>
      <c r="BW34" s="80">
        <f>SUM(BW35:BW37)</f>
        <v>0</v>
      </c>
      <c r="BX34" s="80">
        <f>SUM(BX35:BX37)</f>
        <v>0</v>
      </c>
      <c r="BY34" s="80">
        <f>SUM(BY35:BY37)</f>
        <v>0</v>
      </c>
      <c r="BZ34" s="80">
        <f>SUM(BZ35:BZ37)</f>
        <v>0</v>
      </c>
      <c r="CA34" s="80">
        <f>SUM(CA35:CA37)</f>
        <v>0</v>
      </c>
      <c r="CB34" s="80">
        <f>SUM(CB35:CB37)</f>
        <v>138.57741494438699</v>
      </c>
      <c r="CC34" s="80">
        <f>SUM(CC35:CC37)</f>
        <v>0</v>
      </c>
      <c r="CD34" s="80">
        <f>SUM(CD35:CD37)</f>
        <v>0</v>
      </c>
      <c r="CE34" s="80">
        <f>SUM(CE35:CE37)</f>
        <v>0</v>
      </c>
      <c r="CF34" s="80">
        <f>SUM(CF35:CF37)</f>
        <v>0</v>
      </c>
      <c r="CG34" s="80">
        <f>SUM(CG35:CG37)</f>
        <v>0</v>
      </c>
      <c r="CH34" s="80">
        <f>SUM(CH35:CH37)</f>
        <v>0</v>
      </c>
      <c r="CI34" s="80">
        <f>SUM(CI35:CI37)</f>
        <v>0</v>
      </c>
      <c r="CJ34" s="80">
        <f>SUM(CJ35:CJ37)</f>
        <v>0</v>
      </c>
      <c r="CK34" s="80">
        <f>SUM(CK35:CK37)</f>
        <v>0</v>
      </c>
      <c r="CL34" s="80">
        <f>SUM(CL35:CL37)</f>
        <v>0</v>
      </c>
      <c r="CM34" s="80">
        <f>SUM(CM35:CM37)</f>
        <v>0</v>
      </c>
      <c r="CN34" s="80">
        <f>SUM(CN35:CN37)</f>
        <v>0</v>
      </c>
      <c r="CO34" s="80">
        <f>SUM(CO35:CO37)</f>
        <v>0</v>
      </c>
      <c r="CP34" s="80">
        <f>SUM(CP35:CP37)</f>
        <v>0</v>
      </c>
      <c r="CQ34" s="80">
        <f>SUM(CQ35:CQ37)</f>
        <v>0</v>
      </c>
      <c r="CR34" s="80">
        <f>SUM(CR35:CR37)</f>
        <v>0</v>
      </c>
      <c r="CS34" s="80">
        <f>SUM(CS35:CS37)</f>
        <v>0</v>
      </c>
      <c r="CT34" s="80">
        <f>SUM(CT35:CT37)</f>
        <v>0</v>
      </c>
      <c r="CU34" s="80">
        <f>SUM(CU35:CU37)</f>
        <v>0</v>
      </c>
      <c r="CV34" s="80">
        <f>SUM(CV35:CV37)</f>
        <v>0</v>
      </c>
      <c r="CW34" s="80">
        <f>SUM(CW35:CW37)</f>
        <v>0</v>
      </c>
      <c r="CX34" s="80">
        <f>SUM(CX35:CX37)</f>
        <v>0</v>
      </c>
      <c r="CY34" s="80">
        <f>SUM(CY35:CY37)</f>
        <v>0</v>
      </c>
      <c r="CZ34" s="80">
        <f>SUM(CZ35:CZ37)</f>
        <v>0</v>
      </c>
      <c r="DA34" s="80">
        <f>SUM(DA35:DA37)</f>
        <v>0</v>
      </c>
      <c r="DB34" s="80">
        <f>SUM(DB35:DB37)</f>
        <v>36.001199999999997</v>
      </c>
      <c r="DC34" s="80">
        <f>SUM(DC35:DC37)</f>
        <v>0</v>
      </c>
      <c r="DD34" s="80">
        <f>SUM(DD35:DD37)</f>
        <v>0</v>
      </c>
      <c r="DE34" s="80">
        <f>SUM(DE35:DE37)</f>
        <v>0</v>
      </c>
      <c r="DF34" s="80">
        <f>SUM(DF35:DF37)</f>
        <v>0</v>
      </c>
      <c r="DG34" s="80">
        <f>SUM(DG35:DG37)</f>
        <v>0</v>
      </c>
      <c r="DH34" s="80">
        <f>SUM(DH35:DH37)</f>
        <v>0</v>
      </c>
      <c r="DI34" s="80">
        <f>SUM(DI35:DI37)</f>
        <v>0</v>
      </c>
      <c r="DJ34" s="80">
        <f>SUM(DJ35:DJ37)</f>
        <v>0</v>
      </c>
      <c r="DK34" s="80">
        <f>SUM(DK35:DK37)</f>
        <v>0</v>
      </c>
      <c r="DL34" s="80">
        <f>SUM(DL35:DL37)</f>
        <v>0</v>
      </c>
      <c r="DM34" s="80">
        <f>SUM(DM35:DM37)</f>
        <v>0</v>
      </c>
      <c r="DN34" s="80">
        <f>SUM(DN35:DN37)</f>
        <v>0</v>
      </c>
      <c r="DO34" s="80">
        <f>SUM(DO35:DO37)</f>
        <v>0</v>
      </c>
      <c r="DP34" s="80">
        <f>SUM(DP35:DP37)</f>
        <v>0</v>
      </c>
      <c r="DQ34" s="80">
        <f>SUM(DQ35:DQ37)</f>
        <v>0</v>
      </c>
      <c r="DR34" s="80">
        <f>SUM(DR35:DR37)</f>
        <v>0</v>
      </c>
      <c r="DS34" s="80">
        <f>SUM(DS35:DS37)</f>
        <v>0</v>
      </c>
      <c r="DT34" s="80">
        <f>SUM(DT35:DT37)</f>
        <v>0</v>
      </c>
      <c r="DU34" s="80">
        <f>SUM(DU35:DU37)</f>
        <v>0</v>
      </c>
      <c r="DV34" s="80">
        <f>SUM(DV35:DV37)</f>
        <v>0</v>
      </c>
      <c r="DW34" s="80">
        <f>SUM(DW35:DW37)</f>
        <v>0</v>
      </c>
      <c r="DX34" s="80">
        <f>SUM(DX35:DX37)</f>
        <v>0</v>
      </c>
      <c r="DY34" s="80">
        <f>SUM(DY35:DY37)</f>
        <v>0</v>
      </c>
      <c r="DZ34" s="80">
        <f>SUM(DZ35:DZ37)</f>
        <v>0</v>
      </c>
      <c r="EA34" s="80">
        <f>SUM(EA35:EA37)</f>
        <v>0</v>
      </c>
      <c r="EB34" s="80">
        <f>SUM(EB35:EB37)</f>
        <v>74.832800000000006</v>
      </c>
      <c r="EC34" s="80">
        <f>SUM(EC35:EC37)</f>
        <v>0</v>
      </c>
      <c r="ED34" s="80">
        <f>SUM(ED35:ED37)</f>
        <v>0</v>
      </c>
      <c r="EE34" s="80">
        <f>SUM(EE35:EE37)</f>
        <v>0</v>
      </c>
      <c r="EF34" s="80">
        <f>SUM(EF35:EF37)</f>
        <v>0</v>
      </c>
      <c r="EG34" s="80">
        <f>SUM(EG35:EG37)</f>
        <v>0</v>
      </c>
      <c r="EH34" s="80">
        <f>SUM(EH35:EH37)</f>
        <v>0</v>
      </c>
      <c r="EI34" s="80">
        <f>SUM(EI35:EI37)</f>
        <v>0</v>
      </c>
      <c r="EJ34" s="80">
        <f>SUM(EJ35:EJ37)</f>
        <v>0</v>
      </c>
      <c r="EK34" s="80">
        <f>SUM(EK35:EK37)</f>
        <v>0</v>
      </c>
      <c r="EL34" s="80">
        <f>SUM(EL35:EL37)</f>
        <v>0</v>
      </c>
      <c r="EM34" s="80">
        <f>SUM(EM35:EM37)</f>
        <v>0</v>
      </c>
      <c r="EN34" s="80">
        <f>SUM(EN35:EN37)</f>
        <v>0</v>
      </c>
      <c r="EO34" s="80">
        <f>SUM(EO35:EO37)</f>
        <v>0</v>
      </c>
      <c r="EP34" s="80">
        <f>SUM(EP35:EP37)</f>
        <v>0</v>
      </c>
      <c r="EQ34" s="80">
        <f>SUM(EQ35:EQ37)</f>
        <v>0</v>
      </c>
      <c r="ER34" s="80">
        <f>SUM(ER35:ER37)</f>
        <v>0</v>
      </c>
      <c r="ES34" s="80">
        <f>SUM(ES35:ES37)</f>
        <v>0</v>
      </c>
      <c r="ET34" s="80">
        <f>SUM(ET35:ET37)</f>
        <v>0</v>
      </c>
      <c r="EU34" s="80">
        <f>SUM(EU35:EU37)</f>
        <v>0</v>
      </c>
      <c r="EV34" s="80">
        <f>SUM(EV35:EV37)</f>
        <v>0</v>
      </c>
      <c r="EW34" s="80">
        <f>SUM(EW35:EW37)</f>
        <v>0</v>
      </c>
      <c r="EX34" s="80">
        <f>SUM(EX35:EX37)</f>
        <v>0</v>
      </c>
      <c r="EY34" s="80">
        <f>SUM(EY35:EY37)</f>
        <v>0</v>
      </c>
      <c r="EZ34" s="80">
        <f>SUM(EZ35:EZ37)</f>
        <v>0</v>
      </c>
      <c r="FA34" s="80">
        <f>SUM(FA35:FA37)</f>
        <v>0</v>
      </c>
      <c r="FB34" s="84">
        <f>SUM(FB35:FB37)</f>
        <v>269.92341494438699</v>
      </c>
      <c r="FC34" s="118"/>
      <c r="FD34" s="118"/>
      <c r="FE34" s="118"/>
      <c r="FF34" s="118"/>
      <c r="FG34" s="118"/>
      <c r="FH34" s="118"/>
      <c r="FI34" s="118"/>
      <c r="FJ34" s="118"/>
      <c r="FK34" s="118"/>
      <c r="FL34" s="118"/>
      <c r="FM34" s="118"/>
      <c r="FN34" s="118"/>
      <c r="FO34" s="118"/>
      <c r="FP34" s="118"/>
      <c r="FQ34" s="118"/>
      <c r="FR34" s="118"/>
      <c r="FS34" s="118"/>
      <c r="FT34" s="118"/>
      <c r="FU34" s="118"/>
      <c r="FV34" s="118"/>
      <c r="FW34" s="118"/>
      <c r="FX34" s="118"/>
      <c r="FY34" s="118"/>
      <c r="FZ34" s="118"/>
      <c r="GA34" s="117"/>
      <c r="GB34" s="81">
        <f>SUM(GB35:GB37)</f>
        <v>3.5474374267796609</v>
      </c>
      <c r="GC34" s="80">
        <f>SUM(GC35:GC37)</f>
        <v>14.40677966101695</v>
      </c>
      <c r="GD34" s="80">
        <f>SUM(GD35:GD37)</f>
        <v>117.43848724100593</v>
      </c>
      <c r="GE34" s="80">
        <f>SUM(GE35:GE37)</f>
        <v>30.509491525423726</v>
      </c>
      <c r="GF34" s="80">
        <f>SUM(GF35:GF37)</f>
        <v>63.417627118644077</v>
      </c>
      <c r="GG34" s="79">
        <f>SUM(GB34:GF34)</f>
        <v>229.31982297287036</v>
      </c>
    </row>
    <row r="35" spans="1:249" ht="31.5" x14ac:dyDescent="0.25">
      <c r="A35" s="126">
        <f>A33+1</f>
        <v>7</v>
      </c>
      <c r="B35" s="203" t="s">
        <v>298</v>
      </c>
      <c r="C35" s="124" t="s">
        <v>31</v>
      </c>
      <c r="D35" s="123" t="s">
        <v>297</v>
      </c>
      <c r="E35" s="123"/>
      <c r="F35" s="123"/>
      <c r="G35" s="123">
        <v>2009</v>
      </c>
      <c r="H35" s="123">
        <v>2013</v>
      </c>
      <c r="I35" s="52">
        <v>23.271063093799999</v>
      </c>
      <c r="J35" s="122">
        <v>0.29599999999999999</v>
      </c>
      <c r="K35" s="182"/>
      <c r="L35" s="123"/>
      <c r="M35" s="123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123"/>
      <c r="Y35" s="123"/>
      <c r="Z35" s="207"/>
      <c r="AA35" s="121"/>
      <c r="AB35" s="120"/>
      <c r="AC35" s="191">
        <v>0.29599999999999999</v>
      </c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9">
        <f>AC35+BC35+CB35+DB35+EB35</f>
        <v>0.29599999999999999</v>
      </c>
      <c r="FC35" s="118"/>
      <c r="FD35" s="118"/>
      <c r="FE35" s="118"/>
      <c r="FF35" s="118"/>
      <c r="FG35" s="118"/>
      <c r="FH35" s="118"/>
      <c r="FI35" s="118"/>
      <c r="FJ35" s="118"/>
      <c r="FK35" s="118"/>
      <c r="FL35" s="118"/>
      <c r="FM35" s="118"/>
      <c r="FN35" s="118"/>
      <c r="FO35" s="118"/>
      <c r="FP35" s="118"/>
      <c r="FQ35" s="118"/>
      <c r="FR35" s="118"/>
      <c r="FS35" s="118"/>
      <c r="FT35" s="118"/>
      <c r="FU35" s="118"/>
      <c r="FV35" s="118"/>
      <c r="FW35" s="118"/>
      <c r="FX35" s="118"/>
      <c r="FY35" s="118"/>
      <c r="FZ35" s="118"/>
      <c r="GA35" s="117"/>
      <c r="GB35" s="116">
        <v>0.73963049999999997</v>
      </c>
      <c r="GC35" s="115"/>
      <c r="GD35" s="115"/>
      <c r="GE35" s="115"/>
      <c r="GF35" s="115"/>
      <c r="GG35" s="114">
        <f>SUM(GB35:GF35)</f>
        <v>0.73963049999999997</v>
      </c>
    </row>
    <row r="36" spans="1:249" ht="31.5" x14ac:dyDescent="0.25">
      <c r="A36" s="126">
        <f>A35+1</f>
        <v>8</v>
      </c>
      <c r="B36" s="203" t="s">
        <v>296</v>
      </c>
      <c r="C36" s="124" t="s">
        <v>31</v>
      </c>
      <c r="D36" s="123" t="s">
        <v>295</v>
      </c>
      <c r="E36" s="123"/>
      <c r="F36" s="123"/>
      <c r="G36" s="123">
        <v>2008</v>
      </c>
      <c r="H36" s="123">
        <v>2015</v>
      </c>
      <c r="I36" s="52">
        <v>152.25748911798701</v>
      </c>
      <c r="J36" s="52">
        <v>149.62341494438698</v>
      </c>
      <c r="K36" s="123"/>
      <c r="L36" s="123"/>
      <c r="M36" s="123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123"/>
      <c r="Y36" s="123"/>
      <c r="Z36" s="207"/>
      <c r="AA36" s="121"/>
      <c r="AB36" s="120"/>
      <c r="AC36" s="191">
        <v>1.046</v>
      </c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>
        <v>10</v>
      </c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71">
        <v>138.57741494438699</v>
      </c>
      <c r="CC36" s="171"/>
      <c r="CD36" s="171"/>
      <c r="CE36" s="171"/>
      <c r="CF36" s="171"/>
      <c r="CG36" s="171"/>
      <c r="CH36" s="171"/>
      <c r="CI36" s="171"/>
      <c r="CJ36" s="171"/>
      <c r="CK36" s="171"/>
      <c r="CL36" s="171"/>
      <c r="CM36" s="171"/>
      <c r="CN36" s="171"/>
      <c r="CO36" s="171"/>
      <c r="CP36" s="171"/>
      <c r="CQ36" s="171"/>
      <c r="CR36" s="171"/>
      <c r="CS36" s="171"/>
      <c r="CT36" s="171"/>
      <c r="CU36" s="171"/>
      <c r="CV36" s="171"/>
      <c r="CW36" s="171"/>
      <c r="CX36" s="171"/>
      <c r="CY36" s="171"/>
      <c r="CZ36" s="171"/>
      <c r="DA36" s="171"/>
      <c r="DB36" s="171"/>
      <c r="DC36" s="171"/>
      <c r="DD36" s="171"/>
      <c r="DE36" s="171"/>
      <c r="DF36" s="171"/>
      <c r="DG36" s="171"/>
      <c r="DH36" s="171"/>
      <c r="DI36" s="171"/>
      <c r="DJ36" s="171"/>
      <c r="DK36" s="171"/>
      <c r="DL36" s="171"/>
      <c r="DM36" s="171"/>
      <c r="DN36" s="171"/>
      <c r="DO36" s="171"/>
      <c r="DP36" s="171"/>
      <c r="DQ36" s="171"/>
      <c r="DR36" s="171"/>
      <c r="DS36" s="171"/>
      <c r="DT36" s="171"/>
      <c r="DU36" s="171"/>
      <c r="DV36" s="171"/>
      <c r="DW36" s="171"/>
      <c r="DX36" s="171"/>
      <c r="DY36" s="171"/>
      <c r="DZ36" s="171"/>
      <c r="EA36" s="171"/>
      <c r="EB36" s="171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9">
        <f>AC36+BC36+CB36+DB36+EB36</f>
        <v>149.62341494438698</v>
      </c>
      <c r="FC36" s="118"/>
      <c r="FD36" s="118"/>
      <c r="FE36" s="118"/>
      <c r="FF36" s="118"/>
      <c r="FG36" s="118"/>
      <c r="FH36" s="118"/>
      <c r="FI36" s="118"/>
      <c r="FJ36" s="118"/>
      <c r="FK36" s="118"/>
      <c r="FL36" s="118"/>
      <c r="FM36" s="118"/>
      <c r="FN36" s="118"/>
      <c r="FO36" s="118"/>
      <c r="FP36" s="118"/>
      <c r="FQ36" s="118"/>
      <c r="FR36" s="118"/>
      <c r="FS36" s="118"/>
      <c r="FT36" s="118"/>
      <c r="FU36" s="118"/>
      <c r="FV36" s="118"/>
      <c r="FW36" s="118"/>
      <c r="FX36" s="118"/>
      <c r="FY36" s="118"/>
      <c r="FZ36" s="118"/>
      <c r="GA36" s="117"/>
      <c r="GB36" s="116">
        <v>0.99880692677966099</v>
      </c>
      <c r="GC36" s="115">
        <f>BC36/1.18</f>
        <v>8.4745762711864412</v>
      </c>
      <c r="GD36" s="115">
        <f>CB36/1.18</f>
        <v>117.43848724100593</v>
      </c>
      <c r="GE36" s="115"/>
      <c r="GF36" s="115"/>
      <c r="GG36" s="114">
        <f>SUM(GB36:GF36)</f>
        <v>126.91187043897203</v>
      </c>
    </row>
    <row r="37" spans="1:249" ht="31.5" x14ac:dyDescent="0.25">
      <c r="A37" s="126">
        <f>A36+1</f>
        <v>9</v>
      </c>
      <c r="B37" s="203" t="s">
        <v>294</v>
      </c>
      <c r="C37" s="124" t="s">
        <v>31</v>
      </c>
      <c r="D37" s="123" t="s">
        <v>293</v>
      </c>
      <c r="E37" s="123"/>
      <c r="F37" s="123"/>
      <c r="G37" s="123">
        <v>2008</v>
      </c>
      <c r="H37" s="123">
        <v>2017</v>
      </c>
      <c r="I37" s="52">
        <v>211.38053109738217</v>
      </c>
      <c r="J37" s="52">
        <v>120.004</v>
      </c>
      <c r="K37" s="182"/>
      <c r="L37" s="123"/>
      <c r="M37" s="123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123"/>
      <c r="Y37" s="123"/>
      <c r="Z37" s="227"/>
      <c r="AA37" s="121"/>
      <c r="AB37" s="120"/>
      <c r="AC37" s="191">
        <v>2.17</v>
      </c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>
        <v>7</v>
      </c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71"/>
      <c r="CC37" s="171"/>
      <c r="CD37" s="171"/>
      <c r="CE37" s="171"/>
      <c r="CF37" s="171"/>
      <c r="CG37" s="171"/>
      <c r="CH37" s="171"/>
      <c r="CI37" s="171"/>
      <c r="CJ37" s="171"/>
      <c r="CK37" s="171"/>
      <c r="CL37" s="171"/>
      <c r="CM37" s="171"/>
      <c r="CN37" s="171"/>
      <c r="CO37" s="171"/>
      <c r="CP37" s="171"/>
      <c r="CQ37" s="171"/>
      <c r="CR37" s="171"/>
      <c r="CS37" s="171"/>
      <c r="CT37" s="171"/>
      <c r="CU37" s="171"/>
      <c r="CV37" s="171"/>
      <c r="CW37" s="171"/>
      <c r="CX37" s="171"/>
      <c r="CY37" s="171"/>
      <c r="CZ37" s="171"/>
      <c r="DA37" s="171"/>
      <c r="DB37" s="171">
        <f>J37*0.3</f>
        <v>36.001199999999997</v>
      </c>
      <c r="DC37" s="171"/>
      <c r="DD37" s="171"/>
      <c r="DE37" s="171"/>
      <c r="DF37" s="171"/>
      <c r="DG37" s="171"/>
      <c r="DH37" s="171"/>
      <c r="DI37" s="171"/>
      <c r="DJ37" s="171"/>
      <c r="DK37" s="171"/>
      <c r="DL37" s="171"/>
      <c r="DM37" s="171"/>
      <c r="DN37" s="171"/>
      <c r="DO37" s="171"/>
      <c r="DP37" s="171"/>
      <c r="DQ37" s="171"/>
      <c r="DR37" s="171"/>
      <c r="DS37" s="171"/>
      <c r="DT37" s="171"/>
      <c r="DU37" s="171"/>
      <c r="DV37" s="171"/>
      <c r="DW37" s="171"/>
      <c r="DX37" s="171"/>
      <c r="DY37" s="171"/>
      <c r="DZ37" s="171"/>
      <c r="EA37" s="171"/>
      <c r="EB37" s="171">
        <f>J37-DB37-AC37-7</f>
        <v>74.832800000000006</v>
      </c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9">
        <f>AC37+BC37+CB37+DB37+EB37</f>
        <v>120.004</v>
      </c>
      <c r="FC37" s="118"/>
      <c r="FD37" s="118"/>
      <c r="FE37" s="118"/>
      <c r="FF37" s="118"/>
      <c r="FG37" s="118"/>
      <c r="FH37" s="118"/>
      <c r="FI37" s="118"/>
      <c r="FJ37" s="118"/>
      <c r="FK37" s="118"/>
      <c r="FL37" s="118"/>
      <c r="FM37" s="118"/>
      <c r="FN37" s="118"/>
      <c r="FO37" s="118"/>
      <c r="FP37" s="118"/>
      <c r="FQ37" s="118"/>
      <c r="FR37" s="118"/>
      <c r="FS37" s="118"/>
      <c r="FT37" s="118"/>
      <c r="FU37" s="118"/>
      <c r="FV37" s="118"/>
      <c r="FW37" s="118"/>
      <c r="FX37" s="118"/>
      <c r="FY37" s="118"/>
      <c r="FZ37" s="118"/>
      <c r="GA37" s="117"/>
      <c r="GB37" s="116">
        <v>1.8089999999999999</v>
      </c>
      <c r="GC37" s="171">
        <f>BC37/1.18</f>
        <v>5.9322033898305087</v>
      </c>
      <c r="GD37" s="115"/>
      <c r="GE37" s="115">
        <f>DB37/1.18</f>
        <v>30.509491525423726</v>
      </c>
      <c r="GF37" s="115">
        <f>EB37/1.18</f>
        <v>63.417627118644077</v>
      </c>
      <c r="GG37" s="114">
        <f>SUM(GB37:GF37)</f>
        <v>101.66832203389831</v>
      </c>
    </row>
    <row r="38" spans="1:249" s="10" customFormat="1" x14ac:dyDescent="0.25">
      <c r="A38" s="132"/>
      <c r="B38" s="133" t="s">
        <v>54</v>
      </c>
      <c r="C38" s="124"/>
      <c r="D38" s="139"/>
      <c r="E38" s="139"/>
      <c r="F38" s="139"/>
      <c r="G38" s="123"/>
      <c r="H38" s="123"/>
      <c r="I38" s="130"/>
      <c r="J38" s="130"/>
      <c r="K38" s="140"/>
      <c r="L38" s="139"/>
      <c r="M38" s="139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139"/>
      <c r="Y38" s="139"/>
      <c r="Z38" s="205"/>
      <c r="AA38" s="59"/>
      <c r="AB38" s="58"/>
      <c r="AC38" s="269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8"/>
      <c r="CG38" s="148"/>
      <c r="CH38" s="148"/>
      <c r="CI38" s="148"/>
      <c r="CJ38" s="148"/>
      <c r="CK38" s="148"/>
      <c r="CL38" s="148"/>
      <c r="CM38" s="148"/>
      <c r="CN38" s="148"/>
      <c r="CO38" s="148"/>
      <c r="CP38" s="148"/>
      <c r="CQ38" s="148"/>
      <c r="CR38" s="148"/>
      <c r="CS38" s="148"/>
      <c r="CT38" s="148"/>
      <c r="CU38" s="148"/>
      <c r="CV38" s="148"/>
      <c r="CW38" s="148"/>
      <c r="CX38" s="148"/>
      <c r="CY38" s="148"/>
      <c r="CZ38" s="148"/>
      <c r="DA38" s="148"/>
      <c r="DB38" s="148"/>
      <c r="DC38" s="148"/>
      <c r="DD38" s="148"/>
      <c r="DE38" s="148"/>
      <c r="DF38" s="148"/>
      <c r="DG38" s="148"/>
      <c r="DH38" s="148"/>
      <c r="DI38" s="148"/>
      <c r="DJ38" s="148"/>
      <c r="DK38" s="148"/>
      <c r="DL38" s="148"/>
      <c r="DM38" s="148"/>
      <c r="DN38" s="148"/>
      <c r="DO38" s="148"/>
      <c r="DP38" s="148"/>
      <c r="DQ38" s="148"/>
      <c r="DR38" s="148"/>
      <c r="DS38" s="148"/>
      <c r="DT38" s="148"/>
      <c r="DU38" s="148"/>
      <c r="DV38" s="148"/>
      <c r="DW38" s="148"/>
      <c r="DX38" s="148"/>
      <c r="DY38" s="148"/>
      <c r="DZ38" s="148"/>
      <c r="EA38" s="148"/>
      <c r="EB38" s="148"/>
      <c r="EC38" s="148"/>
      <c r="ED38" s="148"/>
      <c r="EE38" s="148"/>
      <c r="EF38" s="148"/>
      <c r="EG38" s="148"/>
      <c r="EH38" s="148"/>
      <c r="EI38" s="148"/>
      <c r="EJ38" s="148"/>
      <c r="EK38" s="148"/>
      <c r="EL38" s="148"/>
      <c r="EM38" s="148"/>
      <c r="EN38" s="148"/>
      <c r="EO38" s="148"/>
      <c r="EP38" s="148"/>
      <c r="EQ38" s="148"/>
      <c r="ER38" s="148"/>
      <c r="ES38" s="148"/>
      <c r="ET38" s="148"/>
      <c r="EU38" s="148"/>
      <c r="EV38" s="148"/>
      <c r="EW38" s="148"/>
      <c r="EX38" s="148"/>
      <c r="EY38" s="148"/>
      <c r="EZ38" s="148"/>
      <c r="FA38" s="148"/>
      <c r="FB38" s="119">
        <f>AC38+BC38+CB38+DB38+EB38</f>
        <v>0</v>
      </c>
      <c r="FC38" s="146"/>
      <c r="FD38" s="146"/>
      <c r="FE38" s="146"/>
      <c r="FF38" s="146"/>
      <c r="FG38" s="146"/>
      <c r="FH38" s="146"/>
      <c r="FI38" s="146"/>
      <c r="FJ38" s="146"/>
      <c r="FK38" s="146"/>
      <c r="FL38" s="146"/>
      <c r="FM38" s="146"/>
      <c r="FN38" s="146"/>
      <c r="FO38" s="146"/>
      <c r="FP38" s="146"/>
      <c r="FQ38" s="146"/>
      <c r="FR38" s="146"/>
      <c r="FS38" s="146"/>
      <c r="FT38" s="146"/>
      <c r="FU38" s="146"/>
      <c r="FV38" s="146"/>
      <c r="FW38" s="146"/>
      <c r="FX38" s="146"/>
      <c r="FY38" s="146"/>
      <c r="FZ38" s="146"/>
      <c r="GA38" s="145"/>
      <c r="GB38" s="149"/>
      <c r="GC38" s="148"/>
      <c r="GD38" s="148"/>
      <c r="GE38" s="148"/>
      <c r="GF38" s="148"/>
      <c r="GG38" s="176">
        <f>SUM(GB38:GF38)</f>
        <v>0</v>
      </c>
      <c r="GH38" s="1"/>
      <c r="GI38" s="78"/>
      <c r="GJ38" s="78"/>
      <c r="GK38" s="78"/>
      <c r="GL38" s="78"/>
      <c r="GM38" s="78"/>
      <c r="GN38" s="78"/>
      <c r="GO38" s="78"/>
      <c r="GP38" s="78"/>
      <c r="GQ38" s="78"/>
      <c r="GR38" s="78"/>
      <c r="GS38" s="78"/>
      <c r="GT38" s="78"/>
      <c r="GU38" s="78"/>
      <c r="GV38" s="78"/>
      <c r="GW38" s="78"/>
      <c r="GX38" s="78"/>
      <c r="GY38" s="78"/>
      <c r="GZ38" s="78"/>
      <c r="HA38" s="78"/>
      <c r="HB38" s="78"/>
      <c r="HC38" s="78"/>
      <c r="HD38" s="78"/>
      <c r="HE38" s="78"/>
      <c r="HF38" s="78"/>
      <c r="HG38" s="78"/>
      <c r="HH38" s="78"/>
      <c r="HI38" s="78"/>
      <c r="HJ38" s="78"/>
      <c r="HK38" s="78"/>
      <c r="HL38" s="78"/>
      <c r="HM38" s="78"/>
      <c r="HN38" s="78"/>
      <c r="HO38" s="78"/>
      <c r="HP38" s="78"/>
      <c r="HQ38" s="78"/>
      <c r="HR38" s="78"/>
      <c r="HS38" s="78"/>
      <c r="HT38" s="78"/>
      <c r="HU38" s="78"/>
      <c r="HV38" s="78"/>
      <c r="HW38" s="78"/>
      <c r="HX38" s="78"/>
      <c r="HY38" s="78"/>
      <c r="HZ38" s="78"/>
      <c r="IA38" s="78"/>
      <c r="IB38" s="78"/>
      <c r="IC38" s="78"/>
      <c r="ID38" s="78"/>
      <c r="IE38" s="78"/>
      <c r="IF38" s="78"/>
      <c r="IG38" s="78"/>
      <c r="IH38" s="78"/>
      <c r="II38" s="78"/>
      <c r="IJ38" s="78"/>
      <c r="IK38" s="78"/>
      <c r="IL38" s="78"/>
      <c r="IM38" s="78"/>
      <c r="IN38" s="78"/>
      <c r="IO38" s="78"/>
    </row>
    <row r="39" spans="1:249" s="10" customFormat="1" ht="31.5" x14ac:dyDescent="0.25">
      <c r="A39" s="132"/>
      <c r="B39" s="133" t="s">
        <v>35</v>
      </c>
      <c r="C39" s="124"/>
      <c r="D39" s="139" t="s">
        <v>292</v>
      </c>
      <c r="E39" s="170"/>
      <c r="F39" s="170"/>
      <c r="G39" s="123"/>
      <c r="H39" s="123"/>
      <c r="I39" s="170">
        <f>SUM(I40:I90)</f>
        <v>369.56836531479996</v>
      </c>
      <c r="J39" s="170">
        <f>SUM(J40:J90)</f>
        <v>329.87176016123499</v>
      </c>
      <c r="K39" s="268" t="s">
        <v>288</v>
      </c>
      <c r="L39" s="170"/>
      <c r="M39" s="267"/>
      <c r="N39" s="170" t="s">
        <v>288</v>
      </c>
      <c r="O39" s="166"/>
      <c r="P39" s="166"/>
      <c r="Q39" s="170" t="s">
        <v>288</v>
      </c>
      <c r="R39" s="166"/>
      <c r="S39" s="166"/>
      <c r="T39" s="170" t="s">
        <v>288</v>
      </c>
      <c r="U39" s="166"/>
      <c r="V39" s="166"/>
      <c r="W39" s="170" t="s">
        <v>288</v>
      </c>
      <c r="X39" s="170"/>
      <c r="Y39" s="170"/>
      <c r="Z39" s="266" t="s">
        <v>291</v>
      </c>
      <c r="AA39" s="59"/>
      <c r="AB39" s="58"/>
      <c r="AC39" s="162">
        <f>AC40+AC88+AC89+AC90</f>
        <v>95.81168016123506</v>
      </c>
      <c r="AD39" s="166">
        <f>SUM(AD40:AD88)</f>
        <v>0</v>
      </c>
      <c r="AE39" s="166">
        <f>SUM(AE40:AE88)</f>
        <v>0</v>
      </c>
      <c r="AF39" s="166">
        <f>SUM(AF40:AF88)</f>
        <v>0</v>
      </c>
      <c r="AG39" s="166">
        <f>SUM(AG40:AG88)</f>
        <v>0</v>
      </c>
      <c r="AH39" s="166">
        <f>SUM(AH40:AH88)</f>
        <v>0</v>
      </c>
      <c r="AI39" s="166">
        <f>SUM(AI40:AI88)</f>
        <v>0</v>
      </c>
      <c r="AJ39" s="166">
        <f>SUM(AJ40:AJ88)</f>
        <v>0</v>
      </c>
      <c r="AK39" s="166">
        <f>SUM(AK40:AK88)</f>
        <v>0</v>
      </c>
      <c r="AL39" s="166">
        <f>SUM(AL40:AL88)</f>
        <v>0</v>
      </c>
      <c r="AM39" s="166">
        <f>SUM(AM40:AM88)</f>
        <v>0</v>
      </c>
      <c r="AN39" s="166">
        <f>SUM(AN40:AN88)</f>
        <v>0</v>
      </c>
      <c r="AO39" s="166">
        <f>SUM(AO40:AO88)</f>
        <v>0</v>
      </c>
      <c r="AP39" s="166">
        <f>SUM(AP40:AP88)</f>
        <v>0</v>
      </c>
      <c r="AQ39" s="166">
        <f>SUM(AQ40:AQ88)</f>
        <v>0</v>
      </c>
      <c r="AR39" s="166">
        <f>SUM(AR40:AR88)</f>
        <v>0</v>
      </c>
      <c r="AS39" s="166">
        <f>SUM(AS40:AS88)</f>
        <v>0</v>
      </c>
      <c r="AT39" s="166">
        <f>SUM(AT40:AT88)</f>
        <v>0</v>
      </c>
      <c r="AU39" s="166">
        <f>SUM(AU40:AU88)</f>
        <v>0</v>
      </c>
      <c r="AV39" s="166">
        <f>SUM(AV40:AV88)</f>
        <v>0</v>
      </c>
      <c r="AW39" s="166">
        <f>SUM(AW40:AW88)</f>
        <v>0</v>
      </c>
      <c r="AX39" s="166">
        <f>SUM(AX40:AX88)</f>
        <v>0</v>
      </c>
      <c r="AY39" s="166">
        <f>SUM(AY40:AY88)</f>
        <v>0</v>
      </c>
      <c r="AZ39" s="166">
        <f>SUM(AZ40:AZ88)</f>
        <v>0</v>
      </c>
      <c r="BA39" s="166">
        <f>SUM(BA40:BA88)</f>
        <v>0</v>
      </c>
      <c r="BB39" s="166">
        <f>SUM(BB40:BB88)</f>
        <v>0</v>
      </c>
      <c r="BC39" s="130">
        <f>BC40+BC88+BC89+BC90</f>
        <v>106.71499999999999</v>
      </c>
      <c r="BD39" s="130">
        <f>BD40+BD88+BD89+BD90</f>
        <v>0</v>
      </c>
      <c r="BE39" s="130">
        <f>BE40+BE88+BE89+BE90</f>
        <v>0</v>
      </c>
      <c r="BF39" s="130">
        <f>BF40+BF88+BF89+BF90</f>
        <v>0</v>
      </c>
      <c r="BG39" s="130">
        <f>BG40+BG88+BG89+BG90</f>
        <v>0</v>
      </c>
      <c r="BH39" s="130">
        <f>BH40+BH88+BH89+BH90</f>
        <v>0</v>
      </c>
      <c r="BI39" s="130">
        <f>BI40+BI88+BI89+BI90</f>
        <v>0</v>
      </c>
      <c r="BJ39" s="130">
        <f>BJ40+BJ88+BJ89+BJ90</f>
        <v>0</v>
      </c>
      <c r="BK39" s="130">
        <f>BK40+BK88+BK89+BK90</f>
        <v>0</v>
      </c>
      <c r="BL39" s="130">
        <f>BL40+BL88+BL89+BL90</f>
        <v>0</v>
      </c>
      <c r="BM39" s="130">
        <f>BM40+BM88+BM89+BM90</f>
        <v>0</v>
      </c>
      <c r="BN39" s="130">
        <f>BN40+BN88+BN89+BN90</f>
        <v>0</v>
      </c>
      <c r="BO39" s="130">
        <f>BO40+BO88+BO89+BO90</f>
        <v>0</v>
      </c>
      <c r="BP39" s="130">
        <f>BP40+BP88+BP89+BP90</f>
        <v>0</v>
      </c>
      <c r="BQ39" s="130">
        <f>BQ40+BQ88+BQ89+BQ90</f>
        <v>0</v>
      </c>
      <c r="BR39" s="130">
        <f>BR40+BR88+BR89+BR90</f>
        <v>0</v>
      </c>
      <c r="BS39" s="130">
        <f>BS40+BS88+BS89+BS90</f>
        <v>0</v>
      </c>
      <c r="BT39" s="130">
        <f>BT40+BT88+BT89+BT90</f>
        <v>0</v>
      </c>
      <c r="BU39" s="130">
        <f>BU40+BU88+BU89+BU90</f>
        <v>0</v>
      </c>
      <c r="BV39" s="130">
        <f>BV40+BV88+BV89+BV90</f>
        <v>0</v>
      </c>
      <c r="BW39" s="130">
        <f>BW40+BW88+BW89+BW90</f>
        <v>0</v>
      </c>
      <c r="BX39" s="130">
        <f>BX40+BX88+BX89+BX90</f>
        <v>0</v>
      </c>
      <c r="BY39" s="130">
        <f>BY40+BY88+BY89+BY90</f>
        <v>0</v>
      </c>
      <c r="BZ39" s="130">
        <f>BZ40+BZ88+BZ89+BZ90</f>
        <v>0</v>
      </c>
      <c r="CA39" s="130">
        <f>CA40+CA88+CA89+CA90</f>
        <v>0</v>
      </c>
      <c r="CB39" s="130">
        <f>CB40+CB88+CB89+CB90</f>
        <v>41.199999999999989</v>
      </c>
      <c r="CC39" s="130">
        <f>CC40+CC88+CC89+CC90</f>
        <v>39.999999999999986</v>
      </c>
      <c r="CD39" s="130">
        <f>CD40+CD88+CD89+CD90</f>
        <v>39.999999999999986</v>
      </c>
      <c r="CE39" s="130">
        <f>CE40+CE88+CE89+CE90</f>
        <v>39.999999999999986</v>
      </c>
      <c r="CF39" s="130">
        <f>CF40+CF88+CF89+CF90</f>
        <v>39.999999999999986</v>
      </c>
      <c r="CG39" s="130">
        <f>CG40+CG88+CG89+CG90</f>
        <v>39.999999999999986</v>
      </c>
      <c r="CH39" s="130">
        <f>CH40+CH88+CH89+CH90</f>
        <v>39.999999999999986</v>
      </c>
      <c r="CI39" s="130">
        <f>CI40+CI88+CI89+CI90</f>
        <v>39.999999999999986</v>
      </c>
      <c r="CJ39" s="130">
        <f>CJ40+CJ88+CJ89+CJ90</f>
        <v>39.999999999999986</v>
      </c>
      <c r="CK39" s="130">
        <f>CK40+CK88+CK89+CK90</f>
        <v>39.999999999999986</v>
      </c>
      <c r="CL39" s="130">
        <f>CL40+CL88+CL89+CL90</f>
        <v>39.999999999999986</v>
      </c>
      <c r="CM39" s="130">
        <f>CM40+CM88+CM89+CM90</f>
        <v>39.999999999999986</v>
      </c>
      <c r="CN39" s="130">
        <f>CN40+CN88+CN89+CN90</f>
        <v>39.999999999999986</v>
      </c>
      <c r="CO39" s="130">
        <f>CO40+CO88+CO89+CO90</f>
        <v>39.999999999999986</v>
      </c>
      <c r="CP39" s="130">
        <f>CP40+CP88+CP89+CP90</f>
        <v>39.999999999999986</v>
      </c>
      <c r="CQ39" s="130">
        <f>CQ40+CQ88+CQ89+CQ90</f>
        <v>39.999999999999986</v>
      </c>
      <c r="CR39" s="130">
        <f>CR40+CR88+CR89+CR90</f>
        <v>39.999999999999986</v>
      </c>
      <c r="CS39" s="130">
        <f>CS40+CS88+CS89+CS90</f>
        <v>39.999999999999986</v>
      </c>
      <c r="CT39" s="130">
        <f>CT40+CT88+CT89+CT90</f>
        <v>39.999999999999986</v>
      </c>
      <c r="CU39" s="130">
        <f>CU40+CU88+CU89+CU90</f>
        <v>39.999999999999986</v>
      </c>
      <c r="CV39" s="130">
        <f>CV40+CV88+CV89+CV90</f>
        <v>39.999999999999986</v>
      </c>
      <c r="CW39" s="130">
        <f>CW40+CW88+CW89+CW90</f>
        <v>39.999999999999986</v>
      </c>
      <c r="CX39" s="130">
        <f>CX40+CX88+CX89+CX90</f>
        <v>39.999999999999986</v>
      </c>
      <c r="CY39" s="130">
        <f>CY40+CY88+CY89+CY90</f>
        <v>39.999999999999986</v>
      </c>
      <c r="CZ39" s="130">
        <f>CZ40+CZ88+CZ89+CZ90</f>
        <v>39.999999999999986</v>
      </c>
      <c r="DA39" s="130">
        <f>DA40+DA88+DA89+DA90</f>
        <v>39.999999999999986</v>
      </c>
      <c r="DB39" s="130">
        <f>DB40+DB88+DB89+DB90</f>
        <v>42.435999999999993</v>
      </c>
      <c r="DC39" s="130">
        <f>DC40+DC88+DC89+DC90</f>
        <v>39.999999999999986</v>
      </c>
      <c r="DD39" s="130">
        <f>DD40+DD88+DD89+DD90</f>
        <v>39.999999999999986</v>
      </c>
      <c r="DE39" s="130">
        <f>DE40+DE88+DE89+DE90</f>
        <v>39.999999999999986</v>
      </c>
      <c r="DF39" s="130">
        <f>DF40+DF88+DF89+DF90</f>
        <v>39.999999999999986</v>
      </c>
      <c r="DG39" s="130">
        <f>DG40+DG88+DG89+DG90</f>
        <v>39.999999999999986</v>
      </c>
      <c r="DH39" s="130">
        <f>DH40+DH88+DH89+DH90</f>
        <v>39.999999999999986</v>
      </c>
      <c r="DI39" s="130">
        <f>DI40+DI88+DI89+DI90</f>
        <v>39.999999999999986</v>
      </c>
      <c r="DJ39" s="130">
        <f>DJ40+DJ88+DJ89+DJ90</f>
        <v>39.999999999999986</v>
      </c>
      <c r="DK39" s="130">
        <f>DK40+DK88+DK89+DK90</f>
        <v>39.999999999999986</v>
      </c>
      <c r="DL39" s="130">
        <f>DL40+DL88+DL89+DL90</f>
        <v>39.999999999999986</v>
      </c>
      <c r="DM39" s="130">
        <f>DM40+DM88+DM89+DM90</f>
        <v>39.999999999999986</v>
      </c>
      <c r="DN39" s="130">
        <f>DN40+DN88+DN89+DN90</f>
        <v>39.999999999999986</v>
      </c>
      <c r="DO39" s="130">
        <f>DO40+DO88+DO89+DO90</f>
        <v>39.999999999999986</v>
      </c>
      <c r="DP39" s="130">
        <f>DP40+DP88+DP89+DP90</f>
        <v>39.999999999999986</v>
      </c>
      <c r="DQ39" s="130">
        <f>DQ40+DQ88+DQ89+DQ90</f>
        <v>39.999999999999986</v>
      </c>
      <c r="DR39" s="130">
        <f>DR40+DR88+DR89+DR90</f>
        <v>39.999999999999986</v>
      </c>
      <c r="DS39" s="130">
        <f>DS40+DS88+DS89+DS90</f>
        <v>39.999999999999986</v>
      </c>
      <c r="DT39" s="130">
        <f>DT40+DT88+DT89+DT90</f>
        <v>39.999999999999986</v>
      </c>
      <c r="DU39" s="130">
        <f>DU40+DU88+DU89+DU90</f>
        <v>39.999999999999986</v>
      </c>
      <c r="DV39" s="130">
        <f>DV40+DV88+DV89+DV90</f>
        <v>39.999999999999986</v>
      </c>
      <c r="DW39" s="130">
        <f>DW40+DW88+DW89+DW90</f>
        <v>39.999999999999986</v>
      </c>
      <c r="DX39" s="130">
        <f>DX40+DX88+DX89+DX90</f>
        <v>39.999999999999986</v>
      </c>
      <c r="DY39" s="130">
        <f>DY40+DY88+DY89+DY90</f>
        <v>39.999999999999986</v>
      </c>
      <c r="DZ39" s="130">
        <f>DZ40+DZ88+DZ89+DZ90</f>
        <v>39.999999999999986</v>
      </c>
      <c r="EA39" s="130">
        <f>EA40+EA88+EA89+EA90</f>
        <v>39.999999999999986</v>
      </c>
      <c r="EB39" s="130">
        <f>EB40+EB88+EB89+EB90</f>
        <v>43.709079999999993</v>
      </c>
      <c r="EC39" s="130">
        <f>EC40+EC88+EC89+EC90</f>
        <v>0</v>
      </c>
      <c r="ED39" s="130">
        <f>ED40+ED88+ED89+ED90</f>
        <v>0</v>
      </c>
      <c r="EE39" s="130">
        <f>EE40+EE88+EE89+EE90</f>
        <v>0</v>
      </c>
      <c r="EF39" s="130">
        <f>EF40+EF88+EF89+EF90</f>
        <v>0</v>
      </c>
      <c r="EG39" s="130">
        <f>EG40+EG88+EG89+EG90</f>
        <v>0</v>
      </c>
      <c r="EH39" s="130">
        <f>EH40+EH88+EH89+EH90</f>
        <v>0</v>
      </c>
      <c r="EI39" s="130">
        <f>EI40+EI88+EI89+EI90</f>
        <v>0</v>
      </c>
      <c r="EJ39" s="130">
        <f>EJ40+EJ88+EJ89+EJ90</f>
        <v>0</v>
      </c>
      <c r="EK39" s="130">
        <f>EK40+EK88+EK89+EK90</f>
        <v>0</v>
      </c>
      <c r="EL39" s="130">
        <f>EL40+EL88+EL89+EL90</f>
        <v>0</v>
      </c>
      <c r="EM39" s="130">
        <f>EM40+EM88+EM89+EM90</f>
        <v>0</v>
      </c>
      <c r="EN39" s="130">
        <f>EN40+EN88+EN89+EN90</f>
        <v>0</v>
      </c>
      <c r="EO39" s="130">
        <f>EO40+EO88+EO89+EO90</f>
        <v>0</v>
      </c>
      <c r="EP39" s="130">
        <f>EP40+EP88+EP89+EP90</f>
        <v>0</v>
      </c>
      <c r="EQ39" s="130">
        <f>EQ40+EQ88+EQ89+EQ90</f>
        <v>0</v>
      </c>
      <c r="ER39" s="130">
        <f>ER40+ER88+ER89+ER90</f>
        <v>0</v>
      </c>
      <c r="ES39" s="130">
        <f>ES40+ES88+ES89+ES90</f>
        <v>0</v>
      </c>
      <c r="ET39" s="130">
        <f>ET40+ET88+ET89+ET90</f>
        <v>0</v>
      </c>
      <c r="EU39" s="130">
        <f>EU40+EU88+EU89+EU90</f>
        <v>0</v>
      </c>
      <c r="EV39" s="130">
        <f>EV40+EV88+EV89+EV90</f>
        <v>0</v>
      </c>
      <c r="EW39" s="130">
        <f>EW40+EW88+EW89+EW90</f>
        <v>0</v>
      </c>
      <c r="EX39" s="130">
        <f>EX40+EX88+EX89+EX90</f>
        <v>0</v>
      </c>
      <c r="EY39" s="130">
        <f>EY40+EY88+EY89+EY90</f>
        <v>0</v>
      </c>
      <c r="EZ39" s="130">
        <f>EZ40+EZ88+EZ89+EZ90</f>
        <v>0</v>
      </c>
      <c r="FA39" s="130">
        <f>FA40+FA88+FA89+FA90</f>
        <v>0</v>
      </c>
      <c r="FB39" s="217">
        <f>FB40+FB88+FB89+FB90</f>
        <v>329.87176016123504</v>
      </c>
      <c r="FC39" s="146"/>
      <c r="FD39" s="146"/>
      <c r="FE39" s="146"/>
      <c r="FF39" s="146"/>
      <c r="FG39" s="146"/>
      <c r="FH39" s="146"/>
      <c r="FI39" s="146"/>
      <c r="FJ39" s="146"/>
      <c r="FK39" s="146"/>
      <c r="FL39" s="146"/>
      <c r="FM39" s="146"/>
      <c r="FN39" s="146"/>
      <c r="FO39" s="146"/>
      <c r="FP39" s="146"/>
      <c r="FQ39" s="146"/>
      <c r="FR39" s="146"/>
      <c r="FS39" s="146"/>
      <c r="FT39" s="146"/>
      <c r="FU39" s="146"/>
      <c r="FV39" s="146"/>
      <c r="FW39" s="146"/>
      <c r="FX39" s="146"/>
      <c r="FY39" s="146"/>
      <c r="FZ39" s="146"/>
      <c r="GA39" s="145"/>
      <c r="GB39" s="167">
        <f>GB40+GB88+GB89+GB90</f>
        <v>59.343946876949161</v>
      </c>
      <c r="GC39" s="166">
        <f>GC40+GC88+GC89+GC90</f>
        <v>111.02339457627113</v>
      </c>
      <c r="GD39" s="166">
        <f>GD40+GD88+GD89+GD90</f>
        <v>35.254237288135585</v>
      </c>
      <c r="GE39" s="166">
        <f>GE40+GE88+GE89+GE90</f>
        <v>31.074406779661</v>
      </c>
      <c r="GF39" s="166">
        <f>GF40+GF88+GF89+GF90</f>
        <v>38.130983050847455</v>
      </c>
      <c r="GG39" s="165">
        <f>GG40+GG88+GG89+GG90</f>
        <v>274.82696857186431</v>
      </c>
      <c r="GH39" s="1"/>
      <c r="GI39" s="78"/>
      <c r="GJ39" s="78"/>
      <c r="GK39" s="78"/>
      <c r="GL39" s="78"/>
      <c r="GM39" s="78"/>
      <c r="GN39" s="78"/>
      <c r="GO39" s="78"/>
      <c r="GP39" s="78"/>
      <c r="GQ39" s="78"/>
      <c r="GR39" s="78"/>
      <c r="GS39" s="78"/>
      <c r="GT39" s="78"/>
      <c r="GU39" s="78"/>
      <c r="GV39" s="78"/>
      <c r="GW39" s="78"/>
      <c r="GX39" s="78"/>
      <c r="GY39" s="78"/>
      <c r="GZ39" s="78"/>
      <c r="HA39" s="78"/>
      <c r="HB39" s="78"/>
      <c r="HC39" s="78"/>
      <c r="HD39" s="78"/>
      <c r="HE39" s="78"/>
      <c r="HF39" s="78"/>
      <c r="HG39" s="78"/>
      <c r="HH39" s="78"/>
      <c r="HI39" s="78"/>
      <c r="HJ39" s="78"/>
      <c r="HK39" s="78"/>
      <c r="HL39" s="78"/>
      <c r="HM39" s="78"/>
      <c r="HN39" s="78"/>
      <c r="HO39" s="78"/>
      <c r="HP39" s="78"/>
      <c r="HQ39" s="78"/>
      <c r="HR39" s="78"/>
      <c r="HS39" s="78"/>
      <c r="HT39" s="78"/>
      <c r="HU39" s="78"/>
      <c r="HV39" s="78"/>
      <c r="HW39" s="78"/>
      <c r="HX39" s="78"/>
      <c r="HY39" s="78"/>
      <c r="HZ39" s="78"/>
      <c r="IA39" s="78"/>
      <c r="IB39" s="78"/>
      <c r="IC39" s="78"/>
      <c r="ID39" s="78"/>
      <c r="IE39" s="78"/>
      <c r="IF39" s="78"/>
      <c r="IG39" s="78"/>
      <c r="IH39" s="78"/>
      <c r="II39" s="78"/>
      <c r="IJ39" s="78"/>
      <c r="IK39" s="78"/>
      <c r="IL39" s="78"/>
      <c r="IM39" s="78"/>
      <c r="IN39" s="78"/>
      <c r="IO39" s="78"/>
    </row>
    <row r="40" spans="1:249" ht="31.5" x14ac:dyDescent="0.25">
      <c r="A40" s="126">
        <f>A37+1</f>
        <v>10</v>
      </c>
      <c r="B40" s="125" t="s">
        <v>290</v>
      </c>
      <c r="C40" s="124" t="s">
        <v>31</v>
      </c>
      <c r="D40" s="123" t="s">
        <v>289</v>
      </c>
      <c r="E40" s="244"/>
      <c r="F40" s="244">
        <v>1.05</v>
      </c>
      <c r="G40" s="123">
        <v>2012</v>
      </c>
      <c r="H40" s="123">
        <v>2018</v>
      </c>
      <c r="I40" s="61">
        <v>233.6308999442</v>
      </c>
      <c r="J40" s="231">
        <v>223.93056290123499</v>
      </c>
      <c r="K40" s="265" t="s">
        <v>288</v>
      </c>
      <c r="L40" s="244">
        <v>92.67</v>
      </c>
      <c r="M40" s="264">
        <v>1.05</v>
      </c>
      <c r="N40" s="244" t="s">
        <v>288</v>
      </c>
      <c r="O40" s="236"/>
      <c r="P40" s="236"/>
      <c r="Q40" s="244" t="s">
        <v>288</v>
      </c>
      <c r="R40" s="236"/>
      <c r="S40" s="236">
        <v>1.05</v>
      </c>
      <c r="T40" s="244" t="s">
        <v>288</v>
      </c>
      <c r="U40" s="236"/>
      <c r="V40" s="236"/>
      <c r="W40" s="244" t="s">
        <v>288</v>
      </c>
      <c r="X40" s="244"/>
      <c r="Y40" s="244"/>
      <c r="Z40" s="263" t="s">
        <v>287</v>
      </c>
      <c r="AA40" s="59">
        <f>92.67*5</f>
        <v>463.35</v>
      </c>
      <c r="AB40" s="58">
        <f>1.05*5</f>
        <v>5.25</v>
      </c>
      <c r="AC40" s="191">
        <v>56.585482901235068</v>
      </c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36"/>
      <c r="AP40" s="236"/>
      <c r="AQ40" s="236"/>
      <c r="AR40" s="236"/>
      <c r="AS40" s="236"/>
      <c r="AT40" s="236"/>
      <c r="AU40" s="236"/>
      <c r="AV40" s="236"/>
      <c r="AW40" s="236"/>
      <c r="AX40" s="236"/>
      <c r="AY40" s="236"/>
      <c r="AZ40" s="236"/>
      <c r="BA40" s="236"/>
      <c r="BB40" s="236"/>
      <c r="BC40" s="52">
        <v>39.999999999999986</v>
      </c>
      <c r="BD40" s="236"/>
      <c r="BE40" s="236"/>
      <c r="BF40" s="236"/>
      <c r="BG40" s="236"/>
      <c r="BH40" s="236"/>
      <c r="BI40" s="236"/>
      <c r="BJ40" s="236"/>
      <c r="BK40" s="236"/>
      <c r="BL40" s="236"/>
      <c r="BM40" s="236"/>
      <c r="BN40" s="236"/>
      <c r="BO40" s="236"/>
      <c r="BP40" s="236"/>
      <c r="BQ40" s="236"/>
      <c r="BR40" s="236"/>
      <c r="BS40" s="236"/>
      <c r="BT40" s="236"/>
      <c r="BU40" s="236"/>
      <c r="BV40" s="236"/>
      <c r="BW40" s="236"/>
      <c r="BX40" s="236"/>
      <c r="BY40" s="236"/>
      <c r="BZ40" s="236"/>
      <c r="CA40" s="236"/>
      <c r="CB40" s="52">
        <f>BC40*1.03</f>
        <v>41.199999999999989</v>
      </c>
      <c r="CC40" s="52">
        <v>39.999999999999986</v>
      </c>
      <c r="CD40" s="52">
        <v>39.999999999999986</v>
      </c>
      <c r="CE40" s="52">
        <v>39.999999999999986</v>
      </c>
      <c r="CF40" s="52">
        <v>39.999999999999986</v>
      </c>
      <c r="CG40" s="52">
        <v>39.999999999999986</v>
      </c>
      <c r="CH40" s="52">
        <v>39.999999999999986</v>
      </c>
      <c r="CI40" s="52">
        <v>39.999999999999986</v>
      </c>
      <c r="CJ40" s="52">
        <v>39.999999999999986</v>
      </c>
      <c r="CK40" s="52">
        <v>39.999999999999986</v>
      </c>
      <c r="CL40" s="52">
        <v>39.999999999999986</v>
      </c>
      <c r="CM40" s="52">
        <v>39.999999999999986</v>
      </c>
      <c r="CN40" s="52">
        <v>39.999999999999986</v>
      </c>
      <c r="CO40" s="52">
        <v>39.999999999999986</v>
      </c>
      <c r="CP40" s="52">
        <v>39.999999999999986</v>
      </c>
      <c r="CQ40" s="52">
        <v>39.999999999999986</v>
      </c>
      <c r="CR40" s="52">
        <v>39.999999999999986</v>
      </c>
      <c r="CS40" s="52">
        <v>39.999999999999986</v>
      </c>
      <c r="CT40" s="52">
        <v>39.999999999999986</v>
      </c>
      <c r="CU40" s="52">
        <v>39.999999999999986</v>
      </c>
      <c r="CV40" s="52">
        <v>39.999999999999986</v>
      </c>
      <c r="CW40" s="52">
        <v>39.999999999999986</v>
      </c>
      <c r="CX40" s="52">
        <v>39.999999999999986</v>
      </c>
      <c r="CY40" s="52">
        <v>39.999999999999986</v>
      </c>
      <c r="CZ40" s="52">
        <v>39.999999999999986</v>
      </c>
      <c r="DA40" s="52">
        <v>39.999999999999986</v>
      </c>
      <c r="DB40" s="52">
        <f>CB40*1.03</f>
        <v>42.435999999999993</v>
      </c>
      <c r="DC40" s="52">
        <v>39.999999999999986</v>
      </c>
      <c r="DD40" s="52">
        <v>39.999999999999986</v>
      </c>
      <c r="DE40" s="52">
        <v>39.999999999999986</v>
      </c>
      <c r="DF40" s="52">
        <v>39.999999999999986</v>
      </c>
      <c r="DG40" s="52">
        <v>39.999999999999986</v>
      </c>
      <c r="DH40" s="52">
        <v>39.999999999999986</v>
      </c>
      <c r="DI40" s="52">
        <v>39.999999999999986</v>
      </c>
      <c r="DJ40" s="52">
        <v>39.999999999999986</v>
      </c>
      <c r="DK40" s="52">
        <v>39.999999999999986</v>
      </c>
      <c r="DL40" s="52">
        <v>39.999999999999986</v>
      </c>
      <c r="DM40" s="52">
        <v>39.999999999999986</v>
      </c>
      <c r="DN40" s="52">
        <v>39.999999999999986</v>
      </c>
      <c r="DO40" s="52">
        <v>39.999999999999986</v>
      </c>
      <c r="DP40" s="52">
        <v>39.999999999999986</v>
      </c>
      <c r="DQ40" s="52">
        <v>39.999999999999986</v>
      </c>
      <c r="DR40" s="52">
        <v>39.999999999999986</v>
      </c>
      <c r="DS40" s="52">
        <v>39.999999999999986</v>
      </c>
      <c r="DT40" s="52">
        <v>39.999999999999986</v>
      </c>
      <c r="DU40" s="52">
        <v>39.999999999999986</v>
      </c>
      <c r="DV40" s="52">
        <v>39.999999999999986</v>
      </c>
      <c r="DW40" s="52">
        <v>39.999999999999986</v>
      </c>
      <c r="DX40" s="52">
        <v>39.999999999999986</v>
      </c>
      <c r="DY40" s="52">
        <v>39.999999999999986</v>
      </c>
      <c r="DZ40" s="52">
        <v>39.999999999999986</v>
      </c>
      <c r="EA40" s="52">
        <v>39.999999999999986</v>
      </c>
      <c r="EB40" s="52">
        <f>DB40*1.03</f>
        <v>43.709079999999993</v>
      </c>
      <c r="EC40" s="236"/>
      <c r="ED40" s="236"/>
      <c r="EE40" s="236"/>
      <c r="EF40" s="236"/>
      <c r="EG40" s="236"/>
      <c r="EH40" s="236"/>
      <c r="EI40" s="236"/>
      <c r="EJ40" s="236"/>
      <c r="EK40" s="236"/>
      <c r="EL40" s="236"/>
      <c r="EM40" s="236"/>
      <c r="EN40" s="236"/>
      <c r="EO40" s="236"/>
      <c r="EP40" s="236"/>
      <c r="EQ40" s="236"/>
      <c r="ER40" s="236"/>
      <c r="ES40" s="236"/>
      <c r="ET40" s="236"/>
      <c r="EU40" s="236"/>
      <c r="EV40" s="236"/>
      <c r="EW40" s="236"/>
      <c r="EX40" s="236"/>
      <c r="EY40" s="236"/>
      <c r="EZ40" s="236"/>
      <c r="FA40" s="236"/>
      <c r="FB40" s="237">
        <f>AC40+BC40+CB40+DB40+EB40</f>
        <v>223.93056290123505</v>
      </c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7"/>
      <c r="GB40" s="53">
        <v>54.038254190000004</v>
      </c>
      <c r="GC40" s="236">
        <f>28.2722033898303+2.48424203389845</f>
        <v>30.756445423728749</v>
      </c>
      <c r="GD40" s="236">
        <v>35.254237288135585</v>
      </c>
      <c r="GE40" s="236">
        <v>31.074406779661</v>
      </c>
      <c r="GF40" s="236">
        <v>38.130983050847455</v>
      </c>
      <c r="GG40" s="164">
        <f>SUM(GB40:GF40)</f>
        <v>189.25432673237279</v>
      </c>
    </row>
    <row r="41" spans="1:249" x14ac:dyDescent="0.25">
      <c r="A41" s="235"/>
      <c r="B41" s="261" t="s">
        <v>286</v>
      </c>
      <c r="C41" s="124"/>
      <c r="D41" s="123"/>
      <c r="E41" s="244"/>
      <c r="F41" s="244"/>
      <c r="G41" s="123"/>
      <c r="H41" s="123"/>
      <c r="I41" s="61"/>
      <c r="J41" s="231"/>
      <c r="K41" s="256">
        <f>L41</f>
        <v>6.5999999999999979</v>
      </c>
      <c r="L41" s="262">
        <f>SUM(L42:L50)</f>
        <v>6.5999999999999979</v>
      </c>
      <c r="M41" s="258"/>
      <c r="N41" s="254">
        <f>O41</f>
        <v>6.5999999999999979</v>
      </c>
      <c r="O41" s="262">
        <f>SUM(O42:O50)</f>
        <v>6.5999999999999979</v>
      </c>
      <c r="P41" s="255"/>
      <c r="Q41" s="254">
        <f>R41</f>
        <v>6.5999999999999979</v>
      </c>
      <c r="R41" s="262">
        <f>SUM(R42:R50)</f>
        <v>6.5999999999999979</v>
      </c>
      <c r="S41" s="255"/>
      <c r="T41" s="254">
        <f>U41</f>
        <v>6.5999999999999979</v>
      </c>
      <c r="U41" s="262">
        <f>SUM(U42:U50)</f>
        <v>6.5999999999999979</v>
      </c>
      <c r="V41" s="255"/>
      <c r="W41" s="254">
        <f>X41</f>
        <v>6.5999999999999979</v>
      </c>
      <c r="X41" s="262">
        <f>SUM(X42:X50)</f>
        <v>6.5999999999999979</v>
      </c>
      <c r="Y41" s="241"/>
      <c r="Z41" s="252">
        <f>AA41</f>
        <v>32.999999999999986</v>
      </c>
      <c r="AA41" s="59">
        <f>L41+O41+R41+U41+X41</f>
        <v>32.999999999999986</v>
      </c>
      <c r="AB41" s="85"/>
      <c r="AC41" s="162">
        <f>SUM(AC42:AC50)</f>
        <v>3.7025012101883195</v>
      </c>
      <c r="AD41" s="162">
        <f>SUM(AD42:AD50)</f>
        <v>0</v>
      </c>
      <c r="AE41" s="162">
        <f>SUM(AE42:AE50)</f>
        <v>0</v>
      </c>
      <c r="AF41" s="162">
        <f>SUM(AF42:AF50)</f>
        <v>0</v>
      </c>
      <c r="AG41" s="162">
        <f>SUM(AG42:AG50)</f>
        <v>0</v>
      </c>
      <c r="AH41" s="162">
        <f>SUM(AH42:AH50)</f>
        <v>0</v>
      </c>
      <c r="AI41" s="162">
        <f>SUM(AI42:AI50)</f>
        <v>0</v>
      </c>
      <c r="AJ41" s="162">
        <f>SUM(AJ42:AJ50)</f>
        <v>0</v>
      </c>
      <c r="AK41" s="162">
        <f>SUM(AK42:AK50)</f>
        <v>0</v>
      </c>
      <c r="AL41" s="162">
        <f>SUM(AL42:AL50)</f>
        <v>0</v>
      </c>
      <c r="AM41" s="162">
        <f>SUM(AM42:AM50)</f>
        <v>0</v>
      </c>
      <c r="AN41" s="162">
        <f>SUM(AN42:AN50)</f>
        <v>0</v>
      </c>
      <c r="AO41" s="162">
        <f>SUM(AO42:AO50)</f>
        <v>0</v>
      </c>
      <c r="AP41" s="162">
        <f>SUM(AP42:AP50)</f>
        <v>0</v>
      </c>
      <c r="AQ41" s="162">
        <f>SUM(AQ42:AQ50)</f>
        <v>0</v>
      </c>
      <c r="AR41" s="162">
        <f>SUM(AR42:AR50)</f>
        <v>0</v>
      </c>
      <c r="AS41" s="162">
        <f>SUM(AS42:AS50)</f>
        <v>0</v>
      </c>
      <c r="AT41" s="162">
        <f>SUM(AT42:AT50)</f>
        <v>0</v>
      </c>
      <c r="AU41" s="162">
        <f>SUM(AU42:AU50)</f>
        <v>0</v>
      </c>
      <c r="AV41" s="162">
        <f>SUM(AV42:AV50)</f>
        <v>0</v>
      </c>
      <c r="AW41" s="162">
        <f>SUM(AW42:AW50)</f>
        <v>0</v>
      </c>
      <c r="AX41" s="162">
        <f>SUM(AX42:AX50)</f>
        <v>0</v>
      </c>
      <c r="AY41" s="162">
        <f>SUM(AY42:AY50)</f>
        <v>0</v>
      </c>
      <c r="AZ41" s="162">
        <f>SUM(AZ42:AZ50)</f>
        <v>0</v>
      </c>
      <c r="BA41" s="162">
        <f>SUM(BA42:BA50)</f>
        <v>0</v>
      </c>
      <c r="BB41" s="260">
        <f>SUM(BB42:BB50)</f>
        <v>0</v>
      </c>
      <c r="BC41" s="130">
        <f>SUM(BC42:BC50)</f>
        <v>2.5212754936872765</v>
      </c>
      <c r="BD41" s="130">
        <f>SUM(BD42:BD50)</f>
        <v>0</v>
      </c>
      <c r="BE41" s="130">
        <f>SUM(BE42:BE50)</f>
        <v>0</v>
      </c>
      <c r="BF41" s="130">
        <f>SUM(BF42:BF50)</f>
        <v>0</v>
      </c>
      <c r="BG41" s="130">
        <f>SUM(BG42:BG50)</f>
        <v>0</v>
      </c>
      <c r="BH41" s="130">
        <f>SUM(BH42:BH50)</f>
        <v>0</v>
      </c>
      <c r="BI41" s="130">
        <f>SUM(BI42:BI50)</f>
        <v>0</v>
      </c>
      <c r="BJ41" s="130">
        <f>SUM(BJ42:BJ50)</f>
        <v>0</v>
      </c>
      <c r="BK41" s="130">
        <f>SUM(BK42:BK50)</f>
        <v>0</v>
      </c>
      <c r="BL41" s="130">
        <f>SUM(BL42:BL50)</f>
        <v>0</v>
      </c>
      <c r="BM41" s="130">
        <f>SUM(BM42:BM50)</f>
        <v>0</v>
      </c>
      <c r="BN41" s="130">
        <f>SUM(BN42:BN50)</f>
        <v>0</v>
      </c>
      <c r="BO41" s="130">
        <f>SUM(BO42:BO50)</f>
        <v>0</v>
      </c>
      <c r="BP41" s="130">
        <f>SUM(BP42:BP50)</f>
        <v>0</v>
      </c>
      <c r="BQ41" s="130">
        <f>SUM(BQ42:BQ50)</f>
        <v>0</v>
      </c>
      <c r="BR41" s="130">
        <f>SUM(BR42:BR50)</f>
        <v>0</v>
      </c>
      <c r="BS41" s="130">
        <f>SUM(BS42:BS50)</f>
        <v>0</v>
      </c>
      <c r="BT41" s="130">
        <f>SUM(BT42:BT50)</f>
        <v>0</v>
      </c>
      <c r="BU41" s="130">
        <f>SUM(BU42:BU50)</f>
        <v>0</v>
      </c>
      <c r="BV41" s="130">
        <f>SUM(BV42:BV50)</f>
        <v>0</v>
      </c>
      <c r="BW41" s="130">
        <f>SUM(BW42:BW50)</f>
        <v>0</v>
      </c>
      <c r="BX41" s="130">
        <f>SUM(BX42:BX50)</f>
        <v>0</v>
      </c>
      <c r="BY41" s="130">
        <f>SUM(BY42:BY50)</f>
        <v>0</v>
      </c>
      <c r="BZ41" s="130">
        <f>SUM(BZ42:BZ50)</f>
        <v>0</v>
      </c>
      <c r="CA41" s="130">
        <f>SUM(CA42:CA50)</f>
        <v>0</v>
      </c>
      <c r="CB41" s="130">
        <f>SUM(CB42:CB50)</f>
        <v>2.596913758497895</v>
      </c>
      <c r="CC41" s="130">
        <f>SUM(CC42:CC50)</f>
        <v>0</v>
      </c>
      <c r="CD41" s="130">
        <f>SUM(CD42:CD50)</f>
        <v>0</v>
      </c>
      <c r="CE41" s="130">
        <f>SUM(CE42:CE50)</f>
        <v>0</v>
      </c>
      <c r="CF41" s="130">
        <f>SUM(CF42:CF50)</f>
        <v>0</v>
      </c>
      <c r="CG41" s="130">
        <f>SUM(CG42:CG50)</f>
        <v>0</v>
      </c>
      <c r="CH41" s="130">
        <f>SUM(CH42:CH50)</f>
        <v>0</v>
      </c>
      <c r="CI41" s="130">
        <f>SUM(CI42:CI50)</f>
        <v>0</v>
      </c>
      <c r="CJ41" s="130">
        <f>SUM(CJ42:CJ50)</f>
        <v>0</v>
      </c>
      <c r="CK41" s="130">
        <f>SUM(CK42:CK50)</f>
        <v>0</v>
      </c>
      <c r="CL41" s="130">
        <f>SUM(CL42:CL50)</f>
        <v>0</v>
      </c>
      <c r="CM41" s="130">
        <f>SUM(CM42:CM50)</f>
        <v>0</v>
      </c>
      <c r="CN41" s="130">
        <f>SUM(CN42:CN50)</f>
        <v>0</v>
      </c>
      <c r="CO41" s="130">
        <f>SUM(CO42:CO50)</f>
        <v>0</v>
      </c>
      <c r="CP41" s="130">
        <f>SUM(CP42:CP50)</f>
        <v>0</v>
      </c>
      <c r="CQ41" s="130">
        <f>SUM(CQ42:CQ50)</f>
        <v>0</v>
      </c>
      <c r="CR41" s="130">
        <f>SUM(CR42:CR50)</f>
        <v>0</v>
      </c>
      <c r="CS41" s="130">
        <f>SUM(CS42:CS50)</f>
        <v>0</v>
      </c>
      <c r="CT41" s="130">
        <f>SUM(CT42:CT50)</f>
        <v>0</v>
      </c>
      <c r="CU41" s="130">
        <f>SUM(CU42:CU50)</f>
        <v>0</v>
      </c>
      <c r="CV41" s="130">
        <f>SUM(CV42:CV50)</f>
        <v>0</v>
      </c>
      <c r="CW41" s="130">
        <f>SUM(CW42:CW50)</f>
        <v>0</v>
      </c>
      <c r="CX41" s="130">
        <f>SUM(CX42:CX50)</f>
        <v>0</v>
      </c>
      <c r="CY41" s="130">
        <f>SUM(CY42:CY50)</f>
        <v>0</v>
      </c>
      <c r="CZ41" s="130">
        <f>SUM(CZ42:CZ50)</f>
        <v>0</v>
      </c>
      <c r="DA41" s="130">
        <f>SUM(DA42:DA50)</f>
        <v>0</v>
      </c>
      <c r="DB41" s="130">
        <f>SUM(DB42:DB50)</f>
        <v>2.6748211712528325</v>
      </c>
      <c r="DC41" s="130">
        <f>SUM(DC42:DC50)</f>
        <v>0</v>
      </c>
      <c r="DD41" s="130">
        <f>SUM(DD42:DD50)</f>
        <v>0</v>
      </c>
      <c r="DE41" s="130">
        <f>SUM(DE42:DE50)</f>
        <v>0</v>
      </c>
      <c r="DF41" s="130">
        <f>SUM(DF42:DF50)</f>
        <v>0</v>
      </c>
      <c r="DG41" s="130">
        <f>SUM(DG42:DG50)</f>
        <v>0</v>
      </c>
      <c r="DH41" s="130">
        <f>SUM(DH42:DH50)</f>
        <v>0</v>
      </c>
      <c r="DI41" s="130">
        <f>SUM(DI42:DI50)</f>
        <v>0</v>
      </c>
      <c r="DJ41" s="130">
        <f>SUM(DJ42:DJ50)</f>
        <v>0</v>
      </c>
      <c r="DK41" s="130">
        <f>SUM(DK42:DK50)</f>
        <v>0</v>
      </c>
      <c r="DL41" s="130">
        <f>SUM(DL42:DL50)</f>
        <v>0</v>
      </c>
      <c r="DM41" s="130">
        <f>SUM(DM42:DM50)</f>
        <v>0</v>
      </c>
      <c r="DN41" s="130">
        <f>SUM(DN42:DN50)</f>
        <v>0</v>
      </c>
      <c r="DO41" s="130">
        <f>SUM(DO42:DO50)</f>
        <v>0</v>
      </c>
      <c r="DP41" s="130">
        <f>SUM(DP42:DP50)</f>
        <v>0</v>
      </c>
      <c r="DQ41" s="130">
        <f>SUM(DQ42:DQ50)</f>
        <v>0</v>
      </c>
      <c r="DR41" s="130">
        <f>SUM(DR42:DR50)</f>
        <v>0</v>
      </c>
      <c r="DS41" s="130">
        <f>SUM(DS42:DS50)</f>
        <v>0</v>
      </c>
      <c r="DT41" s="130">
        <f>SUM(DT42:DT50)</f>
        <v>0</v>
      </c>
      <c r="DU41" s="130">
        <f>SUM(DU42:DU50)</f>
        <v>0</v>
      </c>
      <c r="DV41" s="130">
        <f>SUM(DV42:DV50)</f>
        <v>0</v>
      </c>
      <c r="DW41" s="130">
        <f>SUM(DW42:DW50)</f>
        <v>0</v>
      </c>
      <c r="DX41" s="130">
        <f>SUM(DX42:DX50)</f>
        <v>0</v>
      </c>
      <c r="DY41" s="130">
        <f>SUM(DY42:DY50)</f>
        <v>0</v>
      </c>
      <c r="DZ41" s="130">
        <f>SUM(DZ42:DZ50)</f>
        <v>0</v>
      </c>
      <c r="EA41" s="130">
        <f>SUM(EA42:EA50)</f>
        <v>0</v>
      </c>
      <c r="EB41" s="130">
        <f>SUM(EB42:EB50)</f>
        <v>2.7550658063904168</v>
      </c>
      <c r="EC41" s="259">
        <f>SUM(EC42:EC50)</f>
        <v>0</v>
      </c>
      <c r="ED41" s="162">
        <f>SUM(ED42:ED50)</f>
        <v>0</v>
      </c>
      <c r="EE41" s="162">
        <f>SUM(EE42:EE50)</f>
        <v>0</v>
      </c>
      <c r="EF41" s="162">
        <f>SUM(EF42:EF50)</f>
        <v>0</v>
      </c>
      <c r="EG41" s="162">
        <f>SUM(EG42:EG50)</f>
        <v>0</v>
      </c>
      <c r="EH41" s="162">
        <f>SUM(EH42:EH50)</f>
        <v>0</v>
      </c>
      <c r="EI41" s="162">
        <f>SUM(EI42:EI50)</f>
        <v>0</v>
      </c>
      <c r="EJ41" s="162">
        <f>SUM(EJ42:EJ50)</f>
        <v>0</v>
      </c>
      <c r="EK41" s="162">
        <f>SUM(EK42:EK50)</f>
        <v>0</v>
      </c>
      <c r="EL41" s="162">
        <f>SUM(EL42:EL50)</f>
        <v>0</v>
      </c>
      <c r="EM41" s="162">
        <f>SUM(EM42:EM50)</f>
        <v>0</v>
      </c>
      <c r="EN41" s="162">
        <f>SUM(EN42:EN50)</f>
        <v>0</v>
      </c>
      <c r="EO41" s="162">
        <f>SUM(EO42:EO50)</f>
        <v>0</v>
      </c>
      <c r="EP41" s="162">
        <f>SUM(EP42:EP50)</f>
        <v>0</v>
      </c>
      <c r="EQ41" s="162">
        <f>SUM(EQ42:EQ50)</f>
        <v>0</v>
      </c>
      <c r="ER41" s="162">
        <f>SUM(ER42:ER50)</f>
        <v>0</v>
      </c>
      <c r="ES41" s="162">
        <f>SUM(ES42:ES50)</f>
        <v>0</v>
      </c>
      <c r="ET41" s="162">
        <f>SUM(ET42:ET50)</f>
        <v>0</v>
      </c>
      <c r="EU41" s="162">
        <f>SUM(EU42:EU50)</f>
        <v>0</v>
      </c>
      <c r="EV41" s="162">
        <f>SUM(EV42:EV50)</f>
        <v>0</v>
      </c>
      <c r="EW41" s="162">
        <f>SUM(EW42:EW50)</f>
        <v>0</v>
      </c>
      <c r="EX41" s="162">
        <f>SUM(EX42:EX50)</f>
        <v>0</v>
      </c>
      <c r="EY41" s="162">
        <f>SUM(EY42:EY50)</f>
        <v>0</v>
      </c>
      <c r="EZ41" s="162">
        <f>SUM(EZ42:EZ50)</f>
        <v>0</v>
      </c>
      <c r="FA41" s="162">
        <f>SUM(FA42:FA50)</f>
        <v>0</v>
      </c>
      <c r="FB41" s="162">
        <f>SUM(FB42:FB50)</f>
        <v>14.250577440016736</v>
      </c>
      <c r="FC41" s="118"/>
      <c r="FD41" s="118"/>
      <c r="FE41" s="118"/>
      <c r="FF41" s="118"/>
      <c r="FG41" s="118"/>
      <c r="FH41" s="118"/>
      <c r="FI41" s="118"/>
      <c r="FJ41" s="118"/>
      <c r="FK41" s="118"/>
      <c r="FL41" s="118"/>
      <c r="FM41" s="118"/>
      <c r="FN41" s="118"/>
      <c r="FO41" s="118"/>
      <c r="FP41" s="118"/>
      <c r="FQ41" s="118"/>
      <c r="FR41" s="118"/>
      <c r="FS41" s="118"/>
      <c r="FT41" s="118"/>
      <c r="FU41" s="118"/>
      <c r="FV41" s="118"/>
      <c r="FW41" s="118"/>
      <c r="FX41" s="118"/>
      <c r="FY41" s="118"/>
      <c r="FZ41" s="118"/>
      <c r="GA41" s="117"/>
      <c r="GB41" s="81">
        <f>SUM(GB42:GB50)</f>
        <v>3.5358309459716915</v>
      </c>
      <c r="GC41" s="166">
        <f>SUM(GC42:GC50)</f>
        <v>1.9388608546455162</v>
      </c>
      <c r="GD41" s="166">
        <f>SUM(GD42:GD50)</f>
        <v>2.2218740288119125</v>
      </c>
      <c r="GE41" s="166">
        <f>SUM(GE42:GE50)</f>
        <v>1.9584007397215921</v>
      </c>
      <c r="GF41" s="166">
        <f>SUM(GF42:GF50)</f>
        <v>2.4034102632791097</v>
      </c>
      <c r="GG41" s="165">
        <f>SUM(GB41:GF41)</f>
        <v>12.058376832429822</v>
      </c>
    </row>
    <row r="42" spans="1:249" x14ac:dyDescent="0.25">
      <c r="A42" s="235"/>
      <c r="B42" s="245" t="s">
        <v>285</v>
      </c>
      <c r="C42" s="124"/>
      <c r="D42" s="123"/>
      <c r="E42" s="244"/>
      <c r="F42" s="244"/>
      <c r="G42" s="123"/>
      <c r="H42" s="123"/>
      <c r="I42" s="61"/>
      <c r="J42" s="231"/>
      <c r="K42" s="243">
        <f>L42</f>
        <v>0.1</v>
      </c>
      <c r="L42" s="240">
        <v>0.1</v>
      </c>
      <c r="M42" s="258"/>
      <c r="N42" s="241">
        <f>O42</f>
        <v>0.1</v>
      </c>
      <c r="O42" s="240">
        <v>0.1</v>
      </c>
      <c r="P42" s="242"/>
      <c r="Q42" s="241">
        <f>R42</f>
        <v>0.1</v>
      </c>
      <c r="R42" s="240">
        <v>0.1</v>
      </c>
      <c r="S42" s="242"/>
      <c r="T42" s="241">
        <f>U42</f>
        <v>0.1</v>
      </c>
      <c r="U42" s="240">
        <v>0.1</v>
      </c>
      <c r="V42" s="242"/>
      <c r="W42" s="241">
        <f>X42</f>
        <v>0.1</v>
      </c>
      <c r="X42" s="240">
        <v>0.1</v>
      </c>
      <c r="Y42" s="241"/>
      <c r="Z42" s="239">
        <f>AA42</f>
        <v>0.5</v>
      </c>
      <c r="AA42" s="59">
        <f>L42+O42+R42+U42+X42</f>
        <v>0.5</v>
      </c>
      <c r="AB42" s="85"/>
      <c r="AC42" s="191">
        <v>5.6098503184671494E-2</v>
      </c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  <c r="AW42" s="236"/>
      <c r="AX42" s="236"/>
      <c r="AY42" s="236"/>
      <c r="AZ42" s="236"/>
      <c r="BA42" s="236"/>
      <c r="BB42" s="247"/>
      <c r="BC42" s="52">
        <v>3.8201143843746621E-2</v>
      </c>
      <c r="BD42" s="236"/>
      <c r="BE42" s="236"/>
      <c r="BF42" s="236"/>
      <c r="BG42" s="236"/>
      <c r="BH42" s="236"/>
      <c r="BI42" s="236"/>
      <c r="BJ42" s="236"/>
      <c r="BK42" s="236"/>
      <c r="BL42" s="236"/>
      <c r="BM42" s="236"/>
      <c r="BN42" s="236"/>
      <c r="BO42" s="236"/>
      <c r="BP42" s="236"/>
      <c r="BQ42" s="236"/>
      <c r="BR42" s="236"/>
      <c r="BS42" s="236"/>
      <c r="BT42" s="236"/>
      <c r="BU42" s="236"/>
      <c r="BV42" s="236"/>
      <c r="BW42" s="236"/>
      <c r="BX42" s="236"/>
      <c r="BY42" s="236"/>
      <c r="BZ42" s="236"/>
      <c r="CA42" s="236"/>
      <c r="CB42" s="52">
        <f>BC42*1.03</f>
        <v>3.9347178159059019E-2</v>
      </c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>
        <f>CB42*1.03</f>
        <v>4.052759350383079E-2</v>
      </c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>
        <f>DB42*1.03</f>
        <v>4.1743421308945712E-2</v>
      </c>
      <c r="EC42" s="246"/>
      <c r="ED42" s="236"/>
      <c r="EE42" s="236"/>
      <c r="EF42" s="236"/>
      <c r="EG42" s="236"/>
      <c r="EH42" s="236"/>
      <c r="EI42" s="236"/>
      <c r="EJ42" s="236"/>
      <c r="EK42" s="236"/>
      <c r="EL42" s="236"/>
      <c r="EM42" s="236"/>
      <c r="EN42" s="236"/>
      <c r="EO42" s="236"/>
      <c r="EP42" s="236"/>
      <c r="EQ42" s="236"/>
      <c r="ER42" s="236"/>
      <c r="ES42" s="236"/>
      <c r="ET42" s="236"/>
      <c r="EU42" s="236"/>
      <c r="EV42" s="236"/>
      <c r="EW42" s="236"/>
      <c r="EX42" s="236"/>
      <c r="EY42" s="236"/>
      <c r="EZ42" s="236"/>
      <c r="FA42" s="236"/>
      <c r="FB42" s="237">
        <f>AC42+BC42+CB42+DB42+EB42</f>
        <v>0.21591784000025363</v>
      </c>
      <c r="FC42" s="118"/>
      <c r="FD42" s="118"/>
      <c r="FE42" s="118"/>
      <c r="FF42" s="118"/>
      <c r="FG42" s="118"/>
      <c r="FH42" s="118"/>
      <c r="FI42" s="118"/>
      <c r="FJ42" s="118"/>
      <c r="FK42" s="118"/>
      <c r="FL42" s="118"/>
      <c r="FM42" s="118"/>
      <c r="FN42" s="118"/>
      <c r="FO42" s="118"/>
      <c r="FP42" s="118"/>
      <c r="FQ42" s="118"/>
      <c r="FR42" s="118"/>
      <c r="FS42" s="118"/>
      <c r="FT42" s="118"/>
      <c r="FU42" s="118"/>
      <c r="FV42" s="118"/>
      <c r="FW42" s="118"/>
      <c r="FX42" s="118"/>
      <c r="FY42" s="118"/>
      <c r="FZ42" s="118"/>
      <c r="GA42" s="117"/>
      <c r="GB42" s="53">
        <f>AC42*GB40/AC40</f>
        <v>5.3573196151086244E-2</v>
      </c>
      <c r="GC42" s="236">
        <f>BC42*30.76/40</f>
        <v>2.9376679615841155E-2</v>
      </c>
      <c r="GD42" s="236">
        <f>CB42*35.25/41.2</f>
        <v>3.3664758012301711E-2</v>
      </c>
      <c r="GE42" s="236">
        <f>DB42*31.07/42.436</f>
        <v>2.9672738480630189E-2</v>
      </c>
      <c r="GF42" s="236">
        <f>EB42*38.13/43.709</f>
        <v>3.641530701938045E-2</v>
      </c>
      <c r="GG42" s="164">
        <f>SUM(GB42:GF42)</f>
        <v>0.18270267927923975</v>
      </c>
    </row>
    <row r="43" spans="1:249" x14ac:dyDescent="0.25">
      <c r="A43" s="235"/>
      <c r="B43" s="245" t="s">
        <v>284</v>
      </c>
      <c r="C43" s="124"/>
      <c r="D43" s="123"/>
      <c r="E43" s="244"/>
      <c r="F43" s="244"/>
      <c r="G43" s="123"/>
      <c r="H43" s="123"/>
      <c r="I43" s="61"/>
      <c r="J43" s="231"/>
      <c r="K43" s="243">
        <f>L43</f>
        <v>4.5</v>
      </c>
      <c r="L43" s="258">
        <v>4.5</v>
      </c>
      <c r="M43" s="258"/>
      <c r="N43" s="241">
        <f>O43</f>
        <v>4.5</v>
      </c>
      <c r="O43" s="258">
        <v>4.5</v>
      </c>
      <c r="P43" s="242"/>
      <c r="Q43" s="241">
        <f>R43</f>
        <v>4.5</v>
      </c>
      <c r="R43" s="258">
        <v>4.5</v>
      </c>
      <c r="S43" s="242"/>
      <c r="T43" s="241">
        <f>U43</f>
        <v>4.5</v>
      </c>
      <c r="U43" s="258">
        <v>4.5</v>
      </c>
      <c r="V43" s="242"/>
      <c r="W43" s="241">
        <f>X43</f>
        <v>4.5</v>
      </c>
      <c r="X43" s="258">
        <v>4.5</v>
      </c>
      <c r="Y43" s="241"/>
      <c r="Z43" s="239">
        <f>AA43</f>
        <v>22.5</v>
      </c>
      <c r="AA43" s="59">
        <f>L43+O43+R43+U43+X43</f>
        <v>22.5</v>
      </c>
      <c r="AB43" s="85"/>
      <c r="AC43" s="191">
        <v>2.5244326433102171</v>
      </c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47"/>
      <c r="BC43" s="52">
        <v>1.7190514729685977</v>
      </c>
      <c r="BD43" s="236"/>
      <c r="BE43" s="236"/>
      <c r="BF43" s="236"/>
      <c r="BG43" s="236"/>
      <c r="BH43" s="236"/>
      <c r="BI43" s="236"/>
      <c r="BJ43" s="236"/>
      <c r="BK43" s="236"/>
      <c r="BL43" s="236"/>
      <c r="BM43" s="236"/>
      <c r="BN43" s="236"/>
      <c r="BO43" s="236"/>
      <c r="BP43" s="236"/>
      <c r="BQ43" s="236"/>
      <c r="BR43" s="236"/>
      <c r="BS43" s="236"/>
      <c r="BT43" s="236"/>
      <c r="BU43" s="236"/>
      <c r="BV43" s="236"/>
      <c r="BW43" s="236"/>
      <c r="BX43" s="236"/>
      <c r="BY43" s="236"/>
      <c r="BZ43" s="236"/>
      <c r="CA43" s="236"/>
      <c r="CB43" s="52">
        <f>BC43*1.03</f>
        <v>1.7706230171576558</v>
      </c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>
        <f>CB43*1.03</f>
        <v>1.8237417076723854</v>
      </c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>
        <f>DB43*1.03</f>
        <v>1.8784539589025571</v>
      </c>
      <c r="EC43" s="246"/>
      <c r="ED43" s="236"/>
      <c r="EE43" s="236"/>
      <c r="EF43" s="236"/>
      <c r="EG43" s="236"/>
      <c r="EH43" s="236"/>
      <c r="EI43" s="236"/>
      <c r="EJ43" s="236"/>
      <c r="EK43" s="236"/>
      <c r="EL43" s="236"/>
      <c r="EM43" s="236"/>
      <c r="EN43" s="236"/>
      <c r="EO43" s="236"/>
      <c r="EP43" s="236"/>
      <c r="EQ43" s="236"/>
      <c r="ER43" s="236"/>
      <c r="ES43" s="236"/>
      <c r="ET43" s="236"/>
      <c r="EU43" s="236"/>
      <c r="EV43" s="236"/>
      <c r="EW43" s="236"/>
      <c r="EX43" s="236"/>
      <c r="EY43" s="236"/>
      <c r="EZ43" s="236"/>
      <c r="FA43" s="236"/>
      <c r="FB43" s="237">
        <f>AC43+BC43+CB43+DB43+EB43</f>
        <v>9.7163028000114124</v>
      </c>
      <c r="FC43" s="118"/>
      <c r="FD43" s="118"/>
      <c r="FE43" s="118"/>
      <c r="FF43" s="118"/>
      <c r="FG43" s="118"/>
      <c r="FH43" s="118"/>
      <c r="FI43" s="118"/>
      <c r="FJ43" s="118"/>
      <c r="FK43" s="118"/>
      <c r="FL43" s="118"/>
      <c r="FM43" s="118"/>
      <c r="FN43" s="118"/>
      <c r="FO43" s="118"/>
      <c r="FP43" s="118"/>
      <c r="FQ43" s="118"/>
      <c r="FR43" s="118"/>
      <c r="FS43" s="118"/>
      <c r="FT43" s="118"/>
      <c r="FU43" s="118"/>
      <c r="FV43" s="118"/>
      <c r="FW43" s="118"/>
      <c r="FX43" s="118"/>
      <c r="FY43" s="118"/>
      <c r="FZ43" s="118"/>
      <c r="GA43" s="117"/>
      <c r="GB43" s="53">
        <f>AC43*GB40/AC40</f>
        <v>2.4107938267988809</v>
      </c>
      <c r="GC43" s="236">
        <f>BC43*30.76/40</f>
        <v>1.3219505827128517</v>
      </c>
      <c r="GD43" s="236">
        <f>CB43*35.25/41.2</f>
        <v>1.5149141105535766</v>
      </c>
      <c r="GE43" s="236">
        <f>DB43*31.07/42.436</f>
        <v>1.3352732316283584</v>
      </c>
      <c r="GF43" s="236">
        <f>EB43*38.13/43.709</f>
        <v>1.6386888158721202</v>
      </c>
      <c r="GG43" s="164">
        <f>SUM(GB43:GF43)</f>
        <v>8.2216205675657879</v>
      </c>
    </row>
    <row r="44" spans="1:249" x14ac:dyDescent="0.25">
      <c r="A44" s="235"/>
      <c r="B44" s="245" t="s">
        <v>283</v>
      </c>
      <c r="C44" s="124"/>
      <c r="D44" s="123"/>
      <c r="E44" s="244"/>
      <c r="F44" s="244"/>
      <c r="G44" s="123"/>
      <c r="H44" s="123"/>
      <c r="I44" s="61"/>
      <c r="J44" s="231"/>
      <c r="K44" s="243">
        <f>L44</f>
        <v>0.1</v>
      </c>
      <c r="L44" s="240">
        <v>0.1</v>
      </c>
      <c r="M44" s="258"/>
      <c r="N44" s="241">
        <f>O44</f>
        <v>0.1</v>
      </c>
      <c r="O44" s="240">
        <v>0.1</v>
      </c>
      <c r="P44" s="242"/>
      <c r="Q44" s="241">
        <f>R44</f>
        <v>0.1</v>
      </c>
      <c r="R44" s="240">
        <v>0.1</v>
      </c>
      <c r="S44" s="242"/>
      <c r="T44" s="241">
        <f>U44</f>
        <v>0.1</v>
      </c>
      <c r="U44" s="240">
        <v>0.1</v>
      </c>
      <c r="V44" s="242"/>
      <c r="W44" s="241">
        <f>X44</f>
        <v>0.1</v>
      </c>
      <c r="X44" s="240">
        <v>0.1</v>
      </c>
      <c r="Y44" s="241"/>
      <c r="Z44" s="239">
        <f>AA44</f>
        <v>0.5</v>
      </c>
      <c r="AA44" s="59">
        <f>L44+O44+R44+U44+X44</f>
        <v>0.5</v>
      </c>
      <c r="AB44" s="85"/>
      <c r="AC44" s="191">
        <v>5.6098503184671494E-2</v>
      </c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  <c r="AR44" s="236"/>
      <c r="AS44" s="236"/>
      <c r="AT44" s="236"/>
      <c r="AU44" s="236"/>
      <c r="AV44" s="236"/>
      <c r="AW44" s="236"/>
      <c r="AX44" s="236"/>
      <c r="AY44" s="236"/>
      <c r="AZ44" s="236"/>
      <c r="BA44" s="236"/>
      <c r="BB44" s="247"/>
      <c r="BC44" s="52">
        <v>3.8201143843746621E-2</v>
      </c>
      <c r="BD44" s="236"/>
      <c r="BE44" s="236"/>
      <c r="BF44" s="236"/>
      <c r="BG44" s="236"/>
      <c r="BH44" s="236"/>
      <c r="BI44" s="236"/>
      <c r="BJ44" s="236"/>
      <c r="BK44" s="236"/>
      <c r="BL44" s="236"/>
      <c r="BM44" s="236"/>
      <c r="BN44" s="236"/>
      <c r="BO44" s="236"/>
      <c r="BP44" s="236"/>
      <c r="BQ44" s="236"/>
      <c r="BR44" s="236"/>
      <c r="BS44" s="236"/>
      <c r="BT44" s="236"/>
      <c r="BU44" s="236"/>
      <c r="BV44" s="236"/>
      <c r="BW44" s="236"/>
      <c r="BX44" s="236"/>
      <c r="BY44" s="236"/>
      <c r="BZ44" s="236"/>
      <c r="CA44" s="236"/>
      <c r="CB44" s="52">
        <f>BC44*1.03</f>
        <v>3.9347178159059019E-2</v>
      </c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>
        <f>CB44*1.03</f>
        <v>4.052759350383079E-2</v>
      </c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>
        <f>DB44*1.03</f>
        <v>4.1743421308945712E-2</v>
      </c>
      <c r="EC44" s="246"/>
      <c r="ED44" s="236"/>
      <c r="EE44" s="236"/>
      <c r="EF44" s="236"/>
      <c r="EG44" s="236"/>
      <c r="EH44" s="236"/>
      <c r="EI44" s="236"/>
      <c r="EJ44" s="236"/>
      <c r="EK44" s="236"/>
      <c r="EL44" s="236"/>
      <c r="EM44" s="236"/>
      <c r="EN44" s="236"/>
      <c r="EO44" s="236"/>
      <c r="EP44" s="236"/>
      <c r="EQ44" s="236"/>
      <c r="ER44" s="236"/>
      <c r="ES44" s="236"/>
      <c r="ET44" s="236"/>
      <c r="EU44" s="236"/>
      <c r="EV44" s="236"/>
      <c r="EW44" s="236"/>
      <c r="EX44" s="236"/>
      <c r="EY44" s="236"/>
      <c r="EZ44" s="236"/>
      <c r="FA44" s="236"/>
      <c r="FB44" s="237">
        <f>AC44+BC44+CB44+DB44+EB44</f>
        <v>0.21591784000025363</v>
      </c>
      <c r="FC44" s="118"/>
      <c r="FD44" s="118"/>
      <c r="FE44" s="118"/>
      <c r="FF44" s="118"/>
      <c r="FG44" s="118"/>
      <c r="FH44" s="118"/>
      <c r="FI44" s="118"/>
      <c r="FJ44" s="118"/>
      <c r="FK44" s="118"/>
      <c r="FL44" s="118"/>
      <c r="FM44" s="118"/>
      <c r="FN44" s="118"/>
      <c r="FO44" s="118"/>
      <c r="FP44" s="118"/>
      <c r="FQ44" s="118"/>
      <c r="FR44" s="118"/>
      <c r="FS44" s="118"/>
      <c r="FT44" s="118"/>
      <c r="FU44" s="118"/>
      <c r="FV44" s="118"/>
      <c r="FW44" s="118"/>
      <c r="FX44" s="118"/>
      <c r="FY44" s="118"/>
      <c r="FZ44" s="118"/>
      <c r="GA44" s="117"/>
      <c r="GB44" s="53">
        <f>AC44*GB40/AC40</f>
        <v>5.3573196151086244E-2</v>
      </c>
      <c r="GC44" s="236">
        <f>BC44*30.76/40</f>
        <v>2.9376679615841155E-2</v>
      </c>
      <c r="GD44" s="236">
        <f>CB44*35.25/41.2</f>
        <v>3.3664758012301711E-2</v>
      </c>
      <c r="GE44" s="236">
        <f>DB44*31.07/42.436</f>
        <v>2.9672738480630189E-2</v>
      </c>
      <c r="GF44" s="236">
        <f>EB44*38.13/43.709</f>
        <v>3.641530701938045E-2</v>
      </c>
      <c r="GG44" s="164">
        <f>SUM(GB44:GF44)</f>
        <v>0.18270267927923975</v>
      </c>
    </row>
    <row r="45" spans="1:249" x14ac:dyDescent="0.25">
      <c r="A45" s="235"/>
      <c r="B45" s="245" t="s">
        <v>282</v>
      </c>
      <c r="C45" s="124"/>
      <c r="D45" s="123"/>
      <c r="E45" s="244"/>
      <c r="F45" s="244"/>
      <c r="G45" s="123"/>
      <c r="H45" s="123"/>
      <c r="I45" s="61"/>
      <c r="J45" s="231"/>
      <c r="K45" s="243">
        <f>L45</f>
        <v>0.5</v>
      </c>
      <c r="L45" s="240">
        <v>0.5</v>
      </c>
      <c r="M45" s="258"/>
      <c r="N45" s="241">
        <f>O45</f>
        <v>0.5</v>
      </c>
      <c r="O45" s="240">
        <v>0.5</v>
      </c>
      <c r="P45" s="242"/>
      <c r="Q45" s="241">
        <f>R45</f>
        <v>0.5</v>
      </c>
      <c r="R45" s="240">
        <v>0.5</v>
      </c>
      <c r="S45" s="242"/>
      <c r="T45" s="241">
        <f>U45</f>
        <v>0.5</v>
      </c>
      <c r="U45" s="240">
        <v>0.5</v>
      </c>
      <c r="V45" s="242"/>
      <c r="W45" s="241">
        <f>X45</f>
        <v>0.5</v>
      </c>
      <c r="X45" s="240">
        <v>0.5</v>
      </c>
      <c r="Y45" s="241"/>
      <c r="Z45" s="239">
        <f>AA45</f>
        <v>2.5</v>
      </c>
      <c r="AA45" s="59">
        <f>L45+O45+R45+U45+X45</f>
        <v>2.5</v>
      </c>
      <c r="AB45" s="85"/>
      <c r="AC45" s="191">
        <v>0.28049251592335744</v>
      </c>
      <c r="AD45" s="236"/>
      <c r="AE45" s="236"/>
      <c r="AF45" s="236"/>
      <c r="AG45" s="236"/>
      <c r="AH45" s="236"/>
      <c r="AI45" s="236"/>
      <c r="AJ45" s="236"/>
      <c r="AK45" s="236"/>
      <c r="AL45" s="236"/>
      <c r="AM45" s="236"/>
      <c r="AN45" s="236"/>
      <c r="AO45" s="236"/>
      <c r="AP45" s="236"/>
      <c r="AQ45" s="236"/>
      <c r="AR45" s="236"/>
      <c r="AS45" s="236"/>
      <c r="AT45" s="236"/>
      <c r="AU45" s="236"/>
      <c r="AV45" s="236"/>
      <c r="AW45" s="236"/>
      <c r="AX45" s="236"/>
      <c r="AY45" s="236"/>
      <c r="AZ45" s="236"/>
      <c r="BA45" s="236"/>
      <c r="BB45" s="247"/>
      <c r="BC45" s="52">
        <v>0.19100571921873308</v>
      </c>
      <c r="BD45" s="236"/>
      <c r="BE45" s="236"/>
      <c r="BF45" s="236"/>
      <c r="BG45" s="236"/>
      <c r="BH45" s="236"/>
      <c r="BI45" s="236"/>
      <c r="BJ45" s="236"/>
      <c r="BK45" s="236"/>
      <c r="BL45" s="236"/>
      <c r="BM45" s="236"/>
      <c r="BN45" s="236"/>
      <c r="BO45" s="236"/>
      <c r="BP45" s="236"/>
      <c r="BQ45" s="236"/>
      <c r="BR45" s="236"/>
      <c r="BS45" s="236"/>
      <c r="BT45" s="236"/>
      <c r="BU45" s="236"/>
      <c r="BV45" s="236"/>
      <c r="BW45" s="236"/>
      <c r="BX45" s="236"/>
      <c r="BY45" s="236"/>
      <c r="BZ45" s="236"/>
      <c r="CA45" s="236"/>
      <c r="CB45" s="52">
        <f>BC45*1.03</f>
        <v>0.19673589079529508</v>
      </c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>
        <f>CB45*1.03</f>
        <v>0.20263796751915394</v>
      </c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>
        <f>DB45*1.03</f>
        <v>0.20871710654472858</v>
      </c>
      <c r="EC45" s="246"/>
      <c r="ED45" s="236"/>
      <c r="EE45" s="236"/>
      <c r="EF45" s="236"/>
      <c r="EG45" s="236"/>
      <c r="EH45" s="236"/>
      <c r="EI45" s="236"/>
      <c r="EJ45" s="236"/>
      <c r="EK45" s="236"/>
      <c r="EL45" s="236"/>
      <c r="EM45" s="236"/>
      <c r="EN45" s="236"/>
      <c r="EO45" s="236"/>
      <c r="EP45" s="236"/>
      <c r="EQ45" s="236"/>
      <c r="ER45" s="236"/>
      <c r="ES45" s="236"/>
      <c r="ET45" s="236"/>
      <c r="EU45" s="236"/>
      <c r="EV45" s="236"/>
      <c r="EW45" s="236"/>
      <c r="EX45" s="236"/>
      <c r="EY45" s="236"/>
      <c r="EZ45" s="236"/>
      <c r="FA45" s="236"/>
      <c r="FB45" s="237">
        <f>AC45+BC45+CB45+DB45+EB45</f>
        <v>1.0795892000012681</v>
      </c>
      <c r="FC45" s="118"/>
      <c r="FD45" s="118"/>
      <c r="FE45" s="118"/>
      <c r="FF45" s="118"/>
      <c r="FG45" s="118"/>
      <c r="FH45" s="118"/>
      <c r="FI45" s="118"/>
      <c r="FJ45" s="118"/>
      <c r="FK45" s="118"/>
      <c r="FL45" s="118"/>
      <c r="FM45" s="118"/>
      <c r="FN45" s="118"/>
      <c r="FO45" s="118"/>
      <c r="FP45" s="118"/>
      <c r="FQ45" s="118"/>
      <c r="FR45" s="118"/>
      <c r="FS45" s="118"/>
      <c r="FT45" s="118"/>
      <c r="FU45" s="118"/>
      <c r="FV45" s="118"/>
      <c r="FW45" s="118"/>
      <c r="FX45" s="118"/>
      <c r="FY45" s="118"/>
      <c r="FZ45" s="118"/>
      <c r="GA45" s="117"/>
      <c r="GB45" s="53">
        <f>AC45*GB40/AC40</f>
        <v>0.26786598075543122</v>
      </c>
      <c r="GC45" s="236">
        <f>BC45*30.76/40</f>
        <v>0.14688339807920575</v>
      </c>
      <c r="GD45" s="236">
        <f>CB45*35.25/41.2</f>
        <v>0.16832379006150852</v>
      </c>
      <c r="GE45" s="236">
        <f>DB45*31.07/42.436</f>
        <v>0.14836369240315095</v>
      </c>
      <c r="GF45" s="236">
        <f>EB45*38.13/43.709</f>
        <v>0.18207653509690228</v>
      </c>
      <c r="GG45" s="164">
        <f>SUM(GB45:GF45)</f>
        <v>0.91351339639619866</v>
      </c>
    </row>
    <row r="46" spans="1:249" x14ac:dyDescent="0.25">
      <c r="A46" s="235"/>
      <c r="B46" s="245" t="s">
        <v>281</v>
      </c>
      <c r="C46" s="124"/>
      <c r="D46" s="123"/>
      <c r="E46" s="244"/>
      <c r="F46" s="244"/>
      <c r="G46" s="123"/>
      <c r="H46" s="123"/>
      <c r="I46" s="61"/>
      <c r="J46" s="231"/>
      <c r="K46" s="243">
        <f>L46</f>
        <v>0.6</v>
      </c>
      <c r="L46" s="240">
        <v>0.6</v>
      </c>
      <c r="M46" s="258"/>
      <c r="N46" s="241">
        <f>O46</f>
        <v>0.6</v>
      </c>
      <c r="O46" s="240">
        <v>0.6</v>
      </c>
      <c r="P46" s="242"/>
      <c r="Q46" s="241">
        <f>R46</f>
        <v>0.6</v>
      </c>
      <c r="R46" s="240">
        <v>0.6</v>
      </c>
      <c r="S46" s="242"/>
      <c r="T46" s="241">
        <f>U46</f>
        <v>0.6</v>
      </c>
      <c r="U46" s="240">
        <v>0.6</v>
      </c>
      <c r="V46" s="242"/>
      <c r="W46" s="241">
        <f>X46</f>
        <v>0.6</v>
      </c>
      <c r="X46" s="240">
        <v>0.6</v>
      </c>
      <c r="Y46" s="241"/>
      <c r="Z46" s="239">
        <f>AA46</f>
        <v>3</v>
      </c>
      <c r="AA46" s="59">
        <f>L46+O46+R46+U46+X46</f>
        <v>3</v>
      </c>
      <c r="AB46" s="85"/>
      <c r="AC46" s="191">
        <v>0.33659101910802891</v>
      </c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6"/>
      <c r="AR46" s="236"/>
      <c r="AS46" s="236"/>
      <c r="AT46" s="236"/>
      <c r="AU46" s="236"/>
      <c r="AV46" s="236"/>
      <c r="AW46" s="236"/>
      <c r="AX46" s="236"/>
      <c r="AY46" s="236"/>
      <c r="AZ46" s="236"/>
      <c r="BA46" s="236"/>
      <c r="BB46" s="247"/>
      <c r="BC46" s="52">
        <v>0.22920686306247967</v>
      </c>
      <c r="BD46" s="236"/>
      <c r="BE46" s="236"/>
      <c r="BF46" s="236"/>
      <c r="BG46" s="236"/>
      <c r="BH46" s="236"/>
      <c r="BI46" s="236"/>
      <c r="BJ46" s="236"/>
      <c r="BK46" s="236"/>
      <c r="BL46" s="236"/>
      <c r="BM46" s="236"/>
      <c r="BN46" s="236"/>
      <c r="BO46" s="236"/>
      <c r="BP46" s="236"/>
      <c r="BQ46" s="236"/>
      <c r="BR46" s="236"/>
      <c r="BS46" s="236"/>
      <c r="BT46" s="236"/>
      <c r="BU46" s="236"/>
      <c r="BV46" s="236"/>
      <c r="BW46" s="236"/>
      <c r="BX46" s="236"/>
      <c r="BY46" s="236"/>
      <c r="BZ46" s="236"/>
      <c r="CA46" s="236"/>
      <c r="CB46" s="52">
        <f>BC46*1.03</f>
        <v>0.23608306895435408</v>
      </c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>
        <f>CB46*1.03</f>
        <v>0.2431655610229847</v>
      </c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>
        <f>DB46*1.03</f>
        <v>0.25046052785367423</v>
      </c>
      <c r="EC46" s="246"/>
      <c r="ED46" s="236"/>
      <c r="EE46" s="236"/>
      <c r="EF46" s="236"/>
      <c r="EG46" s="236"/>
      <c r="EH46" s="236"/>
      <c r="EI46" s="236"/>
      <c r="EJ46" s="236"/>
      <c r="EK46" s="236"/>
      <c r="EL46" s="236"/>
      <c r="EM46" s="236"/>
      <c r="EN46" s="236"/>
      <c r="EO46" s="236"/>
      <c r="EP46" s="236"/>
      <c r="EQ46" s="236"/>
      <c r="ER46" s="236"/>
      <c r="ES46" s="236"/>
      <c r="ET46" s="236"/>
      <c r="EU46" s="236"/>
      <c r="EV46" s="236"/>
      <c r="EW46" s="236"/>
      <c r="EX46" s="236"/>
      <c r="EY46" s="236"/>
      <c r="EZ46" s="236"/>
      <c r="FA46" s="236"/>
      <c r="FB46" s="237">
        <f>AC46+BC46+CB46+DB46+EB46</f>
        <v>1.2955070400015216</v>
      </c>
      <c r="FC46" s="118"/>
      <c r="FD46" s="118"/>
      <c r="FE46" s="118"/>
      <c r="FF46" s="118"/>
      <c r="FG46" s="118"/>
      <c r="FH46" s="118"/>
      <c r="FI46" s="118"/>
      <c r="FJ46" s="118"/>
      <c r="FK46" s="118"/>
      <c r="FL46" s="118"/>
      <c r="FM46" s="118"/>
      <c r="FN46" s="118"/>
      <c r="FO46" s="118"/>
      <c r="FP46" s="118"/>
      <c r="FQ46" s="118"/>
      <c r="FR46" s="118"/>
      <c r="FS46" s="118"/>
      <c r="FT46" s="118"/>
      <c r="FU46" s="118"/>
      <c r="FV46" s="118"/>
      <c r="FW46" s="118"/>
      <c r="FX46" s="118"/>
      <c r="FY46" s="118"/>
      <c r="FZ46" s="118"/>
      <c r="GA46" s="117"/>
      <c r="GB46" s="53">
        <f>AC46*GB40/AC40</f>
        <v>0.32143917690651741</v>
      </c>
      <c r="GC46" s="236">
        <f>BC46*30.76/40</f>
        <v>0.17626007769504687</v>
      </c>
      <c r="GD46" s="236">
        <f>CB46*35.25/41.2</f>
        <v>0.2019885480738102</v>
      </c>
      <c r="GE46" s="236">
        <f>DB46*31.07/42.436</f>
        <v>0.1780364308837811</v>
      </c>
      <c r="GF46" s="236">
        <f>EB46*38.13/43.709</f>
        <v>0.21849184211628267</v>
      </c>
      <c r="GG46" s="164">
        <f>SUM(GB46:GF46)</f>
        <v>1.0962160756754382</v>
      </c>
    </row>
    <row r="47" spans="1:249" x14ac:dyDescent="0.25">
      <c r="A47" s="235"/>
      <c r="B47" s="245" t="s">
        <v>280</v>
      </c>
      <c r="C47" s="124"/>
      <c r="D47" s="123"/>
      <c r="E47" s="244"/>
      <c r="F47" s="244"/>
      <c r="G47" s="123"/>
      <c r="H47" s="123"/>
      <c r="I47" s="61"/>
      <c r="J47" s="231"/>
      <c r="K47" s="243">
        <f>L47</f>
        <v>0.3</v>
      </c>
      <c r="L47" s="240">
        <v>0.3</v>
      </c>
      <c r="M47" s="258"/>
      <c r="N47" s="241">
        <f>O47</f>
        <v>0.3</v>
      </c>
      <c r="O47" s="240">
        <v>0.3</v>
      </c>
      <c r="P47" s="242"/>
      <c r="Q47" s="241">
        <f>R47</f>
        <v>0.3</v>
      </c>
      <c r="R47" s="240">
        <v>0.3</v>
      </c>
      <c r="S47" s="242"/>
      <c r="T47" s="241">
        <f>U47</f>
        <v>0.3</v>
      </c>
      <c r="U47" s="240">
        <v>0.3</v>
      </c>
      <c r="V47" s="242"/>
      <c r="W47" s="241">
        <f>X47</f>
        <v>0.3</v>
      </c>
      <c r="X47" s="240">
        <v>0.3</v>
      </c>
      <c r="Y47" s="241"/>
      <c r="Z47" s="239">
        <f>AA47</f>
        <v>1.5</v>
      </c>
      <c r="AA47" s="59">
        <f>L47+O47+R47+U47+X47</f>
        <v>1.5</v>
      </c>
      <c r="AB47" s="85"/>
      <c r="AC47" s="191">
        <v>0.16829550955401446</v>
      </c>
      <c r="AD47" s="236"/>
      <c r="AE47" s="236"/>
      <c r="AF47" s="236"/>
      <c r="AG47" s="236"/>
      <c r="AH47" s="236"/>
      <c r="AI47" s="236"/>
      <c r="AJ47" s="236"/>
      <c r="AK47" s="236"/>
      <c r="AL47" s="236"/>
      <c r="AM47" s="236"/>
      <c r="AN47" s="236"/>
      <c r="AO47" s="236"/>
      <c r="AP47" s="236"/>
      <c r="AQ47" s="236"/>
      <c r="AR47" s="236"/>
      <c r="AS47" s="236"/>
      <c r="AT47" s="236"/>
      <c r="AU47" s="236"/>
      <c r="AV47" s="236"/>
      <c r="AW47" s="236"/>
      <c r="AX47" s="236"/>
      <c r="AY47" s="236"/>
      <c r="AZ47" s="236"/>
      <c r="BA47" s="236"/>
      <c r="BB47" s="247"/>
      <c r="BC47" s="52">
        <v>0.11460343153123984</v>
      </c>
      <c r="BD47" s="236"/>
      <c r="BE47" s="236"/>
      <c r="BF47" s="236"/>
      <c r="BG47" s="236"/>
      <c r="BH47" s="236"/>
      <c r="BI47" s="236"/>
      <c r="BJ47" s="236"/>
      <c r="BK47" s="236"/>
      <c r="BL47" s="236"/>
      <c r="BM47" s="236"/>
      <c r="BN47" s="236"/>
      <c r="BO47" s="236"/>
      <c r="BP47" s="236"/>
      <c r="BQ47" s="236"/>
      <c r="BR47" s="236"/>
      <c r="BS47" s="236"/>
      <c r="BT47" s="236"/>
      <c r="BU47" s="236"/>
      <c r="BV47" s="236"/>
      <c r="BW47" s="236"/>
      <c r="BX47" s="236"/>
      <c r="BY47" s="236"/>
      <c r="BZ47" s="236"/>
      <c r="CA47" s="236"/>
      <c r="CB47" s="52">
        <f>BC47*1.03</f>
        <v>0.11804153447717704</v>
      </c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>
        <f>CB47*1.03</f>
        <v>0.12158278051149235</v>
      </c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>
        <f>DB47*1.03</f>
        <v>0.12523026392683712</v>
      </c>
      <c r="EC47" s="246"/>
      <c r="ED47" s="236"/>
      <c r="EE47" s="236"/>
      <c r="EF47" s="236"/>
      <c r="EG47" s="236"/>
      <c r="EH47" s="236"/>
      <c r="EI47" s="236"/>
      <c r="EJ47" s="236"/>
      <c r="EK47" s="236"/>
      <c r="EL47" s="236"/>
      <c r="EM47" s="236"/>
      <c r="EN47" s="236"/>
      <c r="EO47" s="236"/>
      <c r="EP47" s="236"/>
      <c r="EQ47" s="236"/>
      <c r="ER47" s="236"/>
      <c r="ES47" s="236"/>
      <c r="ET47" s="236"/>
      <c r="EU47" s="236"/>
      <c r="EV47" s="236"/>
      <c r="EW47" s="236"/>
      <c r="EX47" s="236"/>
      <c r="EY47" s="236"/>
      <c r="EZ47" s="236"/>
      <c r="FA47" s="236"/>
      <c r="FB47" s="237">
        <f>AC47+BC47+CB47+DB47+EB47</f>
        <v>0.64775352000076081</v>
      </c>
      <c r="FC47" s="118"/>
      <c r="FD47" s="118"/>
      <c r="FE47" s="118"/>
      <c r="FF47" s="118"/>
      <c r="FG47" s="118"/>
      <c r="FH47" s="118"/>
      <c r="FI47" s="118"/>
      <c r="FJ47" s="118"/>
      <c r="FK47" s="118"/>
      <c r="FL47" s="118"/>
      <c r="FM47" s="118"/>
      <c r="FN47" s="118"/>
      <c r="FO47" s="118"/>
      <c r="FP47" s="118"/>
      <c r="FQ47" s="118"/>
      <c r="FR47" s="118"/>
      <c r="FS47" s="118"/>
      <c r="FT47" s="118"/>
      <c r="FU47" s="118"/>
      <c r="FV47" s="118"/>
      <c r="FW47" s="118"/>
      <c r="FX47" s="118"/>
      <c r="FY47" s="118"/>
      <c r="FZ47" s="118"/>
      <c r="GA47" s="117"/>
      <c r="GB47" s="53">
        <f>AC47*GB40/AC40</f>
        <v>0.1607195884532587</v>
      </c>
      <c r="GC47" s="236">
        <f>BC47*30.76/40</f>
        <v>8.8130038847523434E-2</v>
      </c>
      <c r="GD47" s="236">
        <f>CB47*35.25/41.2</f>
        <v>0.1009942740369051</v>
      </c>
      <c r="GE47" s="236">
        <f>DB47*31.07/42.436</f>
        <v>8.901821544189055E-2</v>
      </c>
      <c r="GF47" s="236">
        <f>EB47*38.13/43.709</f>
        <v>0.10924592105814133</v>
      </c>
      <c r="GG47" s="164">
        <f>SUM(GB47:GF47)</f>
        <v>0.54810803783771911</v>
      </c>
    </row>
    <row r="48" spans="1:249" x14ac:dyDescent="0.25">
      <c r="A48" s="235"/>
      <c r="B48" s="245" t="s">
        <v>279</v>
      </c>
      <c r="C48" s="124"/>
      <c r="D48" s="123"/>
      <c r="E48" s="244"/>
      <c r="F48" s="244"/>
      <c r="G48" s="123"/>
      <c r="H48" s="123"/>
      <c r="I48" s="61"/>
      <c r="J48" s="231"/>
      <c r="K48" s="243">
        <f>L48</f>
        <v>0.3</v>
      </c>
      <c r="L48" s="240">
        <v>0.3</v>
      </c>
      <c r="M48" s="258"/>
      <c r="N48" s="241">
        <f>O48</f>
        <v>0.3</v>
      </c>
      <c r="O48" s="240">
        <v>0.3</v>
      </c>
      <c r="P48" s="242"/>
      <c r="Q48" s="241">
        <f>R48</f>
        <v>0.3</v>
      </c>
      <c r="R48" s="240">
        <v>0.3</v>
      </c>
      <c r="S48" s="242"/>
      <c r="T48" s="241">
        <f>U48</f>
        <v>0.3</v>
      </c>
      <c r="U48" s="240">
        <v>0.3</v>
      </c>
      <c r="V48" s="242"/>
      <c r="W48" s="241">
        <f>X48</f>
        <v>0.3</v>
      </c>
      <c r="X48" s="240">
        <v>0.3</v>
      </c>
      <c r="Y48" s="241"/>
      <c r="Z48" s="239">
        <f>AA48</f>
        <v>1.5</v>
      </c>
      <c r="AA48" s="59">
        <f>L48+O48+R48+U48+X48</f>
        <v>1.5</v>
      </c>
      <c r="AB48" s="85"/>
      <c r="AC48" s="191">
        <v>0.16829550955401446</v>
      </c>
      <c r="AD48" s="236"/>
      <c r="AE48" s="236"/>
      <c r="AF48" s="236"/>
      <c r="AG48" s="236"/>
      <c r="AH48" s="236"/>
      <c r="AI48" s="236"/>
      <c r="AJ48" s="236"/>
      <c r="AK48" s="236"/>
      <c r="AL48" s="236"/>
      <c r="AM48" s="236"/>
      <c r="AN48" s="236"/>
      <c r="AO48" s="236"/>
      <c r="AP48" s="236"/>
      <c r="AQ48" s="236"/>
      <c r="AR48" s="236"/>
      <c r="AS48" s="236"/>
      <c r="AT48" s="236"/>
      <c r="AU48" s="236"/>
      <c r="AV48" s="236"/>
      <c r="AW48" s="236"/>
      <c r="AX48" s="236"/>
      <c r="AY48" s="236"/>
      <c r="AZ48" s="236"/>
      <c r="BA48" s="236"/>
      <c r="BB48" s="247"/>
      <c r="BC48" s="52">
        <v>0.11460343153123984</v>
      </c>
      <c r="BD48" s="236"/>
      <c r="BE48" s="236"/>
      <c r="BF48" s="236"/>
      <c r="BG48" s="236"/>
      <c r="BH48" s="236"/>
      <c r="BI48" s="236"/>
      <c r="BJ48" s="236"/>
      <c r="BK48" s="236"/>
      <c r="BL48" s="236"/>
      <c r="BM48" s="236"/>
      <c r="BN48" s="236"/>
      <c r="BO48" s="236"/>
      <c r="BP48" s="236"/>
      <c r="BQ48" s="236"/>
      <c r="BR48" s="236"/>
      <c r="BS48" s="236"/>
      <c r="BT48" s="236"/>
      <c r="BU48" s="236"/>
      <c r="BV48" s="236"/>
      <c r="BW48" s="236"/>
      <c r="BX48" s="236"/>
      <c r="BY48" s="236"/>
      <c r="BZ48" s="236"/>
      <c r="CA48" s="236"/>
      <c r="CB48" s="52">
        <f>BC48*1.03</f>
        <v>0.11804153447717704</v>
      </c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>
        <f>CB48*1.03</f>
        <v>0.12158278051149235</v>
      </c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/>
      <c r="DZ48" s="52"/>
      <c r="EA48" s="52"/>
      <c r="EB48" s="52">
        <f>DB48*1.03</f>
        <v>0.12523026392683712</v>
      </c>
      <c r="EC48" s="246"/>
      <c r="ED48" s="236"/>
      <c r="EE48" s="236"/>
      <c r="EF48" s="236"/>
      <c r="EG48" s="236"/>
      <c r="EH48" s="236"/>
      <c r="EI48" s="236"/>
      <c r="EJ48" s="236"/>
      <c r="EK48" s="236"/>
      <c r="EL48" s="236"/>
      <c r="EM48" s="236"/>
      <c r="EN48" s="236"/>
      <c r="EO48" s="236"/>
      <c r="EP48" s="236"/>
      <c r="EQ48" s="236"/>
      <c r="ER48" s="236"/>
      <c r="ES48" s="236"/>
      <c r="ET48" s="236"/>
      <c r="EU48" s="236"/>
      <c r="EV48" s="236"/>
      <c r="EW48" s="236"/>
      <c r="EX48" s="236"/>
      <c r="EY48" s="236"/>
      <c r="EZ48" s="236"/>
      <c r="FA48" s="236"/>
      <c r="FB48" s="237">
        <f>AC48+BC48+CB48+DB48+EB48</f>
        <v>0.64775352000076081</v>
      </c>
      <c r="FC48" s="118"/>
      <c r="FD48" s="118"/>
      <c r="FE48" s="118"/>
      <c r="FF48" s="118"/>
      <c r="FG48" s="118"/>
      <c r="FH48" s="118"/>
      <c r="FI48" s="118"/>
      <c r="FJ48" s="118"/>
      <c r="FK48" s="118"/>
      <c r="FL48" s="118"/>
      <c r="FM48" s="118"/>
      <c r="FN48" s="118"/>
      <c r="FO48" s="118"/>
      <c r="FP48" s="118"/>
      <c r="FQ48" s="118"/>
      <c r="FR48" s="118"/>
      <c r="FS48" s="118"/>
      <c r="FT48" s="118"/>
      <c r="FU48" s="118"/>
      <c r="FV48" s="118"/>
      <c r="FW48" s="118"/>
      <c r="FX48" s="118"/>
      <c r="FY48" s="118"/>
      <c r="FZ48" s="118"/>
      <c r="GA48" s="117"/>
      <c r="GB48" s="53">
        <f>AC48*GB40/AC40</f>
        <v>0.1607195884532587</v>
      </c>
      <c r="GC48" s="236">
        <f>BC48*30.76/40</f>
        <v>8.8130038847523434E-2</v>
      </c>
      <c r="GD48" s="236">
        <f>CB48*35.25/41.2</f>
        <v>0.1009942740369051</v>
      </c>
      <c r="GE48" s="236">
        <f>DB48*31.07/42.436</f>
        <v>8.901821544189055E-2</v>
      </c>
      <c r="GF48" s="236">
        <f>EB48*38.13/43.709</f>
        <v>0.10924592105814133</v>
      </c>
      <c r="GG48" s="164">
        <f>SUM(GB48:GF48)</f>
        <v>0.54810803783771911</v>
      </c>
    </row>
    <row r="49" spans="1:190" x14ac:dyDescent="0.25">
      <c r="A49" s="235"/>
      <c r="B49" s="245" t="s">
        <v>278</v>
      </c>
      <c r="C49" s="124"/>
      <c r="D49" s="123"/>
      <c r="E49" s="244"/>
      <c r="F49" s="244"/>
      <c r="G49" s="123"/>
      <c r="H49" s="123"/>
      <c r="I49" s="61"/>
      <c r="J49" s="231"/>
      <c r="K49" s="243">
        <f>L49</f>
        <v>0.1</v>
      </c>
      <c r="L49" s="240">
        <v>0.1</v>
      </c>
      <c r="M49" s="258"/>
      <c r="N49" s="241">
        <f>O49</f>
        <v>0.1</v>
      </c>
      <c r="O49" s="240">
        <v>0.1</v>
      </c>
      <c r="P49" s="242"/>
      <c r="Q49" s="241">
        <f>R49</f>
        <v>0.1</v>
      </c>
      <c r="R49" s="240">
        <v>0.1</v>
      </c>
      <c r="S49" s="242"/>
      <c r="T49" s="241">
        <f>U49</f>
        <v>0.1</v>
      </c>
      <c r="U49" s="240">
        <v>0.1</v>
      </c>
      <c r="V49" s="242"/>
      <c r="W49" s="241">
        <f>X49</f>
        <v>0.1</v>
      </c>
      <c r="X49" s="240">
        <v>0.1</v>
      </c>
      <c r="Y49" s="241"/>
      <c r="Z49" s="239">
        <f>AA49</f>
        <v>0.5</v>
      </c>
      <c r="AA49" s="59">
        <f>L49+O49+R49+U49+X49</f>
        <v>0.5</v>
      </c>
      <c r="AB49" s="85"/>
      <c r="AC49" s="191">
        <v>5.6098503184671494E-2</v>
      </c>
      <c r="AD49" s="236"/>
      <c r="AE49" s="236"/>
      <c r="AF49" s="236"/>
      <c r="AG49" s="236"/>
      <c r="AH49" s="236"/>
      <c r="AI49" s="236"/>
      <c r="AJ49" s="236"/>
      <c r="AK49" s="236"/>
      <c r="AL49" s="236"/>
      <c r="AM49" s="236"/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47"/>
      <c r="BC49" s="52">
        <v>3.8201143843746621E-2</v>
      </c>
      <c r="BD49" s="236"/>
      <c r="BE49" s="236"/>
      <c r="BF49" s="236"/>
      <c r="BG49" s="236"/>
      <c r="BH49" s="236"/>
      <c r="BI49" s="236"/>
      <c r="BJ49" s="236"/>
      <c r="BK49" s="236"/>
      <c r="BL49" s="236"/>
      <c r="BM49" s="236"/>
      <c r="BN49" s="236"/>
      <c r="BO49" s="236"/>
      <c r="BP49" s="236"/>
      <c r="BQ49" s="236"/>
      <c r="BR49" s="236"/>
      <c r="BS49" s="236"/>
      <c r="BT49" s="236"/>
      <c r="BU49" s="236"/>
      <c r="BV49" s="236"/>
      <c r="BW49" s="236"/>
      <c r="BX49" s="236"/>
      <c r="BY49" s="236"/>
      <c r="BZ49" s="236"/>
      <c r="CA49" s="236"/>
      <c r="CB49" s="52">
        <f>BC49*1.03</f>
        <v>3.9347178159059019E-2</v>
      </c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/>
      <c r="DB49" s="52">
        <f>CB49*1.03</f>
        <v>4.052759350383079E-2</v>
      </c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/>
      <c r="DS49" s="52"/>
      <c r="DT49" s="52"/>
      <c r="DU49" s="52"/>
      <c r="DV49" s="52"/>
      <c r="DW49" s="52"/>
      <c r="DX49" s="52"/>
      <c r="DY49" s="52"/>
      <c r="DZ49" s="52"/>
      <c r="EA49" s="52"/>
      <c r="EB49" s="52">
        <f>DB49*1.03</f>
        <v>4.1743421308945712E-2</v>
      </c>
      <c r="EC49" s="246"/>
      <c r="ED49" s="236"/>
      <c r="EE49" s="236"/>
      <c r="EF49" s="236"/>
      <c r="EG49" s="236"/>
      <c r="EH49" s="236"/>
      <c r="EI49" s="236"/>
      <c r="EJ49" s="236"/>
      <c r="EK49" s="236"/>
      <c r="EL49" s="236"/>
      <c r="EM49" s="236"/>
      <c r="EN49" s="236"/>
      <c r="EO49" s="236"/>
      <c r="EP49" s="236"/>
      <c r="EQ49" s="236"/>
      <c r="ER49" s="236"/>
      <c r="ES49" s="236"/>
      <c r="ET49" s="236"/>
      <c r="EU49" s="236"/>
      <c r="EV49" s="236"/>
      <c r="EW49" s="236"/>
      <c r="EX49" s="236"/>
      <c r="EY49" s="236"/>
      <c r="EZ49" s="236"/>
      <c r="FA49" s="236"/>
      <c r="FB49" s="237">
        <f>AC49+BC49+CB49+DB49+EB49</f>
        <v>0.21591784000025363</v>
      </c>
      <c r="FC49" s="118"/>
      <c r="FD49" s="118"/>
      <c r="FE49" s="118"/>
      <c r="FF49" s="118"/>
      <c r="FG49" s="118"/>
      <c r="FH49" s="118"/>
      <c r="FI49" s="118"/>
      <c r="FJ49" s="118"/>
      <c r="FK49" s="118"/>
      <c r="FL49" s="118"/>
      <c r="FM49" s="118"/>
      <c r="FN49" s="118"/>
      <c r="FO49" s="118"/>
      <c r="FP49" s="118"/>
      <c r="FQ49" s="118"/>
      <c r="FR49" s="118"/>
      <c r="FS49" s="118"/>
      <c r="FT49" s="118"/>
      <c r="FU49" s="118"/>
      <c r="FV49" s="118"/>
      <c r="FW49" s="118"/>
      <c r="FX49" s="118"/>
      <c r="FY49" s="118"/>
      <c r="FZ49" s="118"/>
      <c r="GA49" s="117"/>
      <c r="GB49" s="53">
        <f>AC49*GB40/AC40</f>
        <v>5.3573196151086244E-2</v>
      </c>
      <c r="GC49" s="236">
        <f>BC49*30.76/40</f>
        <v>2.9376679615841155E-2</v>
      </c>
      <c r="GD49" s="236">
        <f>CB49*35.25/41.2</f>
        <v>3.3664758012301711E-2</v>
      </c>
      <c r="GE49" s="236">
        <f>DB49*31.07/42.436</f>
        <v>2.9672738480630189E-2</v>
      </c>
      <c r="GF49" s="236">
        <f>EB49*38.13/43.709</f>
        <v>3.641530701938045E-2</v>
      </c>
      <c r="GG49" s="164">
        <f>SUM(GB49:GF49)</f>
        <v>0.18270267927923975</v>
      </c>
    </row>
    <row r="50" spans="1:190" x14ac:dyDescent="0.25">
      <c r="A50" s="235"/>
      <c r="B50" s="245" t="s">
        <v>277</v>
      </c>
      <c r="C50" s="124"/>
      <c r="D50" s="123"/>
      <c r="E50" s="244"/>
      <c r="F50" s="244"/>
      <c r="G50" s="123"/>
      <c r="H50" s="123"/>
      <c r="I50" s="61"/>
      <c r="J50" s="231"/>
      <c r="K50" s="243">
        <f>L50</f>
        <v>0.1</v>
      </c>
      <c r="L50" s="240">
        <v>0.1</v>
      </c>
      <c r="M50" s="258"/>
      <c r="N50" s="241">
        <f>O50</f>
        <v>0.1</v>
      </c>
      <c r="O50" s="240">
        <v>0.1</v>
      </c>
      <c r="P50" s="242"/>
      <c r="Q50" s="241">
        <f>R50</f>
        <v>0.1</v>
      </c>
      <c r="R50" s="240">
        <v>0.1</v>
      </c>
      <c r="S50" s="242"/>
      <c r="T50" s="241">
        <f>U50</f>
        <v>0.1</v>
      </c>
      <c r="U50" s="240">
        <v>0.1</v>
      </c>
      <c r="V50" s="242"/>
      <c r="W50" s="241">
        <f>X50</f>
        <v>0.1</v>
      </c>
      <c r="X50" s="240">
        <v>0.1</v>
      </c>
      <c r="Y50" s="241"/>
      <c r="Z50" s="239">
        <f>AA50</f>
        <v>0.5</v>
      </c>
      <c r="AA50" s="59">
        <f>L50+O50+R50+U50+X50</f>
        <v>0.5</v>
      </c>
      <c r="AB50" s="85"/>
      <c r="AC50" s="191">
        <v>5.6098503184671494E-2</v>
      </c>
      <c r="AD50" s="236"/>
      <c r="AE50" s="236"/>
      <c r="AF50" s="236"/>
      <c r="AG50" s="236"/>
      <c r="AH50" s="236"/>
      <c r="AI50" s="236"/>
      <c r="AJ50" s="236"/>
      <c r="AK50" s="236"/>
      <c r="AL50" s="236"/>
      <c r="AM50" s="236"/>
      <c r="AN50" s="236"/>
      <c r="AO50" s="236"/>
      <c r="AP50" s="236"/>
      <c r="AQ50" s="236"/>
      <c r="AR50" s="236"/>
      <c r="AS50" s="236"/>
      <c r="AT50" s="236"/>
      <c r="AU50" s="236"/>
      <c r="AV50" s="236"/>
      <c r="AW50" s="236"/>
      <c r="AX50" s="236"/>
      <c r="AY50" s="236"/>
      <c r="AZ50" s="236"/>
      <c r="BA50" s="236"/>
      <c r="BB50" s="247"/>
      <c r="BC50" s="52">
        <v>3.8201143843746621E-2</v>
      </c>
      <c r="BD50" s="236"/>
      <c r="BE50" s="236"/>
      <c r="BF50" s="236"/>
      <c r="BG50" s="236"/>
      <c r="BH50" s="236"/>
      <c r="BI50" s="236"/>
      <c r="BJ50" s="236"/>
      <c r="BK50" s="236"/>
      <c r="BL50" s="236"/>
      <c r="BM50" s="236"/>
      <c r="BN50" s="236"/>
      <c r="BO50" s="236"/>
      <c r="BP50" s="236"/>
      <c r="BQ50" s="236"/>
      <c r="BR50" s="236"/>
      <c r="BS50" s="236"/>
      <c r="BT50" s="236"/>
      <c r="BU50" s="236"/>
      <c r="BV50" s="236"/>
      <c r="BW50" s="236"/>
      <c r="BX50" s="236"/>
      <c r="BY50" s="236"/>
      <c r="BZ50" s="236"/>
      <c r="CA50" s="236"/>
      <c r="CB50" s="52">
        <f>BC50*1.03</f>
        <v>3.9347178159059019E-2</v>
      </c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/>
      <c r="CR50" s="52"/>
      <c r="CS50" s="52"/>
      <c r="CT50" s="52"/>
      <c r="CU50" s="52"/>
      <c r="CV50" s="52"/>
      <c r="CW50" s="52"/>
      <c r="CX50" s="52"/>
      <c r="CY50" s="52"/>
      <c r="CZ50" s="52"/>
      <c r="DA50" s="52"/>
      <c r="DB50" s="52">
        <f>CB50*1.03</f>
        <v>4.052759350383079E-2</v>
      </c>
      <c r="DC50" s="52"/>
      <c r="DD50" s="52"/>
      <c r="DE50" s="52"/>
      <c r="DF50" s="52"/>
      <c r="DG50" s="52"/>
      <c r="DH50" s="52"/>
      <c r="DI50" s="52"/>
      <c r="DJ50" s="52"/>
      <c r="DK50" s="52"/>
      <c r="DL50" s="52"/>
      <c r="DM50" s="52"/>
      <c r="DN50" s="52"/>
      <c r="DO50" s="52"/>
      <c r="DP50" s="52"/>
      <c r="DQ50" s="52"/>
      <c r="DR50" s="52"/>
      <c r="DS50" s="52"/>
      <c r="DT50" s="52"/>
      <c r="DU50" s="52"/>
      <c r="DV50" s="52"/>
      <c r="DW50" s="52"/>
      <c r="DX50" s="52"/>
      <c r="DY50" s="52"/>
      <c r="DZ50" s="52"/>
      <c r="EA50" s="52"/>
      <c r="EB50" s="52">
        <f>DB50*1.03</f>
        <v>4.1743421308945712E-2</v>
      </c>
      <c r="EC50" s="246"/>
      <c r="ED50" s="236"/>
      <c r="EE50" s="236"/>
      <c r="EF50" s="236"/>
      <c r="EG50" s="236"/>
      <c r="EH50" s="236"/>
      <c r="EI50" s="236"/>
      <c r="EJ50" s="236"/>
      <c r="EK50" s="236"/>
      <c r="EL50" s="236"/>
      <c r="EM50" s="236"/>
      <c r="EN50" s="236"/>
      <c r="EO50" s="236"/>
      <c r="EP50" s="236"/>
      <c r="EQ50" s="236"/>
      <c r="ER50" s="236"/>
      <c r="ES50" s="236"/>
      <c r="ET50" s="236"/>
      <c r="EU50" s="236"/>
      <c r="EV50" s="236"/>
      <c r="EW50" s="236"/>
      <c r="EX50" s="236"/>
      <c r="EY50" s="236"/>
      <c r="EZ50" s="236"/>
      <c r="FA50" s="236"/>
      <c r="FB50" s="237">
        <f>AC50+BC50+CB50+DB50+EB50</f>
        <v>0.21591784000025363</v>
      </c>
      <c r="FC50" s="118"/>
      <c r="FD50" s="118"/>
      <c r="FE50" s="118"/>
      <c r="FF50" s="118"/>
      <c r="FG50" s="118"/>
      <c r="FH50" s="118"/>
      <c r="FI50" s="118"/>
      <c r="FJ50" s="118"/>
      <c r="FK50" s="118"/>
      <c r="FL50" s="118"/>
      <c r="FM50" s="118"/>
      <c r="FN50" s="118"/>
      <c r="FO50" s="118"/>
      <c r="FP50" s="118"/>
      <c r="FQ50" s="118"/>
      <c r="FR50" s="118"/>
      <c r="FS50" s="118"/>
      <c r="FT50" s="118"/>
      <c r="FU50" s="118"/>
      <c r="FV50" s="118"/>
      <c r="FW50" s="118"/>
      <c r="FX50" s="118"/>
      <c r="FY50" s="118"/>
      <c r="FZ50" s="118"/>
      <c r="GA50" s="117"/>
      <c r="GB50" s="53">
        <f>GB40*AC50/AC40</f>
        <v>5.3573196151086244E-2</v>
      </c>
      <c r="GC50" s="236">
        <f>BC50*30.76/40</f>
        <v>2.9376679615841155E-2</v>
      </c>
      <c r="GD50" s="236">
        <f>CB50*35.25/41.2</f>
        <v>3.3664758012301711E-2</v>
      </c>
      <c r="GE50" s="236">
        <f>DB50*31.07/42.436</f>
        <v>2.9672738480630189E-2</v>
      </c>
      <c r="GF50" s="236">
        <f>EB50*38.13/43.709</f>
        <v>3.641530701938045E-2</v>
      </c>
      <c r="GG50" s="164">
        <f>SUM(GB50:GF50)</f>
        <v>0.18270267927923975</v>
      </c>
    </row>
    <row r="51" spans="1:190" x14ac:dyDescent="0.25">
      <c r="A51" s="235"/>
      <c r="B51" s="261" t="s">
        <v>276</v>
      </c>
      <c r="C51" s="124"/>
      <c r="D51" s="123"/>
      <c r="E51" s="244"/>
      <c r="F51" s="244"/>
      <c r="G51" s="123"/>
      <c r="H51" s="123"/>
      <c r="I51" s="61"/>
      <c r="J51" s="231"/>
      <c r="K51" s="256">
        <f>L51</f>
        <v>86.07</v>
      </c>
      <c r="L51" s="253">
        <f>SUM(L52:L77)</f>
        <v>86.07</v>
      </c>
      <c r="M51" s="258"/>
      <c r="N51" s="254">
        <f>O51</f>
        <v>86.07</v>
      </c>
      <c r="O51" s="253">
        <f>SUM(O52:O77)</f>
        <v>86.07</v>
      </c>
      <c r="P51" s="255"/>
      <c r="Q51" s="254">
        <f>R51</f>
        <v>86.07</v>
      </c>
      <c r="R51" s="253">
        <f>SUM(R52:R77)</f>
        <v>86.07</v>
      </c>
      <c r="S51" s="255"/>
      <c r="T51" s="254">
        <f>U51</f>
        <v>86.07</v>
      </c>
      <c r="U51" s="253">
        <f>SUM(U52:U77)</f>
        <v>86.07</v>
      </c>
      <c r="V51" s="255"/>
      <c r="W51" s="254">
        <f>X51</f>
        <v>86.07</v>
      </c>
      <c r="X51" s="253">
        <f>SUM(X52:X77)</f>
        <v>86.07</v>
      </c>
      <c r="Y51" s="241"/>
      <c r="Z51" s="252">
        <f>AA51</f>
        <v>430.34999999999997</v>
      </c>
      <c r="AA51" s="59">
        <f>L51+O51+R51+U51+X51</f>
        <v>430.34999999999997</v>
      </c>
      <c r="AB51" s="85"/>
      <c r="AC51" s="162">
        <f>SUM(AC52:AC77)</f>
        <v>48.283981691046755</v>
      </c>
      <c r="AD51" s="162">
        <f>SUM(AD52:AD77)</f>
        <v>0</v>
      </c>
      <c r="AE51" s="162">
        <f>SUM(AE52:AE77)</f>
        <v>0</v>
      </c>
      <c r="AF51" s="162">
        <f>SUM(AF52:AF77)</f>
        <v>0</v>
      </c>
      <c r="AG51" s="162">
        <f>SUM(AG52:AG77)</f>
        <v>0</v>
      </c>
      <c r="AH51" s="162">
        <f>SUM(AH52:AH77)</f>
        <v>0</v>
      </c>
      <c r="AI51" s="162">
        <f>SUM(AI52:AI77)</f>
        <v>0</v>
      </c>
      <c r="AJ51" s="162">
        <f>SUM(AJ52:AJ77)</f>
        <v>0</v>
      </c>
      <c r="AK51" s="162">
        <f>SUM(AK52:AK77)</f>
        <v>0</v>
      </c>
      <c r="AL51" s="162">
        <f>SUM(AL52:AL77)</f>
        <v>0</v>
      </c>
      <c r="AM51" s="162">
        <f>SUM(AM52:AM77)</f>
        <v>0</v>
      </c>
      <c r="AN51" s="162">
        <f>SUM(AN52:AN77)</f>
        <v>0</v>
      </c>
      <c r="AO51" s="162">
        <f>SUM(AO52:AO77)</f>
        <v>0</v>
      </c>
      <c r="AP51" s="162">
        <f>SUM(AP52:AP77)</f>
        <v>0</v>
      </c>
      <c r="AQ51" s="162">
        <f>SUM(AQ52:AQ77)</f>
        <v>0</v>
      </c>
      <c r="AR51" s="162">
        <f>SUM(AR52:AR77)</f>
        <v>0</v>
      </c>
      <c r="AS51" s="162">
        <f>SUM(AS52:AS77)</f>
        <v>0</v>
      </c>
      <c r="AT51" s="162">
        <f>SUM(AT52:AT77)</f>
        <v>0</v>
      </c>
      <c r="AU51" s="162">
        <f>SUM(AU52:AU77)</f>
        <v>0</v>
      </c>
      <c r="AV51" s="162">
        <f>SUM(AV52:AV77)</f>
        <v>0</v>
      </c>
      <c r="AW51" s="162">
        <f>SUM(AW52:AW77)</f>
        <v>0</v>
      </c>
      <c r="AX51" s="162">
        <f>SUM(AX52:AX77)</f>
        <v>0</v>
      </c>
      <c r="AY51" s="162">
        <f>SUM(AY52:AY77)</f>
        <v>0</v>
      </c>
      <c r="AZ51" s="162">
        <f>SUM(AZ52:AZ77)</f>
        <v>0</v>
      </c>
      <c r="BA51" s="162">
        <f>SUM(BA52:BA77)</f>
        <v>0</v>
      </c>
      <c r="BB51" s="260">
        <f>SUM(BB52:BB77)</f>
        <v>0</v>
      </c>
      <c r="BC51" s="130">
        <f>SUM(BC52:BC77)</f>
        <v>32.879724506312712</v>
      </c>
      <c r="BD51" s="130">
        <f>SUM(BD52:BD77)</f>
        <v>0</v>
      </c>
      <c r="BE51" s="130">
        <f>SUM(BE52:BE77)</f>
        <v>0</v>
      </c>
      <c r="BF51" s="130">
        <f>SUM(BF52:BF77)</f>
        <v>0</v>
      </c>
      <c r="BG51" s="130">
        <f>SUM(BG52:BG77)</f>
        <v>0</v>
      </c>
      <c r="BH51" s="130">
        <f>SUM(BH52:BH77)</f>
        <v>0</v>
      </c>
      <c r="BI51" s="130">
        <f>SUM(BI52:BI77)</f>
        <v>0</v>
      </c>
      <c r="BJ51" s="130">
        <f>SUM(BJ52:BJ77)</f>
        <v>0</v>
      </c>
      <c r="BK51" s="130">
        <f>SUM(BK52:BK77)</f>
        <v>0</v>
      </c>
      <c r="BL51" s="130">
        <f>SUM(BL52:BL77)</f>
        <v>0</v>
      </c>
      <c r="BM51" s="130">
        <f>SUM(BM52:BM77)</f>
        <v>0</v>
      </c>
      <c r="BN51" s="130">
        <f>SUM(BN52:BN77)</f>
        <v>0</v>
      </c>
      <c r="BO51" s="130">
        <f>SUM(BO52:BO77)</f>
        <v>0</v>
      </c>
      <c r="BP51" s="130">
        <f>SUM(BP52:BP77)</f>
        <v>0</v>
      </c>
      <c r="BQ51" s="130">
        <f>SUM(BQ52:BQ77)</f>
        <v>0</v>
      </c>
      <c r="BR51" s="130">
        <f>SUM(BR52:BR77)</f>
        <v>0</v>
      </c>
      <c r="BS51" s="130">
        <f>SUM(BS52:BS77)</f>
        <v>0</v>
      </c>
      <c r="BT51" s="130">
        <f>SUM(BT52:BT77)</f>
        <v>0</v>
      </c>
      <c r="BU51" s="130">
        <f>SUM(BU52:BU77)</f>
        <v>0</v>
      </c>
      <c r="BV51" s="130">
        <f>SUM(BV52:BV77)</f>
        <v>0</v>
      </c>
      <c r="BW51" s="130">
        <f>SUM(BW52:BW77)</f>
        <v>0</v>
      </c>
      <c r="BX51" s="130">
        <f>SUM(BX52:BX77)</f>
        <v>0</v>
      </c>
      <c r="BY51" s="130">
        <f>SUM(BY52:BY77)</f>
        <v>0</v>
      </c>
      <c r="BZ51" s="130">
        <f>SUM(BZ52:BZ77)</f>
        <v>0</v>
      </c>
      <c r="CA51" s="130">
        <f>SUM(CA52:CA77)</f>
        <v>0</v>
      </c>
      <c r="CB51" s="130">
        <f>SUM(CB52:CB77)</f>
        <v>33.866116241502091</v>
      </c>
      <c r="CC51" s="130">
        <f>SUM(CC52:CC77)</f>
        <v>0</v>
      </c>
      <c r="CD51" s="130">
        <f>SUM(CD52:CD77)</f>
        <v>0</v>
      </c>
      <c r="CE51" s="130">
        <f>SUM(CE52:CE77)</f>
        <v>0</v>
      </c>
      <c r="CF51" s="130">
        <f>SUM(CF52:CF77)</f>
        <v>0</v>
      </c>
      <c r="CG51" s="130">
        <f>SUM(CG52:CG77)</f>
        <v>0</v>
      </c>
      <c r="CH51" s="130">
        <f>SUM(CH52:CH77)</f>
        <v>0</v>
      </c>
      <c r="CI51" s="130">
        <f>SUM(CI52:CI77)</f>
        <v>0</v>
      </c>
      <c r="CJ51" s="130">
        <f>SUM(CJ52:CJ77)</f>
        <v>0</v>
      </c>
      <c r="CK51" s="130">
        <f>SUM(CK52:CK77)</f>
        <v>0</v>
      </c>
      <c r="CL51" s="130">
        <f>SUM(CL52:CL77)</f>
        <v>0</v>
      </c>
      <c r="CM51" s="130">
        <f>SUM(CM52:CM77)</f>
        <v>0</v>
      </c>
      <c r="CN51" s="130">
        <f>SUM(CN52:CN77)</f>
        <v>0</v>
      </c>
      <c r="CO51" s="130">
        <f>SUM(CO52:CO77)</f>
        <v>0</v>
      </c>
      <c r="CP51" s="130">
        <f>SUM(CP52:CP77)</f>
        <v>0</v>
      </c>
      <c r="CQ51" s="130">
        <f>SUM(CQ52:CQ77)</f>
        <v>0</v>
      </c>
      <c r="CR51" s="130">
        <f>SUM(CR52:CR77)</f>
        <v>0</v>
      </c>
      <c r="CS51" s="130">
        <f>SUM(CS52:CS77)</f>
        <v>0</v>
      </c>
      <c r="CT51" s="130">
        <f>SUM(CT52:CT77)</f>
        <v>0</v>
      </c>
      <c r="CU51" s="130">
        <f>SUM(CU52:CU77)</f>
        <v>0</v>
      </c>
      <c r="CV51" s="130">
        <f>SUM(CV52:CV77)</f>
        <v>0</v>
      </c>
      <c r="CW51" s="130">
        <f>SUM(CW52:CW77)</f>
        <v>0</v>
      </c>
      <c r="CX51" s="130">
        <f>SUM(CX52:CX77)</f>
        <v>0</v>
      </c>
      <c r="CY51" s="130">
        <f>SUM(CY52:CY77)</f>
        <v>0</v>
      </c>
      <c r="CZ51" s="130">
        <f>SUM(CZ52:CZ77)</f>
        <v>0</v>
      </c>
      <c r="DA51" s="130">
        <f>SUM(DA52:DA77)</f>
        <v>0</v>
      </c>
      <c r="DB51" s="130">
        <f>SUM(DB52:DB77)</f>
        <v>34.882099728747157</v>
      </c>
      <c r="DC51" s="130">
        <f>SUM(DC52:DC77)</f>
        <v>0</v>
      </c>
      <c r="DD51" s="130">
        <f>SUM(DD52:DD77)</f>
        <v>0</v>
      </c>
      <c r="DE51" s="130">
        <f>SUM(DE52:DE77)</f>
        <v>0</v>
      </c>
      <c r="DF51" s="130">
        <f>SUM(DF52:DF77)</f>
        <v>0</v>
      </c>
      <c r="DG51" s="130">
        <f>SUM(DG52:DG77)</f>
        <v>0</v>
      </c>
      <c r="DH51" s="130">
        <f>SUM(DH52:DH77)</f>
        <v>0</v>
      </c>
      <c r="DI51" s="130">
        <f>SUM(DI52:DI77)</f>
        <v>0</v>
      </c>
      <c r="DJ51" s="130">
        <f>SUM(DJ52:DJ77)</f>
        <v>0</v>
      </c>
      <c r="DK51" s="130">
        <f>SUM(DK52:DK77)</f>
        <v>0</v>
      </c>
      <c r="DL51" s="130">
        <f>SUM(DL52:DL77)</f>
        <v>0</v>
      </c>
      <c r="DM51" s="130">
        <f>SUM(DM52:DM77)</f>
        <v>0</v>
      </c>
      <c r="DN51" s="130">
        <f>SUM(DN52:DN77)</f>
        <v>0</v>
      </c>
      <c r="DO51" s="130">
        <f>SUM(DO52:DO77)</f>
        <v>0</v>
      </c>
      <c r="DP51" s="130">
        <f>SUM(DP52:DP77)</f>
        <v>0</v>
      </c>
      <c r="DQ51" s="130">
        <f>SUM(DQ52:DQ77)</f>
        <v>0</v>
      </c>
      <c r="DR51" s="130">
        <f>SUM(DR52:DR77)</f>
        <v>0</v>
      </c>
      <c r="DS51" s="130">
        <f>SUM(DS52:DS77)</f>
        <v>0</v>
      </c>
      <c r="DT51" s="130">
        <f>SUM(DT52:DT77)</f>
        <v>0</v>
      </c>
      <c r="DU51" s="130">
        <f>SUM(DU52:DU77)</f>
        <v>0</v>
      </c>
      <c r="DV51" s="130">
        <f>SUM(DV52:DV77)</f>
        <v>0</v>
      </c>
      <c r="DW51" s="130">
        <f>SUM(DW52:DW77)</f>
        <v>0</v>
      </c>
      <c r="DX51" s="130">
        <f>SUM(DX52:DX77)</f>
        <v>0</v>
      </c>
      <c r="DY51" s="130">
        <f>SUM(DY52:DY77)</f>
        <v>0</v>
      </c>
      <c r="DZ51" s="130">
        <f>SUM(DZ52:DZ77)</f>
        <v>0</v>
      </c>
      <c r="EA51" s="130">
        <f>SUM(EA52:EA77)</f>
        <v>0</v>
      </c>
      <c r="EB51" s="130">
        <f>SUM(EB52:EB77)</f>
        <v>35.928562720609577</v>
      </c>
      <c r="EC51" s="259">
        <f>SUM(EC52:EC77)</f>
        <v>0</v>
      </c>
      <c r="ED51" s="162">
        <f>SUM(ED52:ED77)</f>
        <v>0</v>
      </c>
      <c r="EE51" s="162">
        <f>SUM(EE52:EE77)</f>
        <v>0</v>
      </c>
      <c r="EF51" s="162">
        <f>SUM(EF52:EF77)</f>
        <v>0</v>
      </c>
      <c r="EG51" s="162">
        <f>SUM(EG52:EG77)</f>
        <v>0</v>
      </c>
      <c r="EH51" s="162">
        <f>SUM(EH52:EH77)</f>
        <v>0</v>
      </c>
      <c r="EI51" s="162">
        <f>SUM(EI52:EI77)</f>
        <v>0</v>
      </c>
      <c r="EJ51" s="162">
        <f>SUM(EJ52:EJ77)</f>
        <v>0</v>
      </c>
      <c r="EK51" s="162">
        <f>SUM(EK52:EK77)</f>
        <v>0</v>
      </c>
      <c r="EL51" s="162">
        <f>SUM(EL52:EL77)</f>
        <v>0</v>
      </c>
      <c r="EM51" s="162">
        <f>SUM(EM52:EM77)</f>
        <v>0</v>
      </c>
      <c r="EN51" s="162">
        <f>SUM(EN52:EN77)</f>
        <v>0</v>
      </c>
      <c r="EO51" s="162">
        <f>SUM(EO52:EO77)</f>
        <v>0</v>
      </c>
      <c r="EP51" s="162">
        <f>SUM(EP52:EP77)</f>
        <v>0</v>
      </c>
      <c r="EQ51" s="162">
        <f>SUM(EQ52:EQ77)</f>
        <v>0</v>
      </c>
      <c r="ER51" s="162">
        <f>SUM(ER52:ER77)</f>
        <v>0</v>
      </c>
      <c r="ES51" s="162">
        <f>SUM(ES52:ES77)</f>
        <v>0</v>
      </c>
      <c r="ET51" s="162">
        <f>SUM(ET52:ET77)</f>
        <v>0</v>
      </c>
      <c r="EU51" s="162">
        <f>SUM(EU52:EU77)</f>
        <v>0</v>
      </c>
      <c r="EV51" s="162">
        <f>SUM(EV52:EV77)</f>
        <v>0</v>
      </c>
      <c r="EW51" s="162">
        <f>SUM(EW52:EW77)</f>
        <v>0</v>
      </c>
      <c r="EX51" s="162">
        <f>SUM(EX52:EX77)</f>
        <v>0</v>
      </c>
      <c r="EY51" s="162">
        <f>SUM(EY52:EY77)</f>
        <v>0</v>
      </c>
      <c r="EZ51" s="162">
        <f>SUM(EZ52:EZ77)</f>
        <v>0</v>
      </c>
      <c r="FA51" s="162">
        <f>SUM(FA52:FA77)</f>
        <v>0</v>
      </c>
      <c r="FB51" s="162">
        <f>SUM(FB52:FB77)</f>
        <v>185.84048488821824</v>
      </c>
      <c r="FC51" s="118"/>
      <c r="FD51" s="118"/>
      <c r="FE51" s="118"/>
      <c r="FF51" s="118"/>
      <c r="FG51" s="118"/>
      <c r="FH51" s="118"/>
      <c r="FI51" s="118"/>
      <c r="FJ51" s="118"/>
      <c r="FK51" s="118"/>
      <c r="FL51" s="118"/>
      <c r="FM51" s="118"/>
      <c r="FN51" s="118"/>
      <c r="FO51" s="118"/>
      <c r="FP51" s="118"/>
      <c r="FQ51" s="118"/>
      <c r="FR51" s="118"/>
      <c r="FS51" s="118"/>
      <c r="FT51" s="118"/>
      <c r="FU51" s="118"/>
      <c r="FV51" s="118"/>
      <c r="FW51" s="118"/>
      <c r="FX51" s="118"/>
      <c r="FY51" s="118"/>
      <c r="FZ51" s="118"/>
      <c r="GA51" s="117"/>
      <c r="GB51" s="81">
        <f>SUM(GB52:GB77)</f>
        <v>46.110626537435436</v>
      </c>
      <c r="GC51" s="166">
        <f>SUM(GC52:GC77)</f>
        <v>25.284508145354479</v>
      </c>
      <c r="GD51" s="166">
        <f>SUM(GD52:GD77)</f>
        <v>28.975257221188073</v>
      </c>
      <c r="GE51" s="166">
        <f>SUM(GE52:GE77)</f>
        <v>25.539326010278401</v>
      </c>
      <c r="GF51" s="166">
        <f>SUM(GF52:GF77)</f>
        <v>31.342654751580749</v>
      </c>
      <c r="GG51" s="165">
        <f>SUM(GB51:GF51)</f>
        <v>157.25237266583713</v>
      </c>
    </row>
    <row r="52" spans="1:190" x14ac:dyDescent="0.25">
      <c r="A52" s="235"/>
      <c r="B52" s="245" t="s">
        <v>275</v>
      </c>
      <c r="C52" s="124"/>
      <c r="D52" s="123"/>
      <c r="E52" s="244"/>
      <c r="F52" s="244"/>
      <c r="G52" s="123"/>
      <c r="H52" s="123"/>
      <c r="I52" s="61"/>
      <c r="J52" s="231"/>
      <c r="K52" s="243">
        <f>L52</f>
        <v>1.3</v>
      </c>
      <c r="L52" s="240">
        <v>1.3</v>
      </c>
      <c r="M52" s="258"/>
      <c r="N52" s="241">
        <f>O52</f>
        <v>1.3</v>
      </c>
      <c r="O52" s="240">
        <v>1.3</v>
      </c>
      <c r="P52" s="242"/>
      <c r="Q52" s="241">
        <f>R52</f>
        <v>1.3</v>
      </c>
      <c r="R52" s="240">
        <v>1.3</v>
      </c>
      <c r="S52" s="242"/>
      <c r="T52" s="241">
        <f>U52</f>
        <v>1.3</v>
      </c>
      <c r="U52" s="240">
        <v>1.3</v>
      </c>
      <c r="V52" s="242"/>
      <c r="W52" s="241">
        <f>X52</f>
        <v>1.3</v>
      </c>
      <c r="X52" s="240">
        <v>1.3</v>
      </c>
      <c r="Y52" s="241"/>
      <c r="Z52" s="239">
        <f>AA52</f>
        <v>6.5</v>
      </c>
      <c r="AA52" s="59">
        <f>L52+O52+R52+U52+X52</f>
        <v>6.5</v>
      </c>
      <c r="AB52" s="85"/>
      <c r="AC52" s="191">
        <v>0.7292805414007294</v>
      </c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6"/>
      <c r="AR52" s="236"/>
      <c r="AS52" s="236"/>
      <c r="AT52" s="236"/>
      <c r="AU52" s="236"/>
      <c r="AV52" s="236"/>
      <c r="AW52" s="236"/>
      <c r="AX52" s="236"/>
      <c r="AY52" s="236"/>
      <c r="AZ52" s="236"/>
      <c r="BA52" s="236"/>
      <c r="BB52" s="247"/>
      <c r="BC52" s="52">
        <v>0.49661486996870602</v>
      </c>
      <c r="BD52" s="236"/>
      <c r="BE52" s="236"/>
      <c r="BF52" s="236"/>
      <c r="BG52" s="236"/>
      <c r="BH52" s="236"/>
      <c r="BI52" s="236"/>
      <c r="BJ52" s="236"/>
      <c r="BK52" s="236"/>
      <c r="BL52" s="236"/>
      <c r="BM52" s="236"/>
      <c r="BN52" s="236"/>
      <c r="BO52" s="236"/>
      <c r="BP52" s="236"/>
      <c r="BQ52" s="236"/>
      <c r="BR52" s="236"/>
      <c r="BS52" s="236"/>
      <c r="BT52" s="236"/>
      <c r="BU52" s="236"/>
      <c r="BV52" s="236"/>
      <c r="BW52" s="236"/>
      <c r="BX52" s="236"/>
      <c r="BY52" s="236"/>
      <c r="BZ52" s="236"/>
      <c r="CA52" s="236"/>
      <c r="CB52" s="52">
        <f>BC52*1.03</f>
        <v>0.51151331606776718</v>
      </c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52"/>
      <c r="CR52" s="52"/>
      <c r="CS52" s="52"/>
      <c r="CT52" s="52"/>
      <c r="CU52" s="52"/>
      <c r="CV52" s="52"/>
      <c r="CW52" s="52"/>
      <c r="CX52" s="52"/>
      <c r="CY52" s="52"/>
      <c r="CZ52" s="52"/>
      <c r="DA52" s="52"/>
      <c r="DB52" s="52">
        <f>CB52*1.03</f>
        <v>0.52685871554980024</v>
      </c>
      <c r="DC52" s="52"/>
      <c r="DD52" s="52"/>
      <c r="DE52" s="52"/>
      <c r="DF52" s="52"/>
      <c r="DG52" s="52"/>
      <c r="DH52" s="52"/>
      <c r="DI52" s="52"/>
      <c r="DJ52" s="52"/>
      <c r="DK52" s="52"/>
      <c r="DL52" s="52"/>
      <c r="DM52" s="52"/>
      <c r="DN52" s="52"/>
      <c r="DO52" s="52"/>
      <c r="DP52" s="52"/>
      <c r="DQ52" s="52"/>
      <c r="DR52" s="52"/>
      <c r="DS52" s="52"/>
      <c r="DT52" s="52"/>
      <c r="DU52" s="52"/>
      <c r="DV52" s="52"/>
      <c r="DW52" s="52"/>
      <c r="DX52" s="52"/>
      <c r="DY52" s="52"/>
      <c r="DZ52" s="52"/>
      <c r="EA52" s="52"/>
      <c r="EB52" s="52">
        <f>DB52*1.03</f>
        <v>0.54266447701629428</v>
      </c>
      <c r="EC52" s="246"/>
      <c r="ED52" s="236"/>
      <c r="EE52" s="236"/>
      <c r="EF52" s="236"/>
      <c r="EG52" s="236"/>
      <c r="EH52" s="236"/>
      <c r="EI52" s="236"/>
      <c r="EJ52" s="236"/>
      <c r="EK52" s="236"/>
      <c r="EL52" s="236"/>
      <c r="EM52" s="236"/>
      <c r="EN52" s="236"/>
      <c r="EO52" s="236"/>
      <c r="EP52" s="236"/>
      <c r="EQ52" s="236"/>
      <c r="ER52" s="236"/>
      <c r="ES52" s="236"/>
      <c r="ET52" s="236"/>
      <c r="EU52" s="236"/>
      <c r="EV52" s="236"/>
      <c r="EW52" s="236"/>
      <c r="EX52" s="236"/>
      <c r="EY52" s="236"/>
      <c r="EZ52" s="236"/>
      <c r="FA52" s="236"/>
      <c r="FB52" s="237">
        <f>AC52+BC52+CB52+DB52+EB52</f>
        <v>2.8069319200032972</v>
      </c>
      <c r="FC52" s="118"/>
      <c r="FD52" s="118"/>
      <c r="FE52" s="118"/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/>
      <c r="FY52" s="118"/>
      <c r="FZ52" s="118"/>
      <c r="GA52" s="117"/>
      <c r="GB52" s="53">
        <f>AC52*54.038/56.585</f>
        <v>0.69645421748188763</v>
      </c>
      <c r="GC52" s="236">
        <f>BC52*30.76/40</f>
        <v>0.38189683500593496</v>
      </c>
      <c r="GD52" s="236">
        <f>CB52*35.25/41.2</f>
        <v>0.43764185415992213</v>
      </c>
      <c r="GE52" s="236">
        <f>DB52*31.07/42.436</f>
        <v>0.38574560024819243</v>
      </c>
      <c r="GF52" s="236">
        <f>EB52*38.13/43.709</f>
        <v>0.47339899125194584</v>
      </c>
      <c r="GG52" s="164">
        <f>SUM(GB52:GF52)</f>
        <v>2.375137498147883</v>
      </c>
    </row>
    <row r="53" spans="1:190" x14ac:dyDescent="0.25">
      <c r="A53" s="235"/>
      <c r="B53" s="245" t="s">
        <v>274</v>
      </c>
      <c r="C53" s="124"/>
      <c r="D53" s="123"/>
      <c r="E53" s="244"/>
      <c r="F53" s="244"/>
      <c r="G53" s="123"/>
      <c r="H53" s="123"/>
      <c r="I53" s="61"/>
      <c r="J53" s="231"/>
      <c r="K53" s="243">
        <f>L53</f>
        <v>5.4</v>
      </c>
      <c r="L53" s="240">
        <v>5.4</v>
      </c>
      <c r="M53" s="258"/>
      <c r="N53" s="241">
        <f>O53</f>
        <v>5.4</v>
      </c>
      <c r="O53" s="240">
        <v>5.4</v>
      </c>
      <c r="P53" s="242"/>
      <c r="Q53" s="241">
        <f>R53</f>
        <v>5.4</v>
      </c>
      <c r="R53" s="240">
        <v>5.4</v>
      </c>
      <c r="S53" s="242"/>
      <c r="T53" s="241">
        <f>U53</f>
        <v>5.4</v>
      </c>
      <c r="U53" s="240">
        <v>5.4</v>
      </c>
      <c r="V53" s="242"/>
      <c r="W53" s="241">
        <f>X53</f>
        <v>5.4</v>
      </c>
      <c r="X53" s="240">
        <v>5.4</v>
      </c>
      <c r="Y53" s="241"/>
      <c r="Z53" s="239">
        <f>AA53</f>
        <v>27</v>
      </c>
      <c r="AA53" s="59">
        <f>L53+O53+R53+U53+X53</f>
        <v>27</v>
      </c>
      <c r="AB53" s="85"/>
      <c r="AC53" s="191">
        <v>3.0293191719722605</v>
      </c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47"/>
      <c r="BC53" s="52">
        <v>2.0628617675623175</v>
      </c>
      <c r="BD53" s="236"/>
      <c r="BE53" s="236"/>
      <c r="BF53" s="236"/>
      <c r="BG53" s="236"/>
      <c r="BH53" s="236"/>
      <c r="BI53" s="236"/>
      <c r="BJ53" s="236"/>
      <c r="BK53" s="236"/>
      <c r="BL53" s="236"/>
      <c r="BM53" s="236"/>
      <c r="BN53" s="236"/>
      <c r="BO53" s="236"/>
      <c r="BP53" s="236"/>
      <c r="BQ53" s="236"/>
      <c r="BR53" s="236"/>
      <c r="BS53" s="236"/>
      <c r="BT53" s="236"/>
      <c r="BU53" s="236"/>
      <c r="BV53" s="236"/>
      <c r="BW53" s="236"/>
      <c r="BX53" s="236"/>
      <c r="BY53" s="236"/>
      <c r="BZ53" s="236"/>
      <c r="CA53" s="236"/>
      <c r="CB53" s="52">
        <f>BC53*1.03</f>
        <v>2.1247476205891873</v>
      </c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/>
      <c r="DB53" s="52">
        <f>CB53*1.03</f>
        <v>2.1884900492068629</v>
      </c>
      <c r="DC53" s="52"/>
      <c r="DD53" s="52"/>
      <c r="DE53" s="52"/>
      <c r="DF53" s="52"/>
      <c r="DG53" s="52"/>
      <c r="DH53" s="52"/>
      <c r="DI53" s="52"/>
      <c r="DJ53" s="52"/>
      <c r="DK53" s="52"/>
      <c r="DL53" s="52"/>
      <c r="DM53" s="52"/>
      <c r="DN53" s="52"/>
      <c r="DO53" s="52"/>
      <c r="DP53" s="52"/>
      <c r="DQ53" s="52"/>
      <c r="DR53" s="52"/>
      <c r="DS53" s="52"/>
      <c r="DT53" s="52"/>
      <c r="DU53" s="52"/>
      <c r="DV53" s="52"/>
      <c r="DW53" s="52"/>
      <c r="DX53" s="52"/>
      <c r="DY53" s="52"/>
      <c r="DZ53" s="52"/>
      <c r="EA53" s="52"/>
      <c r="EB53" s="52">
        <f>DB53*1.03</f>
        <v>2.2541447506830687</v>
      </c>
      <c r="EC53" s="246"/>
      <c r="ED53" s="236"/>
      <c r="EE53" s="236"/>
      <c r="EF53" s="236"/>
      <c r="EG53" s="236"/>
      <c r="EH53" s="236"/>
      <c r="EI53" s="236"/>
      <c r="EJ53" s="236"/>
      <c r="EK53" s="236"/>
      <c r="EL53" s="236"/>
      <c r="EM53" s="236"/>
      <c r="EN53" s="236"/>
      <c r="EO53" s="236"/>
      <c r="EP53" s="236"/>
      <c r="EQ53" s="236"/>
      <c r="ER53" s="236"/>
      <c r="ES53" s="236"/>
      <c r="ET53" s="236"/>
      <c r="EU53" s="236"/>
      <c r="EV53" s="236"/>
      <c r="EW53" s="236"/>
      <c r="EX53" s="236"/>
      <c r="EY53" s="236"/>
      <c r="EZ53" s="236"/>
      <c r="FA53" s="236"/>
      <c r="FB53" s="237">
        <f>AC53+BC53+CB53+DB53+EB53</f>
        <v>11.659563360013696</v>
      </c>
      <c r="FC53" s="118"/>
      <c r="FD53" s="118"/>
      <c r="FE53" s="118"/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/>
      <c r="FY53" s="118"/>
      <c r="FZ53" s="118"/>
      <c r="GA53" s="117"/>
      <c r="GB53" s="53">
        <f>AC53*54.038/56.585</f>
        <v>2.8929636726170718</v>
      </c>
      <c r="GC53" s="236">
        <f>BC53*30.76/40</f>
        <v>1.5863406992554223</v>
      </c>
      <c r="GD53" s="236">
        <f>CB53*35.25/41.2</f>
        <v>1.8178969326642926</v>
      </c>
      <c r="GE53" s="236">
        <f>DB53*31.07/42.436</f>
        <v>1.6023278779540302</v>
      </c>
      <c r="GF53" s="236">
        <f>EB53*38.13/43.709</f>
        <v>1.9664265790465445</v>
      </c>
      <c r="GG53" s="164">
        <f>SUM(GB53:GF53)</f>
        <v>9.8659557615373625</v>
      </c>
    </row>
    <row r="54" spans="1:190" x14ac:dyDescent="0.25">
      <c r="A54" s="235"/>
      <c r="B54" s="245" t="s">
        <v>273</v>
      </c>
      <c r="C54" s="124"/>
      <c r="D54" s="123"/>
      <c r="E54" s="244"/>
      <c r="F54" s="244"/>
      <c r="G54" s="123"/>
      <c r="H54" s="123"/>
      <c r="I54" s="61"/>
      <c r="J54" s="231"/>
      <c r="K54" s="243">
        <f>L54</f>
        <v>2.1</v>
      </c>
      <c r="L54" s="240">
        <v>2.1</v>
      </c>
      <c r="M54" s="258"/>
      <c r="N54" s="241">
        <f>O54</f>
        <v>2.1</v>
      </c>
      <c r="O54" s="240">
        <v>2.1</v>
      </c>
      <c r="P54" s="242"/>
      <c r="Q54" s="241">
        <f>R54</f>
        <v>2.1</v>
      </c>
      <c r="R54" s="240">
        <v>2.1</v>
      </c>
      <c r="S54" s="242"/>
      <c r="T54" s="241">
        <f>U54</f>
        <v>2.1</v>
      </c>
      <c r="U54" s="240">
        <v>2.1</v>
      </c>
      <c r="V54" s="242"/>
      <c r="W54" s="241">
        <f>X54</f>
        <v>2.1</v>
      </c>
      <c r="X54" s="240">
        <v>2.1</v>
      </c>
      <c r="Y54" s="241"/>
      <c r="Z54" s="239">
        <f>AA54</f>
        <v>10.5</v>
      </c>
      <c r="AA54" s="59">
        <f>L54+O54+R54+U54+X54</f>
        <v>10.5</v>
      </c>
      <c r="AB54" s="85"/>
      <c r="AC54" s="191">
        <v>1.1780685668781012</v>
      </c>
      <c r="AD54" s="236"/>
      <c r="AE54" s="236"/>
      <c r="AF54" s="236"/>
      <c r="AG54" s="236"/>
      <c r="AH54" s="236"/>
      <c r="AI54" s="236"/>
      <c r="AJ54" s="236"/>
      <c r="AK54" s="236"/>
      <c r="AL54" s="236"/>
      <c r="AM54" s="236"/>
      <c r="AN54" s="236"/>
      <c r="AO54" s="236"/>
      <c r="AP54" s="236"/>
      <c r="AQ54" s="236"/>
      <c r="AR54" s="236"/>
      <c r="AS54" s="236"/>
      <c r="AT54" s="236"/>
      <c r="AU54" s="236"/>
      <c r="AV54" s="236"/>
      <c r="AW54" s="236"/>
      <c r="AX54" s="236"/>
      <c r="AY54" s="236"/>
      <c r="AZ54" s="236"/>
      <c r="BA54" s="236"/>
      <c r="BB54" s="247"/>
      <c r="BC54" s="52">
        <v>0.80222402071867893</v>
      </c>
      <c r="BD54" s="236"/>
      <c r="BE54" s="236"/>
      <c r="BF54" s="236"/>
      <c r="BG54" s="236"/>
      <c r="BH54" s="236"/>
      <c r="BI54" s="236"/>
      <c r="BJ54" s="236"/>
      <c r="BK54" s="236"/>
      <c r="BL54" s="236"/>
      <c r="BM54" s="236"/>
      <c r="BN54" s="236"/>
      <c r="BO54" s="236"/>
      <c r="BP54" s="236"/>
      <c r="BQ54" s="236"/>
      <c r="BR54" s="236"/>
      <c r="BS54" s="236"/>
      <c r="BT54" s="236"/>
      <c r="BU54" s="236"/>
      <c r="BV54" s="236"/>
      <c r="BW54" s="236"/>
      <c r="BX54" s="236"/>
      <c r="BY54" s="236"/>
      <c r="BZ54" s="236"/>
      <c r="CA54" s="236"/>
      <c r="CB54" s="52">
        <f>BC54*1.03</f>
        <v>0.82629074134023928</v>
      </c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  <c r="DA54" s="52"/>
      <c r="DB54" s="52">
        <f>CB54*1.03</f>
        <v>0.8510794635804465</v>
      </c>
      <c r="DC54" s="52"/>
      <c r="DD54" s="52"/>
      <c r="DE54" s="52"/>
      <c r="DF54" s="52"/>
      <c r="DG54" s="52"/>
      <c r="DH54" s="52"/>
      <c r="DI54" s="52"/>
      <c r="DJ54" s="52"/>
      <c r="DK54" s="52"/>
      <c r="DL54" s="52"/>
      <c r="DM54" s="52"/>
      <c r="DN54" s="52"/>
      <c r="DO54" s="52"/>
      <c r="DP54" s="52"/>
      <c r="DQ54" s="52"/>
      <c r="DR54" s="52"/>
      <c r="DS54" s="52"/>
      <c r="DT54" s="52"/>
      <c r="DU54" s="52"/>
      <c r="DV54" s="52"/>
      <c r="DW54" s="52"/>
      <c r="DX54" s="52"/>
      <c r="DY54" s="52"/>
      <c r="DZ54" s="52"/>
      <c r="EA54" s="52"/>
      <c r="EB54" s="52">
        <f>DB54*1.03</f>
        <v>0.87661184748785992</v>
      </c>
      <c r="EC54" s="246"/>
      <c r="ED54" s="236"/>
      <c r="EE54" s="236"/>
      <c r="EF54" s="236"/>
      <c r="EG54" s="236"/>
      <c r="EH54" s="236"/>
      <c r="EI54" s="236"/>
      <c r="EJ54" s="236"/>
      <c r="EK54" s="236"/>
      <c r="EL54" s="236"/>
      <c r="EM54" s="236"/>
      <c r="EN54" s="236"/>
      <c r="EO54" s="236"/>
      <c r="EP54" s="236"/>
      <c r="EQ54" s="236"/>
      <c r="ER54" s="236"/>
      <c r="ES54" s="236"/>
      <c r="ET54" s="236"/>
      <c r="EU54" s="236"/>
      <c r="EV54" s="236"/>
      <c r="EW54" s="236"/>
      <c r="EX54" s="236"/>
      <c r="EY54" s="236"/>
      <c r="EZ54" s="236"/>
      <c r="FA54" s="236"/>
      <c r="FB54" s="237">
        <f>AC54+BC54+CB54+DB54+EB54</f>
        <v>4.5342746400053251</v>
      </c>
      <c r="FC54" s="118"/>
      <c r="FD54" s="118"/>
      <c r="FE54" s="118"/>
      <c r="FF54" s="118"/>
      <c r="FG54" s="118"/>
      <c r="FH54" s="118"/>
      <c r="FI54" s="118"/>
      <c r="FJ54" s="118"/>
      <c r="FK54" s="118"/>
      <c r="FL54" s="118"/>
      <c r="FM54" s="118"/>
      <c r="FN54" s="118"/>
      <c r="FO54" s="118"/>
      <c r="FP54" s="118"/>
      <c r="FQ54" s="118"/>
      <c r="FR54" s="118"/>
      <c r="FS54" s="118"/>
      <c r="FT54" s="118"/>
      <c r="FU54" s="118"/>
      <c r="FV54" s="118"/>
      <c r="FW54" s="118"/>
      <c r="FX54" s="118"/>
      <c r="FY54" s="118"/>
      <c r="FZ54" s="118"/>
      <c r="GA54" s="117"/>
      <c r="GB54" s="53">
        <f>AC54*54.038/56.585</f>
        <v>1.1250414282399723</v>
      </c>
      <c r="GC54" s="236">
        <f>BC54*30.76/40</f>
        <v>0.61691027193266412</v>
      </c>
      <c r="GD54" s="236">
        <f>CB54*35.25/41.2</f>
        <v>0.70695991825833571</v>
      </c>
      <c r="GE54" s="236">
        <f>DB54*31.07/42.436</f>
        <v>0.62312750809323392</v>
      </c>
      <c r="GF54" s="236">
        <f>EB54*38.13/43.709</f>
        <v>0.76472144740698933</v>
      </c>
      <c r="GG54" s="164">
        <f>SUM(GB54:GF54)</f>
        <v>3.8367605739311954</v>
      </c>
    </row>
    <row r="55" spans="1:190" x14ac:dyDescent="0.25">
      <c r="A55" s="235"/>
      <c r="B55" s="245" t="s">
        <v>272</v>
      </c>
      <c r="C55" s="124"/>
      <c r="D55" s="123"/>
      <c r="E55" s="244"/>
      <c r="F55" s="244"/>
      <c r="G55" s="123"/>
      <c r="H55" s="123"/>
      <c r="I55" s="61"/>
      <c r="J55" s="231"/>
      <c r="K55" s="243">
        <f>L55</f>
        <v>1.4</v>
      </c>
      <c r="L55" s="240">
        <v>1.4</v>
      </c>
      <c r="M55" s="258"/>
      <c r="N55" s="241">
        <f>O55</f>
        <v>1.4</v>
      </c>
      <c r="O55" s="240">
        <v>1.4</v>
      </c>
      <c r="P55" s="242"/>
      <c r="Q55" s="241">
        <f>R55</f>
        <v>1.4</v>
      </c>
      <c r="R55" s="240">
        <v>1.4</v>
      </c>
      <c r="S55" s="242"/>
      <c r="T55" s="241">
        <f>U55</f>
        <v>1.4</v>
      </c>
      <c r="U55" s="240">
        <v>1.4</v>
      </c>
      <c r="V55" s="242"/>
      <c r="W55" s="241">
        <f>X55</f>
        <v>1.4</v>
      </c>
      <c r="X55" s="240">
        <v>1.4</v>
      </c>
      <c r="Y55" s="241"/>
      <c r="Z55" s="239">
        <f>AA55</f>
        <v>7</v>
      </c>
      <c r="AA55" s="59">
        <f>L55+O55+R55+U55+X55</f>
        <v>7</v>
      </c>
      <c r="AB55" s="85"/>
      <c r="AC55" s="191">
        <v>0.78537904458540075</v>
      </c>
      <c r="AD55" s="236"/>
      <c r="AE55" s="236"/>
      <c r="AF55" s="236"/>
      <c r="AG55" s="236"/>
      <c r="AH55" s="236"/>
      <c r="AI55" s="236"/>
      <c r="AJ55" s="236"/>
      <c r="AK55" s="236"/>
      <c r="AL55" s="236"/>
      <c r="AM55" s="236"/>
      <c r="AN55" s="236"/>
      <c r="AO55" s="236"/>
      <c r="AP55" s="236"/>
      <c r="AQ55" s="236"/>
      <c r="AR55" s="236"/>
      <c r="AS55" s="236"/>
      <c r="AT55" s="236"/>
      <c r="AU55" s="236"/>
      <c r="AV55" s="236"/>
      <c r="AW55" s="236"/>
      <c r="AX55" s="236"/>
      <c r="AY55" s="236"/>
      <c r="AZ55" s="236"/>
      <c r="BA55" s="236"/>
      <c r="BB55" s="247"/>
      <c r="BC55" s="52">
        <v>0.53481601381245258</v>
      </c>
      <c r="BD55" s="236"/>
      <c r="BE55" s="236"/>
      <c r="BF55" s="236"/>
      <c r="BG55" s="236"/>
      <c r="BH55" s="236"/>
      <c r="BI55" s="236"/>
      <c r="BJ55" s="236"/>
      <c r="BK55" s="236"/>
      <c r="BL55" s="236"/>
      <c r="BM55" s="236"/>
      <c r="BN55" s="236"/>
      <c r="BO55" s="236"/>
      <c r="BP55" s="236"/>
      <c r="BQ55" s="236"/>
      <c r="BR55" s="236"/>
      <c r="BS55" s="236"/>
      <c r="BT55" s="236"/>
      <c r="BU55" s="236"/>
      <c r="BV55" s="236"/>
      <c r="BW55" s="236"/>
      <c r="BX55" s="236"/>
      <c r="BY55" s="236"/>
      <c r="BZ55" s="236"/>
      <c r="CA55" s="236"/>
      <c r="CB55" s="52">
        <f>BC55*1.03</f>
        <v>0.55086049422682615</v>
      </c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2"/>
      <c r="CN55" s="52"/>
      <c r="CO55" s="52"/>
      <c r="CP55" s="52"/>
      <c r="CQ55" s="52"/>
      <c r="CR55" s="52"/>
      <c r="CS55" s="52"/>
      <c r="CT55" s="52"/>
      <c r="CU55" s="52"/>
      <c r="CV55" s="52"/>
      <c r="CW55" s="52"/>
      <c r="CX55" s="52"/>
      <c r="CY55" s="52"/>
      <c r="CZ55" s="52"/>
      <c r="DA55" s="52"/>
      <c r="DB55" s="52">
        <f>CB55*1.03</f>
        <v>0.56738630905363097</v>
      </c>
      <c r="DC55" s="52"/>
      <c r="DD55" s="52"/>
      <c r="DE55" s="52"/>
      <c r="DF55" s="52"/>
      <c r="DG55" s="52"/>
      <c r="DH55" s="52"/>
      <c r="DI55" s="52"/>
      <c r="DJ55" s="52"/>
      <c r="DK55" s="52"/>
      <c r="DL55" s="52"/>
      <c r="DM55" s="52"/>
      <c r="DN55" s="52"/>
      <c r="DO55" s="52"/>
      <c r="DP55" s="52"/>
      <c r="DQ55" s="52"/>
      <c r="DR55" s="52"/>
      <c r="DS55" s="52"/>
      <c r="DT55" s="52"/>
      <c r="DU55" s="52"/>
      <c r="DV55" s="52"/>
      <c r="DW55" s="52"/>
      <c r="DX55" s="52"/>
      <c r="DY55" s="52"/>
      <c r="DZ55" s="52"/>
      <c r="EA55" s="52"/>
      <c r="EB55" s="52">
        <f>DB55*1.03</f>
        <v>0.58440789832523987</v>
      </c>
      <c r="EC55" s="246"/>
      <c r="ED55" s="236"/>
      <c r="EE55" s="236"/>
      <c r="EF55" s="236"/>
      <c r="EG55" s="236"/>
      <c r="EH55" s="236"/>
      <c r="EI55" s="236"/>
      <c r="EJ55" s="236"/>
      <c r="EK55" s="236"/>
      <c r="EL55" s="236"/>
      <c r="EM55" s="236"/>
      <c r="EN55" s="236"/>
      <c r="EO55" s="236"/>
      <c r="EP55" s="236"/>
      <c r="EQ55" s="236"/>
      <c r="ER55" s="236"/>
      <c r="ES55" s="236"/>
      <c r="ET55" s="236"/>
      <c r="EU55" s="236"/>
      <c r="EV55" s="236"/>
      <c r="EW55" s="236"/>
      <c r="EX55" s="236"/>
      <c r="EY55" s="236"/>
      <c r="EZ55" s="236"/>
      <c r="FA55" s="236"/>
      <c r="FB55" s="237">
        <f>AC55+BC55+CB55+DB55+EB55</f>
        <v>3.0228497600035507</v>
      </c>
      <c r="FC55" s="118"/>
      <c r="FD55" s="118"/>
      <c r="FE55" s="118"/>
      <c r="FF55" s="118"/>
      <c r="FG55" s="118"/>
      <c r="FH55" s="118"/>
      <c r="FI55" s="118"/>
      <c r="FJ55" s="118"/>
      <c r="FK55" s="118"/>
      <c r="FL55" s="118"/>
      <c r="FM55" s="118"/>
      <c r="FN55" s="118"/>
      <c r="FO55" s="118"/>
      <c r="FP55" s="118"/>
      <c r="FQ55" s="118"/>
      <c r="FR55" s="118"/>
      <c r="FS55" s="118"/>
      <c r="FT55" s="118"/>
      <c r="FU55" s="118"/>
      <c r="FV55" s="118"/>
      <c r="FW55" s="118"/>
      <c r="FX55" s="118"/>
      <c r="FY55" s="118"/>
      <c r="FZ55" s="118"/>
      <c r="GA55" s="117"/>
      <c r="GB55" s="53">
        <f>AC55*54.038/56.585</f>
        <v>0.75002761882664803</v>
      </c>
      <c r="GC55" s="236">
        <f>BC55*30.76/40</f>
        <v>0.41127351462177603</v>
      </c>
      <c r="GD55" s="236">
        <f>CB55*35.25/41.2</f>
        <v>0.4713066121722238</v>
      </c>
      <c r="GE55" s="236">
        <f>DB55*31.07/42.436</f>
        <v>0.41541833872882256</v>
      </c>
      <c r="GF55" s="236">
        <f>EB55*38.13/43.709</f>
        <v>0.50981429827132618</v>
      </c>
      <c r="GG55" s="164">
        <f>SUM(GB55:GF55)</f>
        <v>2.5578403826207965</v>
      </c>
    </row>
    <row r="56" spans="1:190" x14ac:dyDescent="0.25">
      <c r="A56" s="235"/>
      <c r="B56" s="245" t="s">
        <v>271</v>
      </c>
      <c r="C56" s="124"/>
      <c r="D56" s="123"/>
      <c r="E56" s="244"/>
      <c r="F56" s="244"/>
      <c r="G56" s="123"/>
      <c r="H56" s="123"/>
      <c r="I56" s="61"/>
      <c r="J56" s="231"/>
      <c r="K56" s="243">
        <f>L56</f>
        <v>1.2</v>
      </c>
      <c r="L56" s="240">
        <v>1.2</v>
      </c>
      <c r="M56" s="258"/>
      <c r="N56" s="241">
        <f>O56</f>
        <v>1.2</v>
      </c>
      <c r="O56" s="240">
        <v>1.2</v>
      </c>
      <c r="P56" s="242"/>
      <c r="Q56" s="241">
        <f>R56</f>
        <v>1.2</v>
      </c>
      <c r="R56" s="240">
        <v>1.2</v>
      </c>
      <c r="S56" s="242"/>
      <c r="T56" s="241">
        <f>U56</f>
        <v>1.2</v>
      </c>
      <c r="U56" s="240">
        <v>1.2</v>
      </c>
      <c r="V56" s="242"/>
      <c r="W56" s="241">
        <f>X56</f>
        <v>1.2</v>
      </c>
      <c r="X56" s="240">
        <v>1.2</v>
      </c>
      <c r="Y56" s="241"/>
      <c r="Z56" s="239">
        <f>AA56</f>
        <v>6</v>
      </c>
      <c r="AA56" s="59">
        <f>L56+O56+R56+U56+X56</f>
        <v>6</v>
      </c>
      <c r="AB56" s="85"/>
      <c r="AC56" s="191">
        <v>0.67318203821605782</v>
      </c>
      <c r="AD56" s="236"/>
      <c r="AE56" s="236"/>
      <c r="AF56" s="236"/>
      <c r="AG56" s="236"/>
      <c r="AH56" s="236"/>
      <c r="AI56" s="236"/>
      <c r="AJ56" s="236"/>
      <c r="AK56" s="236"/>
      <c r="AL56" s="236"/>
      <c r="AM56" s="236"/>
      <c r="AN56" s="236"/>
      <c r="AO56" s="236"/>
      <c r="AP56" s="236"/>
      <c r="AQ56" s="236"/>
      <c r="AR56" s="236"/>
      <c r="AS56" s="236"/>
      <c r="AT56" s="236"/>
      <c r="AU56" s="236"/>
      <c r="AV56" s="236"/>
      <c r="AW56" s="236"/>
      <c r="AX56" s="236"/>
      <c r="AY56" s="236"/>
      <c r="AZ56" s="236"/>
      <c r="BA56" s="236"/>
      <c r="BB56" s="247"/>
      <c r="BC56" s="52">
        <v>0.45841372612495934</v>
      </c>
      <c r="BD56" s="236"/>
      <c r="BE56" s="236"/>
      <c r="BF56" s="236"/>
      <c r="BG56" s="236"/>
      <c r="BH56" s="236"/>
      <c r="BI56" s="236"/>
      <c r="BJ56" s="236"/>
      <c r="BK56" s="236"/>
      <c r="BL56" s="236"/>
      <c r="BM56" s="236"/>
      <c r="BN56" s="236"/>
      <c r="BO56" s="236"/>
      <c r="BP56" s="236"/>
      <c r="BQ56" s="236"/>
      <c r="BR56" s="236"/>
      <c r="BS56" s="236"/>
      <c r="BT56" s="236"/>
      <c r="BU56" s="236"/>
      <c r="BV56" s="236"/>
      <c r="BW56" s="236"/>
      <c r="BX56" s="236"/>
      <c r="BY56" s="236"/>
      <c r="BZ56" s="236"/>
      <c r="CA56" s="236"/>
      <c r="CB56" s="52">
        <f>BC56*1.03</f>
        <v>0.47216613790870815</v>
      </c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52"/>
      <c r="CR56" s="52"/>
      <c r="CS56" s="52"/>
      <c r="CT56" s="52"/>
      <c r="CU56" s="52"/>
      <c r="CV56" s="52"/>
      <c r="CW56" s="52"/>
      <c r="CX56" s="52"/>
      <c r="CY56" s="52"/>
      <c r="CZ56" s="52"/>
      <c r="DA56" s="52"/>
      <c r="DB56" s="52">
        <f>CB56*1.03</f>
        <v>0.4863311220459694</v>
      </c>
      <c r="DC56" s="52"/>
      <c r="DD56" s="52"/>
      <c r="DE56" s="52"/>
      <c r="DF56" s="52"/>
      <c r="DG56" s="52"/>
      <c r="DH56" s="52"/>
      <c r="DI56" s="52"/>
      <c r="DJ56" s="52"/>
      <c r="DK56" s="52"/>
      <c r="DL56" s="52"/>
      <c r="DM56" s="52"/>
      <c r="DN56" s="52"/>
      <c r="DO56" s="52"/>
      <c r="DP56" s="52"/>
      <c r="DQ56" s="52"/>
      <c r="DR56" s="52"/>
      <c r="DS56" s="52"/>
      <c r="DT56" s="52"/>
      <c r="DU56" s="52"/>
      <c r="DV56" s="52"/>
      <c r="DW56" s="52"/>
      <c r="DX56" s="52"/>
      <c r="DY56" s="52"/>
      <c r="DZ56" s="52"/>
      <c r="EA56" s="52"/>
      <c r="EB56" s="52">
        <f>DB56*1.03</f>
        <v>0.50092105570734846</v>
      </c>
      <c r="EC56" s="246"/>
      <c r="ED56" s="236"/>
      <c r="EE56" s="236"/>
      <c r="EF56" s="236"/>
      <c r="EG56" s="236"/>
      <c r="EH56" s="236"/>
      <c r="EI56" s="236"/>
      <c r="EJ56" s="236"/>
      <c r="EK56" s="236"/>
      <c r="EL56" s="236"/>
      <c r="EM56" s="236"/>
      <c r="EN56" s="236"/>
      <c r="EO56" s="236"/>
      <c r="EP56" s="236"/>
      <c r="EQ56" s="236"/>
      <c r="ER56" s="236"/>
      <c r="ES56" s="236"/>
      <c r="ET56" s="236"/>
      <c r="EU56" s="236"/>
      <c r="EV56" s="236"/>
      <c r="EW56" s="236"/>
      <c r="EX56" s="236"/>
      <c r="EY56" s="236"/>
      <c r="EZ56" s="236"/>
      <c r="FA56" s="236"/>
      <c r="FB56" s="237">
        <f>AC56+BC56+CB56+DB56+EB56</f>
        <v>2.5910140800030432</v>
      </c>
      <c r="FC56" s="118"/>
      <c r="FD56" s="118"/>
      <c r="FE56" s="118"/>
      <c r="FF56" s="118"/>
      <c r="FG56" s="118"/>
      <c r="FH56" s="118"/>
      <c r="FI56" s="118"/>
      <c r="FJ56" s="118"/>
      <c r="FK56" s="118"/>
      <c r="FL56" s="118"/>
      <c r="FM56" s="118"/>
      <c r="FN56" s="118"/>
      <c r="FO56" s="118"/>
      <c r="FP56" s="118"/>
      <c r="FQ56" s="118"/>
      <c r="FR56" s="118"/>
      <c r="FS56" s="118"/>
      <c r="FT56" s="118"/>
      <c r="FU56" s="118"/>
      <c r="FV56" s="118"/>
      <c r="FW56" s="118"/>
      <c r="FX56" s="118"/>
      <c r="FY56" s="118"/>
      <c r="FZ56" s="118"/>
      <c r="GA56" s="117"/>
      <c r="GB56" s="53">
        <f>AC56*54.038/56.585</f>
        <v>0.642880816137127</v>
      </c>
      <c r="GC56" s="236">
        <f>BC56*30.76/40</f>
        <v>0.35252015539009374</v>
      </c>
      <c r="GD56" s="236">
        <f>CB56*35.25/41.2</f>
        <v>0.4039770961476204</v>
      </c>
      <c r="GE56" s="236">
        <f>DB56*31.07/42.436</f>
        <v>0.3560728617675622</v>
      </c>
      <c r="GF56" s="236">
        <f>EB56*38.13/43.709</f>
        <v>0.43698368423256534</v>
      </c>
      <c r="GG56" s="164">
        <f>SUM(GB56:GF56)</f>
        <v>2.1924346136749686</v>
      </c>
    </row>
    <row r="57" spans="1:190" x14ac:dyDescent="0.25">
      <c r="A57" s="235"/>
      <c r="B57" s="245" t="s">
        <v>270</v>
      </c>
      <c r="C57" s="124"/>
      <c r="D57" s="123"/>
      <c r="E57" s="244"/>
      <c r="F57" s="244"/>
      <c r="G57" s="123"/>
      <c r="H57" s="123"/>
      <c r="I57" s="61"/>
      <c r="J57" s="231"/>
      <c r="K57" s="243">
        <f>L57</f>
        <v>2.2999999999999998</v>
      </c>
      <c r="L57" s="240">
        <v>2.2999999999999998</v>
      </c>
      <c r="M57" s="258"/>
      <c r="N57" s="241">
        <f>O57</f>
        <v>2.2999999999999998</v>
      </c>
      <c r="O57" s="240">
        <v>2.2999999999999998</v>
      </c>
      <c r="P57" s="242"/>
      <c r="Q57" s="241">
        <f>R57</f>
        <v>2.2999999999999998</v>
      </c>
      <c r="R57" s="240">
        <v>2.2999999999999998</v>
      </c>
      <c r="S57" s="242"/>
      <c r="T57" s="241">
        <f>U57</f>
        <v>2.2999999999999998</v>
      </c>
      <c r="U57" s="240">
        <v>2.2999999999999998</v>
      </c>
      <c r="V57" s="242"/>
      <c r="W57" s="241">
        <f>X57</f>
        <v>2.2999999999999998</v>
      </c>
      <c r="X57" s="240">
        <v>2.2999999999999998</v>
      </c>
      <c r="Y57" s="241"/>
      <c r="Z57" s="239">
        <f>AA57</f>
        <v>11.5</v>
      </c>
      <c r="AA57" s="59">
        <f>L57+O57+R57+U57+X57</f>
        <v>11.5</v>
      </c>
      <c r="AB57" s="85"/>
      <c r="AC57" s="191">
        <v>1.2902655732474442</v>
      </c>
      <c r="AD57" s="236"/>
      <c r="AE57" s="236"/>
      <c r="AF57" s="236"/>
      <c r="AG57" s="236"/>
      <c r="AH57" s="236"/>
      <c r="AI57" s="236"/>
      <c r="AJ57" s="236"/>
      <c r="AK57" s="236"/>
      <c r="AL57" s="236"/>
      <c r="AM57" s="236"/>
      <c r="AN57" s="236"/>
      <c r="AO57" s="236"/>
      <c r="AP57" s="236"/>
      <c r="AQ57" s="236"/>
      <c r="AR57" s="236"/>
      <c r="AS57" s="236"/>
      <c r="AT57" s="236"/>
      <c r="AU57" s="236"/>
      <c r="AV57" s="236"/>
      <c r="AW57" s="236"/>
      <c r="AX57" s="236"/>
      <c r="AY57" s="236"/>
      <c r="AZ57" s="236"/>
      <c r="BA57" s="236"/>
      <c r="BB57" s="236"/>
      <c r="BC57" s="52">
        <v>0.87862630840617206</v>
      </c>
      <c r="BD57" s="236"/>
      <c r="BE57" s="236"/>
      <c r="BF57" s="236"/>
      <c r="BG57" s="236"/>
      <c r="BH57" s="236"/>
      <c r="BI57" s="236"/>
      <c r="BJ57" s="236"/>
      <c r="BK57" s="236"/>
      <c r="BL57" s="236"/>
      <c r="BM57" s="236"/>
      <c r="BN57" s="236"/>
      <c r="BO57" s="236"/>
      <c r="BP57" s="236"/>
      <c r="BQ57" s="236"/>
      <c r="BR57" s="236"/>
      <c r="BS57" s="236"/>
      <c r="BT57" s="236"/>
      <c r="BU57" s="236"/>
      <c r="BV57" s="236"/>
      <c r="BW57" s="236"/>
      <c r="BX57" s="236"/>
      <c r="BY57" s="236"/>
      <c r="BZ57" s="236"/>
      <c r="CA57" s="236"/>
      <c r="CB57" s="52">
        <f>BC57*1.03</f>
        <v>0.90498509765835722</v>
      </c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>
        <f>CB57*1.03</f>
        <v>0.93213465058810796</v>
      </c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2"/>
      <c r="DV57" s="52"/>
      <c r="DW57" s="52"/>
      <c r="DX57" s="52"/>
      <c r="DY57" s="52"/>
      <c r="DZ57" s="52"/>
      <c r="EA57" s="52"/>
      <c r="EB57" s="52">
        <f>DB57*1.03</f>
        <v>0.96009869010575122</v>
      </c>
      <c r="EC57" s="236"/>
      <c r="ED57" s="236"/>
      <c r="EE57" s="236"/>
      <c r="EF57" s="236"/>
      <c r="EG57" s="236"/>
      <c r="EH57" s="236"/>
      <c r="EI57" s="236"/>
      <c r="EJ57" s="236"/>
      <c r="EK57" s="236"/>
      <c r="EL57" s="236"/>
      <c r="EM57" s="236"/>
      <c r="EN57" s="236"/>
      <c r="EO57" s="236"/>
      <c r="EP57" s="236"/>
      <c r="EQ57" s="236"/>
      <c r="ER57" s="236"/>
      <c r="ES57" s="236"/>
      <c r="ET57" s="236"/>
      <c r="EU57" s="236"/>
      <c r="EV57" s="236"/>
      <c r="EW57" s="236"/>
      <c r="EX57" s="236"/>
      <c r="EY57" s="236"/>
      <c r="EZ57" s="236"/>
      <c r="FA57" s="236"/>
      <c r="FB57" s="237">
        <f>AC57+BC57+CB57+DB57+EB57</f>
        <v>4.966110320005833</v>
      </c>
      <c r="FC57" s="118"/>
      <c r="FD57" s="118"/>
      <c r="FE57" s="118"/>
      <c r="FF57" s="118"/>
      <c r="FG57" s="118"/>
      <c r="FH57" s="118"/>
      <c r="FI57" s="118"/>
      <c r="FJ57" s="118"/>
      <c r="FK57" s="118"/>
      <c r="FL57" s="118"/>
      <c r="FM57" s="118"/>
      <c r="FN57" s="118"/>
      <c r="FO57" s="118"/>
      <c r="FP57" s="118"/>
      <c r="FQ57" s="118"/>
      <c r="FR57" s="118"/>
      <c r="FS57" s="118"/>
      <c r="FT57" s="118"/>
      <c r="FU57" s="118"/>
      <c r="FV57" s="118"/>
      <c r="FW57" s="118"/>
      <c r="FX57" s="118"/>
      <c r="FY57" s="118"/>
      <c r="FZ57" s="118"/>
      <c r="GA57" s="117"/>
      <c r="GB57" s="53">
        <f>AC57*54.038/56.585</f>
        <v>1.2321882309294934</v>
      </c>
      <c r="GC57" s="236">
        <f>BC57*30.76/40</f>
        <v>0.67566363116434636</v>
      </c>
      <c r="GD57" s="236">
        <f>CB57*35.25/41.2</f>
        <v>0.77428943428293906</v>
      </c>
      <c r="GE57" s="236">
        <f>DB57*31.07/42.436</f>
        <v>0.68247298505449416</v>
      </c>
      <c r="GF57" s="236">
        <f>EB57*38.13/43.709</f>
        <v>0.83755206144575023</v>
      </c>
      <c r="GG57" s="164">
        <f>SUM(GB57:GF57)</f>
        <v>4.2021663428770228</v>
      </c>
    </row>
    <row r="58" spans="1:190" x14ac:dyDescent="0.25">
      <c r="A58" s="235"/>
      <c r="B58" s="245" t="s">
        <v>269</v>
      </c>
      <c r="C58" s="124"/>
      <c r="D58" s="123"/>
      <c r="E58" s="244"/>
      <c r="F58" s="244"/>
      <c r="G58" s="123"/>
      <c r="H58" s="123"/>
      <c r="I58" s="61"/>
      <c r="J58" s="231"/>
      <c r="K58" s="243">
        <f>L58</f>
        <v>0.9</v>
      </c>
      <c r="L58" s="240">
        <v>0.9</v>
      </c>
      <c r="M58" s="258"/>
      <c r="N58" s="241">
        <f>O58</f>
        <v>0.9</v>
      </c>
      <c r="O58" s="240">
        <v>0.9</v>
      </c>
      <c r="P58" s="242"/>
      <c r="Q58" s="241">
        <f>R58</f>
        <v>0.9</v>
      </c>
      <c r="R58" s="240">
        <v>0.9</v>
      </c>
      <c r="S58" s="242"/>
      <c r="T58" s="241">
        <f>U58</f>
        <v>0.9</v>
      </c>
      <c r="U58" s="240">
        <v>0.9</v>
      </c>
      <c r="V58" s="242"/>
      <c r="W58" s="241">
        <f>X58</f>
        <v>0.9</v>
      </c>
      <c r="X58" s="240">
        <v>0.9</v>
      </c>
      <c r="Y58" s="241"/>
      <c r="Z58" s="239">
        <f>AA58</f>
        <v>4.5</v>
      </c>
      <c r="AA58" s="59">
        <f>L58+O58+R58+U58+X58</f>
        <v>4.5</v>
      </c>
      <c r="AB58" s="85"/>
      <c r="AC58" s="191">
        <v>0.50488652866204342</v>
      </c>
      <c r="AD58" s="236"/>
      <c r="AE58" s="236"/>
      <c r="AF58" s="236"/>
      <c r="AG58" s="236"/>
      <c r="AH58" s="236"/>
      <c r="AI58" s="236"/>
      <c r="AJ58" s="236"/>
      <c r="AK58" s="236"/>
      <c r="AL58" s="236"/>
      <c r="AM58" s="236"/>
      <c r="AN58" s="236"/>
      <c r="AO58" s="236"/>
      <c r="AP58" s="236"/>
      <c r="AQ58" s="236"/>
      <c r="AR58" s="236"/>
      <c r="AS58" s="236"/>
      <c r="AT58" s="236"/>
      <c r="AU58" s="236"/>
      <c r="AV58" s="236"/>
      <c r="AW58" s="236"/>
      <c r="AX58" s="236"/>
      <c r="AY58" s="236"/>
      <c r="AZ58" s="236"/>
      <c r="BA58" s="236"/>
      <c r="BB58" s="236"/>
      <c r="BC58" s="52">
        <v>0.34381029459371953</v>
      </c>
      <c r="BD58" s="236"/>
      <c r="BE58" s="236"/>
      <c r="BF58" s="236"/>
      <c r="BG58" s="236"/>
      <c r="BH58" s="236"/>
      <c r="BI58" s="236"/>
      <c r="BJ58" s="236"/>
      <c r="BK58" s="236"/>
      <c r="BL58" s="236"/>
      <c r="BM58" s="236"/>
      <c r="BN58" s="236"/>
      <c r="BO58" s="236"/>
      <c r="BP58" s="236"/>
      <c r="BQ58" s="236"/>
      <c r="BR58" s="236"/>
      <c r="BS58" s="236"/>
      <c r="BT58" s="236"/>
      <c r="BU58" s="236"/>
      <c r="BV58" s="236"/>
      <c r="BW58" s="236"/>
      <c r="BX58" s="236"/>
      <c r="BY58" s="236"/>
      <c r="BZ58" s="236"/>
      <c r="CA58" s="236"/>
      <c r="CB58" s="52">
        <f>BC58*1.03</f>
        <v>0.35412460343153113</v>
      </c>
      <c r="CC58" s="52"/>
      <c r="CD58" s="52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52"/>
      <c r="CR58" s="52"/>
      <c r="CS58" s="52"/>
      <c r="CT58" s="52"/>
      <c r="CU58" s="52"/>
      <c r="CV58" s="52"/>
      <c r="CW58" s="52"/>
      <c r="CX58" s="52"/>
      <c r="CY58" s="52"/>
      <c r="CZ58" s="52"/>
      <c r="DA58" s="52"/>
      <c r="DB58" s="52">
        <f>CB58*1.03</f>
        <v>0.36474834153447705</v>
      </c>
      <c r="DC58" s="52"/>
      <c r="DD58" s="52"/>
      <c r="DE58" s="52"/>
      <c r="DF58" s="52"/>
      <c r="DG58" s="52"/>
      <c r="DH58" s="52"/>
      <c r="DI58" s="52"/>
      <c r="DJ58" s="52"/>
      <c r="DK58" s="52"/>
      <c r="DL58" s="52"/>
      <c r="DM58" s="52"/>
      <c r="DN58" s="52"/>
      <c r="DO58" s="52"/>
      <c r="DP58" s="52"/>
      <c r="DQ58" s="52"/>
      <c r="DR58" s="52"/>
      <c r="DS58" s="52"/>
      <c r="DT58" s="52"/>
      <c r="DU58" s="52"/>
      <c r="DV58" s="52"/>
      <c r="DW58" s="52"/>
      <c r="DX58" s="52"/>
      <c r="DY58" s="52"/>
      <c r="DZ58" s="52"/>
      <c r="EA58" s="52"/>
      <c r="EB58" s="52">
        <f>DB58*1.03</f>
        <v>0.37569079178051135</v>
      </c>
      <c r="EC58" s="236"/>
      <c r="ED58" s="236"/>
      <c r="EE58" s="236"/>
      <c r="EF58" s="236"/>
      <c r="EG58" s="236"/>
      <c r="EH58" s="236"/>
      <c r="EI58" s="236"/>
      <c r="EJ58" s="236"/>
      <c r="EK58" s="236"/>
      <c r="EL58" s="236"/>
      <c r="EM58" s="236"/>
      <c r="EN58" s="236"/>
      <c r="EO58" s="236"/>
      <c r="EP58" s="236"/>
      <c r="EQ58" s="236"/>
      <c r="ER58" s="236"/>
      <c r="ES58" s="236"/>
      <c r="ET58" s="236"/>
      <c r="EU58" s="236"/>
      <c r="EV58" s="236"/>
      <c r="EW58" s="236"/>
      <c r="EX58" s="236"/>
      <c r="EY58" s="236"/>
      <c r="EZ58" s="236"/>
      <c r="FA58" s="236"/>
      <c r="FB58" s="237">
        <f>AC58+BC58+CB58+DB58+EB58</f>
        <v>1.9432605600022823</v>
      </c>
      <c r="FC58" s="118"/>
      <c r="FD58" s="118"/>
      <c r="FE58" s="118"/>
      <c r="FF58" s="118"/>
      <c r="FG58" s="118"/>
      <c r="FH58" s="118"/>
      <c r="FI58" s="118"/>
      <c r="FJ58" s="118"/>
      <c r="FK58" s="118"/>
      <c r="FL58" s="118"/>
      <c r="FM58" s="118"/>
      <c r="FN58" s="118"/>
      <c r="FO58" s="118"/>
      <c r="FP58" s="118"/>
      <c r="FQ58" s="118"/>
      <c r="FR58" s="118"/>
      <c r="FS58" s="118"/>
      <c r="FT58" s="118"/>
      <c r="FU58" s="118"/>
      <c r="FV58" s="118"/>
      <c r="FW58" s="118"/>
      <c r="FX58" s="118"/>
      <c r="FY58" s="118"/>
      <c r="FZ58" s="118"/>
      <c r="GA58" s="117"/>
      <c r="GB58" s="53">
        <f>AC58*54.038/56.585</f>
        <v>0.48216061210284528</v>
      </c>
      <c r="GC58" s="236">
        <f>BC58*30.76/40</f>
        <v>0.26439011654257033</v>
      </c>
      <c r="GD58" s="236">
        <f>CB58*35.25/41.2</f>
        <v>0.30298282211071531</v>
      </c>
      <c r="GE58" s="236">
        <f>DB58*31.07/42.436</f>
        <v>0.26705464632567166</v>
      </c>
      <c r="GF58" s="236">
        <f>EB58*38.13/43.709</f>
        <v>0.32773776317442399</v>
      </c>
      <c r="GG58" s="164">
        <f>SUM(GB58:GF58)</f>
        <v>1.6443259602562268</v>
      </c>
    </row>
    <row r="59" spans="1:190" x14ac:dyDescent="0.25">
      <c r="A59" s="235"/>
      <c r="B59" s="245" t="s">
        <v>268</v>
      </c>
      <c r="C59" s="124"/>
      <c r="D59" s="123"/>
      <c r="E59" s="244"/>
      <c r="F59" s="244"/>
      <c r="G59" s="123"/>
      <c r="H59" s="123"/>
      <c r="I59" s="61"/>
      <c r="J59" s="231"/>
      <c r="K59" s="243">
        <f>L59</f>
        <v>1.9</v>
      </c>
      <c r="L59" s="240">
        <v>1.9</v>
      </c>
      <c r="M59" s="258"/>
      <c r="N59" s="241">
        <f>O59</f>
        <v>1.9</v>
      </c>
      <c r="O59" s="240">
        <v>1.9</v>
      </c>
      <c r="P59" s="242"/>
      <c r="Q59" s="241">
        <f>R59</f>
        <v>1.9</v>
      </c>
      <c r="R59" s="240">
        <v>1.9</v>
      </c>
      <c r="S59" s="242"/>
      <c r="T59" s="241">
        <f>U59</f>
        <v>1.9</v>
      </c>
      <c r="U59" s="240">
        <v>1.9</v>
      </c>
      <c r="V59" s="242"/>
      <c r="W59" s="241">
        <f>X59</f>
        <v>1.9</v>
      </c>
      <c r="X59" s="240">
        <v>1.9</v>
      </c>
      <c r="Y59" s="241"/>
      <c r="Z59" s="239">
        <f>AA59</f>
        <v>9.5</v>
      </c>
      <c r="AA59" s="59">
        <f>L59+O59+R59+U59+X59</f>
        <v>9.5</v>
      </c>
      <c r="AB59" s="85"/>
      <c r="AC59" s="191">
        <v>1.0658715605087583</v>
      </c>
      <c r="AD59" s="236"/>
      <c r="AE59" s="236"/>
      <c r="AF59" s="236"/>
      <c r="AG59" s="236"/>
      <c r="AH59" s="236"/>
      <c r="AI59" s="236"/>
      <c r="AJ59" s="236"/>
      <c r="AK59" s="236"/>
      <c r="AL59" s="236"/>
      <c r="AM59" s="236"/>
      <c r="AN59" s="236"/>
      <c r="AO59" s="236"/>
      <c r="AP59" s="236"/>
      <c r="AQ59" s="236"/>
      <c r="AR59" s="236"/>
      <c r="AS59" s="236"/>
      <c r="AT59" s="236"/>
      <c r="AU59" s="236"/>
      <c r="AV59" s="236"/>
      <c r="AW59" s="236"/>
      <c r="AX59" s="236"/>
      <c r="AY59" s="236"/>
      <c r="AZ59" s="236"/>
      <c r="BA59" s="236"/>
      <c r="BB59" s="236"/>
      <c r="BC59" s="52">
        <v>0.72582173303118569</v>
      </c>
      <c r="BD59" s="236"/>
      <c r="BE59" s="236"/>
      <c r="BF59" s="236"/>
      <c r="BG59" s="236"/>
      <c r="BH59" s="236"/>
      <c r="BI59" s="236"/>
      <c r="BJ59" s="236"/>
      <c r="BK59" s="236"/>
      <c r="BL59" s="236"/>
      <c r="BM59" s="236"/>
      <c r="BN59" s="236"/>
      <c r="BO59" s="236"/>
      <c r="BP59" s="236"/>
      <c r="BQ59" s="236"/>
      <c r="BR59" s="236"/>
      <c r="BS59" s="236"/>
      <c r="BT59" s="236"/>
      <c r="BU59" s="236"/>
      <c r="BV59" s="236"/>
      <c r="BW59" s="236"/>
      <c r="BX59" s="236"/>
      <c r="BY59" s="236"/>
      <c r="BZ59" s="236"/>
      <c r="CA59" s="236"/>
      <c r="CB59" s="52">
        <f>BC59*1.03</f>
        <v>0.74759638502212133</v>
      </c>
      <c r="CC59" s="52"/>
      <c r="CD59" s="52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  <c r="CQ59" s="52"/>
      <c r="CR59" s="52"/>
      <c r="CS59" s="52"/>
      <c r="CT59" s="52"/>
      <c r="CU59" s="52"/>
      <c r="CV59" s="52"/>
      <c r="CW59" s="52"/>
      <c r="CX59" s="52"/>
      <c r="CY59" s="52"/>
      <c r="CZ59" s="52"/>
      <c r="DA59" s="52"/>
      <c r="DB59" s="52">
        <f>CB59*1.03</f>
        <v>0.77002427657278505</v>
      </c>
      <c r="DC59" s="52"/>
      <c r="DD59" s="52"/>
      <c r="DE59" s="52"/>
      <c r="DF59" s="52"/>
      <c r="DG59" s="52"/>
      <c r="DH59" s="52"/>
      <c r="DI59" s="52"/>
      <c r="DJ59" s="52"/>
      <c r="DK59" s="52"/>
      <c r="DL59" s="52"/>
      <c r="DM59" s="52"/>
      <c r="DN59" s="52"/>
      <c r="DO59" s="52"/>
      <c r="DP59" s="52"/>
      <c r="DQ59" s="52"/>
      <c r="DR59" s="52"/>
      <c r="DS59" s="52"/>
      <c r="DT59" s="52"/>
      <c r="DU59" s="52"/>
      <c r="DV59" s="52"/>
      <c r="DW59" s="52"/>
      <c r="DX59" s="52"/>
      <c r="DY59" s="52"/>
      <c r="DZ59" s="52"/>
      <c r="EA59" s="52"/>
      <c r="EB59" s="52">
        <f>DB59*1.03</f>
        <v>0.79312500486996862</v>
      </c>
      <c r="EC59" s="236"/>
      <c r="ED59" s="236"/>
      <c r="EE59" s="236"/>
      <c r="EF59" s="236"/>
      <c r="EG59" s="236"/>
      <c r="EH59" s="236"/>
      <c r="EI59" s="236"/>
      <c r="EJ59" s="236"/>
      <c r="EK59" s="236"/>
      <c r="EL59" s="236"/>
      <c r="EM59" s="236"/>
      <c r="EN59" s="236"/>
      <c r="EO59" s="236"/>
      <c r="EP59" s="236"/>
      <c r="EQ59" s="236"/>
      <c r="ER59" s="236"/>
      <c r="ES59" s="236"/>
      <c r="ET59" s="236"/>
      <c r="EU59" s="236"/>
      <c r="EV59" s="236"/>
      <c r="EW59" s="236"/>
      <c r="EX59" s="236"/>
      <c r="EY59" s="236"/>
      <c r="EZ59" s="236"/>
      <c r="FA59" s="236"/>
      <c r="FB59" s="237">
        <f>AC59+BC59+CB59+DB59+EB59</f>
        <v>4.102438960004819</v>
      </c>
      <c r="FC59" s="118"/>
      <c r="FD59" s="118"/>
      <c r="FE59" s="118"/>
      <c r="FF59" s="118"/>
      <c r="FG59" s="118"/>
      <c r="FH59" s="118"/>
      <c r="FI59" s="118"/>
      <c r="FJ59" s="118"/>
      <c r="FK59" s="118"/>
      <c r="FL59" s="118"/>
      <c r="FM59" s="118"/>
      <c r="FN59" s="118"/>
      <c r="FO59" s="118"/>
      <c r="FP59" s="118"/>
      <c r="FQ59" s="118"/>
      <c r="FR59" s="118"/>
      <c r="FS59" s="118"/>
      <c r="FT59" s="118"/>
      <c r="FU59" s="118"/>
      <c r="FV59" s="118"/>
      <c r="FW59" s="118"/>
      <c r="FX59" s="118"/>
      <c r="FY59" s="118"/>
      <c r="FZ59" s="118"/>
      <c r="GA59" s="117"/>
      <c r="GB59" s="53">
        <f>AC59*54.038/56.585</f>
        <v>1.0178946255504511</v>
      </c>
      <c r="GC59" s="236">
        <f>BC59*30.76/40</f>
        <v>0.55815691270098189</v>
      </c>
      <c r="GD59" s="236">
        <f>CB59*35.25/41.2</f>
        <v>0.63963040223373246</v>
      </c>
      <c r="GE59" s="236">
        <f>DB59*31.07/42.436</f>
        <v>0.56378203113197356</v>
      </c>
      <c r="GF59" s="236">
        <f>EB59*38.13/43.709</f>
        <v>0.69189083336822854</v>
      </c>
      <c r="GG59" s="164">
        <f>SUM(GB59:GF59)</f>
        <v>3.4713548049853675</v>
      </c>
    </row>
    <row r="60" spans="1:190" x14ac:dyDescent="0.25">
      <c r="A60" s="235"/>
      <c r="B60" s="245" t="s">
        <v>267</v>
      </c>
      <c r="C60" s="124"/>
      <c r="D60" s="123"/>
      <c r="E60" s="244"/>
      <c r="F60" s="244"/>
      <c r="G60" s="123"/>
      <c r="H60" s="123"/>
      <c r="I60" s="61"/>
      <c r="J60" s="231"/>
      <c r="K60" s="243">
        <f>L60</f>
        <v>3.1</v>
      </c>
      <c r="L60" s="240">
        <v>3.1</v>
      </c>
      <c r="M60" s="258"/>
      <c r="N60" s="241">
        <f>O60</f>
        <v>3.1</v>
      </c>
      <c r="O60" s="240">
        <v>3.1</v>
      </c>
      <c r="P60" s="242"/>
      <c r="Q60" s="241">
        <f>R60</f>
        <v>3.1</v>
      </c>
      <c r="R60" s="240">
        <v>3.1</v>
      </c>
      <c r="S60" s="242"/>
      <c r="T60" s="241">
        <f>U60</f>
        <v>3.1</v>
      </c>
      <c r="U60" s="240">
        <v>3.1</v>
      </c>
      <c r="V60" s="242"/>
      <c r="W60" s="241">
        <f>X60</f>
        <v>3.1</v>
      </c>
      <c r="X60" s="240">
        <v>3.1</v>
      </c>
      <c r="Y60" s="241"/>
      <c r="Z60" s="239">
        <f>AA60</f>
        <v>15.5</v>
      </c>
      <c r="AA60" s="59">
        <f>L60+O60+R60+U60+X60</f>
        <v>15.5</v>
      </c>
      <c r="AB60" s="85"/>
      <c r="AC60" s="191">
        <v>1.7390535987248161</v>
      </c>
      <c r="AD60" s="236"/>
      <c r="AE60" s="236"/>
      <c r="AF60" s="236"/>
      <c r="AG60" s="236"/>
      <c r="AH60" s="236"/>
      <c r="AI60" s="236"/>
      <c r="AJ60" s="236"/>
      <c r="AK60" s="236"/>
      <c r="AL60" s="236"/>
      <c r="AM60" s="236"/>
      <c r="AN60" s="236"/>
      <c r="AO60" s="236"/>
      <c r="AP60" s="236"/>
      <c r="AQ60" s="236"/>
      <c r="AR60" s="236"/>
      <c r="AS60" s="236"/>
      <c r="AT60" s="236"/>
      <c r="AU60" s="236"/>
      <c r="AV60" s="236"/>
      <c r="AW60" s="236"/>
      <c r="AX60" s="236"/>
      <c r="AY60" s="236"/>
      <c r="AZ60" s="236"/>
      <c r="BA60" s="236"/>
      <c r="BB60" s="236"/>
      <c r="BC60" s="52">
        <v>1.184235459156145</v>
      </c>
      <c r="BD60" s="236"/>
      <c r="BE60" s="236"/>
      <c r="BF60" s="236"/>
      <c r="BG60" s="236"/>
      <c r="BH60" s="236"/>
      <c r="BI60" s="236"/>
      <c r="BJ60" s="236"/>
      <c r="BK60" s="236"/>
      <c r="BL60" s="236"/>
      <c r="BM60" s="236"/>
      <c r="BN60" s="236"/>
      <c r="BO60" s="236"/>
      <c r="BP60" s="236"/>
      <c r="BQ60" s="236"/>
      <c r="BR60" s="236"/>
      <c r="BS60" s="236"/>
      <c r="BT60" s="236"/>
      <c r="BU60" s="236"/>
      <c r="BV60" s="236"/>
      <c r="BW60" s="236"/>
      <c r="BX60" s="236"/>
      <c r="BY60" s="236"/>
      <c r="BZ60" s="236"/>
      <c r="CA60" s="236"/>
      <c r="CB60" s="52">
        <f>BC60*1.03</f>
        <v>1.2197625229308293</v>
      </c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2">
        <f>CB60*1.03</f>
        <v>1.2563553986187543</v>
      </c>
      <c r="DC60" s="52"/>
      <c r="DD60" s="52"/>
      <c r="DE60" s="52"/>
      <c r="DF60" s="52"/>
      <c r="DG60" s="52"/>
      <c r="DH60" s="52"/>
      <c r="DI60" s="52"/>
      <c r="DJ60" s="52"/>
      <c r="DK60" s="52"/>
      <c r="DL60" s="52"/>
      <c r="DM60" s="52"/>
      <c r="DN60" s="52"/>
      <c r="DO60" s="52"/>
      <c r="DP60" s="52"/>
      <c r="DQ60" s="52"/>
      <c r="DR60" s="52"/>
      <c r="DS60" s="52"/>
      <c r="DT60" s="52"/>
      <c r="DU60" s="52"/>
      <c r="DV60" s="52"/>
      <c r="DW60" s="52"/>
      <c r="DX60" s="52"/>
      <c r="DY60" s="52"/>
      <c r="DZ60" s="52"/>
      <c r="EA60" s="52"/>
      <c r="EB60" s="52">
        <f>DB60*1.03</f>
        <v>1.294046060577317</v>
      </c>
      <c r="EC60" s="236"/>
      <c r="ED60" s="236"/>
      <c r="EE60" s="236"/>
      <c r="EF60" s="236"/>
      <c r="EG60" s="236"/>
      <c r="EH60" s="236"/>
      <c r="EI60" s="236"/>
      <c r="EJ60" s="236"/>
      <c r="EK60" s="236"/>
      <c r="EL60" s="236"/>
      <c r="EM60" s="236"/>
      <c r="EN60" s="236"/>
      <c r="EO60" s="236"/>
      <c r="EP60" s="236"/>
      <c r="EQ60" s="236"/>
      <c r="ER60" s="236"/>
      <c r="ES60" s="236"/>
      <c r="ET60" s="236"/>
      <c r="EU60" s="236"/>
      <c r="EV60" s="236"/>
      <c r="EW60" s="236"/>
      <c r="EX60" s="236"/>
      <c r="EY60" s="236"/>
      <c r="EZ60" s="236"/>
      <c r="FA60" s="236"/>
      <c r="FB60" s="237">
        <f>AC60+BC60+CB60+DB60+EB60</f>
        <v>6.6934530400078618</v>
      </c>
      <c r="FC60" s="118"/>
      <c r="FD60" s="118"/>
      <c r="FE60" s="118"/>
      <c r="FF60" s="118"/>
      <c r="FG60" s="118"/>
      <c r="FH60" s="118"/>
      <c r="FI60" s="118"/>
      <c r="FJ60" s="118"/>
      <c r="FK60" s="118"/>
      <c r="FL60" s="118"/>
      <c r="FM60" s="118"/>
      <c r="FN60" s="118"/>
      <c r="FO60" s="118"/>
      <c r="FP60" s="118"/>
      <c r="FQ60" s="118"/>
      <c r="FR60" s="118"/>
      <c r="FS60" s="118"/>
      <c r="FT60" s="118"/>
      <c r="FU60" s="118"/>
      <c r="FV60" s="118"/>
      <c r="FW60" s="118"/>
      <c r="FX60" s="118"/>
      <c r="FY60" s="118"/>
      <c r="FZ60" s="118"/>
      <c r="GA60" s="117"/>
      <c r="GB60" s="53">
        <f>AC60*54.038/56.585</f>
        <v>1.6607754416875782</v>
      </c>
      <c r="GC60" s="236">
        <f>BC60*30.76/40</f>
        <v>0.91067706809107563</v>
      </c>
      <c r="GD60" s="236">
        <f>CB60*35.25/41.2</f>
        <v>1.0436074983813526</v>
      </c>
      <c r="GE60" s="236">
        <f>DB60*31.07/42.436</f>
        <v>0.9198548928995357</v>
      </c>
      <c r="GF60" s="236">
        <f>EB60*38.13/43.709</f>
        <v>1.1288745176007937</v>
      </c>
      <c r="GG60" s="164">
        <f>SUM(GB60:GF60)</f>
        <v>5.6637894186603361</v>
      </c>
    </row>
    <row r="61" spans="1:190" x14ac:dyDescent="0.25">
      <c r="A61" s="235"/>
      <c r="B61" s="245" t="s">
        <v>266</v>
      </c>
      <c r="C61" s="124"/>
      <c r="D61" s="123"/>
      <c r="E61" s="244"/>
      <c r="F61" s="244"/>
      <c r="G61" s="123"/>
      <c r="H61" s="123"/>
      <c r="I61" s="61"/>
      <c r="J61" s="231"/>
      <c r="K61" s="243">
        <f>L61</f>
        <v>8.67</v>
      </c>
      <c r="L61" s="240">
        <v>8.67</v>
      </c>
      <c r="M61" s="258"/>
      <c r="N61" s="241">
        <f>O61</f>
        <v>8.67</v>
      </c>
      <c r="O61" s="240">
        <v>8.67</v>
      </c>
      <c r="P61" s="242"/>
      <c r="Q61" s="241">
        <f>R61</f>
        <v>8.67</v>
      </c>
      <c r="R61" s="240">
        <v>8.67</v>
      </c>
      <c r="S61" s="242"/>
      <c r="T61" s="241">
        <f>U61</f>
        <v>8.67</v>
      </c>
      <c r="U61" s="240">
        <v>8.67</v>
      </c>
      <c r="V61" s="242"/>
      <c r="W61" s="241">
        <f>X61</f>
        <v>8.67</v>
      </c>
      <c r="X61" s="240">
        <v>8.67</v>
      </c>
      <c r="Y61" s="241"/>
      <c r="Z61" s="239">
        <f>AA61</f>
        <v>43.35</v>
      </c>
      <c r="AA61" s="59">
        <f>L61+O61+R61+U61+X61</f>
        <v>43.35</v>
      </c>
      <c r="AB61" s="85"/>
      <c r="AC61" s="191">
        <v>4.8637402261110179</v>
      </c>
      <c r="AD61" s="236"/>
      <c r="AE61" s="236"/>
      <c r="AF61" s="236"/>
      <c r="AG61" s="236"/>
      <c r="AH61" s="236"/>
      <c r="AI61" s="236"/>
      <c r="AJ61" s="236"/>
      <c r="AK61" s="236"/>
      <c r="AL61" s="236"/>
      <c r="AM61" s="236"/>
      <c r="AN61" s="236"/>
      <c r="AO61" s="236"/>
      <c r="AP61" s="236"/>
      <c r="AQ61" s="236"/>
      <c r="AR61" s="236"/>
      <c r="AS61" s="236"/>
      <c r="AT61" s="236"/>
      <c r="AU61" s="236"/>
      <c r="AV61" s="236"/>
      <c r="AW61" s="236"/>
      <c r="AX61" s="236"/>
      <c r="AY61" s="236"/>
      <c r="AZ61" s="236"/>
      <c r="BA61" s="236"/>
      <c r="BB61" s="236"/>
      <c r="BC61" s="52">
        <v>3.3120391712528314</v>
      </c>
      <c r="BD61" s="236"/>
      <c r="BE61" s="236"/>
      <c r="BF61" s="236"/>
      <c r="BG61" s="236"/>
      <c r="BH61" s="236"/>
      <c r="BI61" s="236"/>
      <c r="BJ61" s="236"/>
      <c r="BK61" s="236"/>
      <c r="BL61" s="236"/>
      <c r="BM61" s="236"/>
      <c r="BN61" s="236"/>
      <c r="BO61" s="236"/>
      <c r="BP61" s="236"/>
      <c r="BQ61" s="236"/>
      <c r="BR61" s="236"/>
      <c r="BS61" s="236"/>
      <c r="BT61" s="236"/>
      <c r="BU61" s="236"/>
      <c r="BV61" s="236"/>
      <c r="BW61" s="236"/>
      <c r="BX61" s="236"/>
      <c r="BY61" s="236"/>
      <c r="BZ61" s="236"/>
      <c r="CA61" s="236"/>
      <c r="CB61" s="52">
        <f>BC61*1.03</f>
        <v>3.4114003463904163</v>
      </c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/>
      <c r="CV61" s="52"/>
      <c r="CW61" s="52"/>
      <c r="CX61" s="52"/>
      <c r="CY61" s="52"/>
      <c r="CZ61" s="52"/>
      <c r="DA61" s="52"/>
      <c r="DB61" s="52">
        <f>CB61*1.03</f>
        <v>3.5137423567821289</v>
      </c>
      <c r="DC61" s="52"/>
      <c r="DD61" s="52"/>
      <c r="DE61" s="52"/>
      <c r="DF61" s="52"/>
      <c r="DG61" s="52"/>
      <c r="DH61" s="52"/>
      <c r="DI61" s="52"/>
      <c r="DJ61" s="52"/>
      <c r="DK61" s="52"/>
      <c r="DL61" s="52"/>
      <c r="DM61" s="52"/>
      <c r="DN61" s="52"/>
      <c r="DO61" s="52"/>
      <c r="DP61" s="52"/>
      <c r="DQ61" s="52"/>
      <c r="DR61" s="52"/>
      <c r="DS61" s="52"/>
      <c r="DT61" s="52"/>
      <c r="DU61" s="52"/>
      <c r="DV61" s="52"/>
      <c r="DW61" s="52"/>
      <c r="DX61" s="52"/>
      <c r="DY61" s="52"/>
      <c r="DZ61" s="52"/>
      <c r="EA61" s="52"/>
      <c r="EB61" s="52">
        <f>DB61*1.03</f>
        <v>3.6191546274855928</v>
      </c>
      <c r="EC61" s="236"/>
      <c r="ED61" s="236"/>
      <c r="EE61" s="236"/>
      <c r="EF61" s="236"/>
      <c r="EG61" s="236"/>
      <c r="EH61" s="236"/>
      <c r="EI61" s="236"/>
      <c r="EJ61" s="236"/>
      <c r="EK61" s="236"/>
      <c r="EL61" s="236"/>
      <c r="EM61" s="236"/>
      <c r="EN61" s="236"/>
      <c r="EO61" s="236"/>
      <c r="EP61" s="236"/>
      <c r="EQ61" s="236"/>
      <c r="ER61" s="236"/>
      <c r="ES61" s="236"/>
      <c r="ET61" s="236"/>
      <c r="EU61" s="236"/>
      <c r="EV61" s="236"/>
      <c r="EW61" s="236"/>
      <c r="EX61" s="236"/>
      <c r="EY61" s="236"/>
      <c r="EZ61" s="236"/>
      <c r="FA61" s="236"/>
      <c r="FB61" s="237">
        <f>AC61+BC61+CB61+DB61+EB61</f>
        <v>18.720076728021986</v>
      </c>
      <c r="FC61" s="118"/>
      <c r="FD61" s="118"/>
      <c r="FE61" s="118"/>
      <c r="FF61" s="118"/>
      <c r="FG61" s="118"/>
      <c r="FH61" s="118"/>
      <c r="FI61" s="118"/>
      <c r="FJ61" s="118"/>
      <c r="FK61" s="118"/>
      <c r="FL61" s="118"/>
      <c r="FM61" s="118"/>
      <c r="FN61" s="118"/>
      <c r="FO61" s="118"/>
      <c r="FP61" s="118"/>
      <c r="FQ61" s="118"/>
      <c r="FR61" s="118"/>
      <c r="FS61" s="118"/>
      <c r="FT61" s="118"/>
      <c r="FU61" s="118"/>
      <c r="FV61" s="118"/>
      <c r="FW61" s="118"/>
      <c r="FX61" s="118"/>
      <c r="FY61" s="118"/>
      <c r="FZ61" s="118"/>
      <c r="GA61" s="117"/>
      <c r="GB61" s="53">
        <f>AC61*54.038/56.585</f>
        <v>4.6448138965907422</v>
      </c>
      <c r="GC61" s="236">
        <f>BC61*30.76/40</f>
        <v>2.5469581226934275</v>
      </c>
      <c r="GD61" s="236">
        <f>CB61*35.25/41.2</f>
        <v>2.9187345196665575</v>
      </c>
      <c r="GE61" s="236">
        <f>DB61*31.07/42.436</f>
        <v>2.5726264262706371</v>
      </c>
      <c r="GF61" s="236">
        <f>EB61*38.13/43.709</f>
        <v>3.1572071185802848</v>
      </c>
      <c r="GG61" s="164">
        <f>SUM(GB61:GF61)</f>
        <v>15.840340083801649</v>
      </c>
    </row>
    <row r="62" spans="1:190" x14ac:dyDescent="0.25">
      <c r="A62" s="235"/>
      <c r="B62" s="245" t="s">
        <v>265</v>
      </c>
      <c r="C62" s="124"/>
      <c r="D62" s="123"/>
      <c r="E62" s="244"/>
      <c r="F62" s="244"/>
      <c r="G62" s="123"/>
      <c r="H62" s="123"/>
      <c r="I62" s="61"/>
      <c r="J62" s="231"/>
      <c r="K62" s="243">
        <f>L62</f>
        <v>3.2</v>
      </c>
      <c r="L62" s="240">
        <v>3.2</v>
      </c>
      <c r="M62" s="258"/>
      <c r="N62" s="241">
        <f>O62</f>
        <v>3.2</v>
      </c>
      <c r="O62" s="240">
        <v>3.2</v>
      </c>
      <c r="P62" s="242"/>
      <c r="Q62" s="241">
        <f>R62</f>
        <v>3.2</v>
      </c>
      <c r="R62" s="240">
        <v>3.2</v>
      </c>
      <c r="S62" s="242"/>
      <c r="T62" s="241">
        <f>U62</f>
        <v>3.2</v>
      </c>
      <c r="U62" s="240">
        <v>3.2</v>
      </c>
      <c r="V62" s="242"/>
      <c r="W62" s="241">
        <f>X62</f>
        <v>3.2</v>
      </c>
      <c r="X62" s="240">
        <v>3.2</v>
      </c>
      <c r="Y62" s="241"/>
      <c r="Z62" s="239">
        <f>AA62</f>
        <v>16</v>
      </c>
      <c r="AA62" s="59">
        <f>L62+O62+R62+U62+X62</f>
        <v>16</v>
      </c>
      <c r="AB62" s="85"/>
      <c r="AC62" s="191">
        <v>1.7951521019094878</v>
      </c>
      <c r="AD62" s="236"/>
      <c r="AE62" s="236"/>
      <c r="AF62" s="236"/>
      <c r="AG62" s="236"/>
      <c r="AH62" s="236"/>
      <c r="AI62" s="236"/>
      <c r="AJ62" s="236"/>
      <c r="AK62" s="236"/>
      <c r="AL62" s="236"/>
      <c r="AM62" s="236"/>
      <c r="AN62" s="236"/>
      <c r="AO62" s="236"/>
      <c r="AP62" s="236"/>
      <c r="AQ62" s="236"/>
      <c r="AR62" s="236"/>
      <c r="AS62" s="236"/>
      <c r="AT62" s="236"/>
      <c r="AU62" s="236"/>
      <c r="AV62" s="236"/>
      <c r="AW62" s="236"/>
      <c r="AX62" s="236"/>
      <c r="AY62" s="236"/>
      <c r="AZ62" s="236"/>
      <c r="BA62" s="236"/>
      <c r="BB62" s="236"/>
      <c r="BC62" s="52">
        <v>1.2224366029998919</v>
      </c>
      <c r="BD62" s="236"/>
      <c r="BE62" s="236"/>
      <c r="BF62" s="236"/>
      <c r="BG62" s="236"/>
      <c r="BH62" s="236"/>
      <c r="BI62" s="236"/>
      <c r="BJ62" s="236"/>
      <c r="BK62" s="236"/>
      <c r="BL62" s="236"/>
      <c r="BM62" s="236"/>
      <c r="BN62" s="236"/>
      <c r="BO62" s="236"/>
      <c r="BP62" s="236"/>
      <c r="BQ62" s="236"/>
      <c r="BR62" s="236"/>
      <c r="BS62" s="236"/>
      <c r="BT62" s="236"/>
      <c r="BU62" s="236"/>
      <c r="BV62" s="236"/>
      <c r="BW62" s="236"/>
      <c r="BX62" s="236"/>
      <c r="BY62" s="236"/>
      <c r="BZ62" s="236"/>
      <c r="CA62" s="236"/>
      <c r="CB62" s="52">
        <f>BC62*1.03</f>
        <v>1.2591097010898886</v>
      </c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52"/>
      <c r="DB62" s="52">
        <f>CB62*1.03</f>
        <v>1.2968829921225853</v>
      </c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  <c r="DS62" s="52"/>
      <c r="DT62" s="52"/>
      <c r="DU62" s="52"/>
      <c r="DV62" s="52"/>
      <c r="DW62" s="52"/>
      <c r="DX62" s="52"/>
      <c r="DY62" s="52"/>
      <c r="DZ62" s="52"/>
      <c r="EA62" s="52"/>
      <c r="EB62" s="52">
        <f>DB62*1.03</f>
        <v>1.3357894818862628</v>
      </c>
      <c r="EC62" s="236"/>
      <c r="ED62" s="236"/>
      <c r="EE62" s="236"/>
      <c r="EF62" s="236"/>
      <c r="EG62" s="236"/>
      <c r="EH62" s="236"/>
      <c r="EI62" s="236"/>
      <c r="EJ62" s="236"/>
      <c r="EK62" s="236"/>
      <c r="EL62" s="236"/>
      <c r="EM62" s="236"/>
      <c r="EN62" s="236"/>
      <c r="EO62" s="236"/>
      <c r="EP62" s="236"/>
      <c r="EQ62" s="236"/>
      <c r="ER62" s="236"/>
      <c r="ES62" s="236"/>
      <c r="ET62" s="236"/>
      <c r="EU62" s="236"/>
      <c r="EV62" s="236"/>
      <c r="EW62" s="236"/>
      <c r="EX62" s="236"/>
      <c r="EY62" s="236"/>
      <c r="EZ62" s="236"/>
      <c r="FA62" s="236"/>
      <c r="FB62" s="237">
        <f>AC62+BC62+CB62+DB62+EB62</f>
        <v>6.9093708800081162</v>
      </c>
      <c r="FC62" s="118"/>
      <c r="FD62" s="118"/>
      <c r="FE62" s="118"/>
      <c r="FF62" s="118"/>
      <c r="FG62" s="118"/>
      <c r="FH62" s="118"/>
      <c r="FI62" s="118"/>
      <c r="FJ62" s="118"/>
      <c r="FK62" s="118"/>
      <c r="FL62" s="118"/>
      <c r="FM62" s="118"/>
      <c r="FN62" s="118"/>
      <c r="FO62" s="118"/>
      <c r="FP62" s="118"/>
      <c r="FQ62" s="118"/>
      <c r="FR62" s="118"/>
      <c r="FS62" s="118"/>
      <c r="FT62" s="118"/>
      <c r="FU62" s="118"/>
      <c r="FV62" s="118"/>
      <c r="FW62" s="118"/>
      <c r="FX62" s="118"/>
      <c r="FY62" s="118"/>
      <c r="FZ62" s="118"/>
      <c r="GA62" s="117"/>
      <c r="GB62" s="53">
        <f>AC62*54.038/56.585</f>
        <v>1.7143488430323388</v>
      </c>
      <c r="GC62" s="236">
        <f>BC62*30.76/40</f>
        <v>0.94005374770691696</v>
      </c>
      <c r="GD62" s="236">
        <f>CB62*35.25/41.2</f>
        <v>1.0772722563936548</v>
      </c>
      <c r="GE62" s="236">
        <f>DB62*31.07/42.436</f>
        <v>0.94952763138016605</v>
      </c>
      <c r="GF62" s="236">
        <f>EB62*38.13/43.709</f>
        <v>1.1652898246201744</v>
      </c>
      <c r="GG62" s="164">
        <f>SUM(GB62:GF62)</f>
        <v>5.8464923031332505</v>
      </c>
      <c r="GH62" s="193"/>
    </row>
    <row r="63" spans="1:190" x14ac:dyDescent="0.25">
      <c r="A63" s="235"/>
      <c r="B63" s="245" t="s">
        <v>264</v>
      </c>
      <c r="C63" s="124"/>
      <c r="D63" s="123"/>
      <c r="E63" s="244"/>
      <c r="F63" s="244"/>
      <c r="G63" s="123"/>
      <c r="H63" s="123"/>
      <c r="I63" s="61"/>
      <c r="J63" s="231"/>
      <c r="K63" s="243">
        <f>L63</f>
        <v>3.3</v>
      </c>
      <c r="L63" s="240">
        <v>3.3</v>
      </c>
      <c r="M63" s="258"/>
      <c r="N63" s="241">
        <f>O63</f>
        <v>3.3</v>
      </c>
      <c r="O63" s="240">
        <v>3.3</v>
      </c>
      <c r="P63" s="242"/>
      <c r="Q63" s="241">
        <f>R63</f>
        <v>3.3</v>
      </c>
      <c r="R63" s="240">
        <v>3.3</v>
      </c>
      <c r="S63" s="242"/>
      <c r="T63" s="241">
        <f>U63</f>
        <v>3.3</v>
      </c>
      <c r="U63" s="240">
        <v>3.3</v>
      </c>
      <c r="V63" s="242"/>
      <c r="W63" s="241">
        <f>X63</f>
        <v>3.3</v>
      </c>
      <c r="X63" s="240">
        <v>3.3</v>
      </c>
      <c r="Y63" s="241"/>
      <c r="Z63" s="239">
        <f>AA63</f>
        <v>16.5</v>
      </c>
      <c r="AA63" s="59">
        <f>L63+O63+R63+U63+X63</f>
        <v>16.5</v>
      </c>
      <c r="AB63" s="85"/>
      <c r="AC63" s="191">
        <v>1.8512506050941591</v>
      </c>
      <c r="AD63" s="236"/>
      <c r="AE63" s="236"/>
      <c r="AF63" s="236"/>
      <c r="AG63" s="236"/>
      <c r="AH63" s="236"/>
      <c r="AI63" s="236"/>
      <c r="AJ63" s="236"/>
      <c r="AK63" s="236"/>
      <c r="AL63" s="236"/>
      <c r="AM63" s="236"/>
      <c r="AN63" s="236"/>
      <c r="AO63" s="236"/>
      <c r="AP63" s="236"/>
      <c r="AQ63" s="236"/>
      <c r="AR63" s="236"/>
      <c r="AS63" s="236"/>
      <c r="AT63" s="236"/>
      <c r="AU63" s="236"/>
      <c r="AV63" s="236"/>
      <c r="AW63" s="236"/>
      <c r="AX63" s="236"/>
      <c r="AY63" s="236"/>
      <c r="AZ63" s="236"/>
      <c r="BA63" s="236"/>
      <c r="BB63" s="236"/>
      <c r="BC63" s="52">
        <v>1.2606377468436383</v>
      </c>
      <c r="BD63" s="236"/>
      <c r="BE63" s="236"/>
      <c r="BF63" s="236"/>
      <c r="BG63" s="236"/>
      <c r="BH63" s="236"/>
      <c r="BI63" s="236"/>
      <c r="BJ63" s="236"/>
      <c r="BK63" s="236"/>
      <c r="BL63" s="236"/>
      <c r="BM63" s="236"/>
      <c r="BN63" s="236"/>
      <c r="BO63" s="236"/>
      <c r="BP63" s="236"/>
      <c r="BQ63" s="236"/>
      <c r="BR63" s="236"/>
      <c r="BS63" s="236"/>
      <c r="BT63" s="236"/>
      <c r="BU63" s="236"/>
      <c r="BV63" s="236"/>
      <c r="BW63" s="236"/>
      <c r="BX63" s="236"/>
      <c r="BY63" s="236"/>
      <c r="BZ63" s="236"/>
      <c r="CA63" s="236"/>
      <c r="CB63" s="52">
        <f>BC63*1.03</f>
        <v>1.2984568792489475</v>
      </c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>
        <f>CB63*1.03</f>
        <v>1.337410585626416</v>
      </c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>
        <f>DB63*1.03</f>
        <v>1.3775329031952086</v>
      </c>
      <c r="EC63" s="236"/>
      <c r="ED63" s="236"/>
      <c r="EE63" s="236"/>
      <c r="EF63" s="236"/>
      <c r="EG63" s="236"/>
      <c r="EH63" s="236"/>
      <c r="EI63" s="236"/>
      <c r="EJ63" s="236"/>
      <c r="EK63" s="236"/>
      <c r="EL63" s="236"/>
      <c r="EM63" s="236"/>
      <c r="EN63" s="236"/>
      <c r="EO63" s="236"/>
      <c r="EP63" s="236"/>
      <c r="EQ63" s="236"/>
      <c r="ER63" s="236"/>
      <c r="ES63" s="236"/>
      <c r="ET63" s="236"/>
      <c r="EU63" s="236"/>
      <c r="EV63" s="236"/>
      <c r="EW63" s="236"/>
      <c r="EX63" s="236"/>
      <c r="EY63" s="236"/>
      <c r="EZ63" s="236"/>
      <c r="FA63" s="236"/>
      <c r="FB63" s="237">
        <f>AC63+BC63+CB63+DB63+EB63</f>
        <v>7.1252887200083697</v>
      </c>
      <c r="FC63" s="118"/>
      <c r="FD63" s="118"/>
      <c r="FE63" s="118"/>
      <c r="FF63" s="118"/>
      <c r="FG63" s="118"/>
      <c r="FH63" s="118"/>
      <c r="FI63" s="118"/>
      <c r="FJ63" s="118"/>
      <c r="FK63" s="118"/>
      <c r="FL63" s="118"/>
      <c r="FM63" s="118"/>
      <c r="FN63" s="118"/>
      <c r="FO63" s="118"/>
      <c r="FP63" s="118"/>
      <c r="FQ63" s="118"/>
      <c r="FR63" s="118"/>
      <c r="FS63" s="118"/>
      <c r="FT63" s="118"/>
      <c r="FU63" s="118"/>
      <c r="FV63" s="118"/>
      <c r="FW63" s="118"/>
      <c r="FX63" s="118"/>
      <c r="FY63" s="118"/>
      <c r="FZ63" s="118"/>
      <c r="GA63" s="117"/>
      <c r="GB63" s="53">
        <f>AC63*54.038/56.585</f>
        <v>1.7679222443770992</v>
      </c>
      <c r="GC63" s="236">
        <f>BC63*30.76/40</f>
        <v>0.96943042732275786</v>
      </c>
      <c r="GD63" s="236">
        <f>CB63*35.25/41.2</f>
        <v>1.110937014405956</v>
      </c>
      <c r="GE63" s="236">
        <f>DB63*31.07/42.436</f>
        <v>0.97920036986079617</v>
      </c>
      <c r="GF63" s="236">
        <f>EB63*38.13/43.709</f>
        <v>1.2017051316395548</v>
      </c>
      <c r="GG63" s="164">
        <f>SUM(GB63:GF63)</f>
        <v>6.029195187606164</v>
      </c>
    </row>
    <row r="64" spans="1:190" x14ac:dyDescent="0.25">
      <c r="A64" s="235"/>
      <c r="B64" s="245" t="s">
        <v>263</v>
      </c>
      <c r="C64" s="124"/>
      <c r="D64" s="123"/>
      <c r="E64" s="244"/>
      <c r="F64" s="244"/>
      <c r="G64" s="123"/>
      <c r="H64" s="123"/>
      <c r="I64" s="61"/>
      <c r="J64" s="231"/>
      <c r="K64" s="243">
        <f>L64</f>
        <v>3.3</v>
      </c>
      <c r="L64" s="240">
        <v>3.3</v>
      </c>
      <c r="M64" s="258"/>
      <c r="N64" s="241">
        <f>O64</f>
        <v>3.3</v>
      </c>
      <c r="O64" s="240">
        <v>3.3</v>
      </c>
      <c r="P64" s="242"/>
      <c r="Q64" s="241">
        <f>R64</f>
        <v>3.3</v>
      </c>
      <c r="R64" s="240">
        <v>3.3</v>
      </c>
      <c r="S64" s="242"/>
      <c r="T64" s="241">
        <f>U64</f>
        <v>3.3</v>
      </c>
      <c r="U64" s="240">
        <v>3.3</v>
      </c>
      <c r="V64" s="242"/>
      <c r="W64" s="241">
        <f>X64</f>
        <v>3.3</v>
      </c>
      <c r="X64" s="240">
        <v>3.3</v>
      </c>
      <c r="Y64" s="241"/>
      <c r="Z64" s="239">
        <f>AA64</f>
        <v>16.5</v>
      </c>
      <c r="AA64" s="59">
        <f>L64+O64+R64+U64+X64</f>
        <v>16.5</v>
      </c>
      <c r="AB64" s="85"/>
      <c r="AC64" s="191">
        <v>1.8512506050941591</v>
      </c>
      <c r="AD64" s="236"/>
      <c r="AE64" s="236"/>
      <c r="AF64" s="236"/>
      <c r="AG64" s="236"/>
      <c r="AH64" s="236"/>
      <c r="AI64" s="236"/>
      <c r="AJ64" s="236"/>
      <c r="AK64" s="236"/>
      <c r="AL64" s="236"/>
      <c r="AM64" s="236"/>
      <c r="AN64" s="236"/>
      <c r="AO64" s="236"/>
      <c r="AP64" s="236"/>
      <c r="AQ64" s="236"/>
      <c r="AR64" s="236"/>
      <c r="AS64" s="236"/>
      <c r="AT64" s="236"/>
      <c r="AU64" s="236"/>
      <c r="AV64" s="236"/>
      <c r="AW64" s="236"/>
      <c r="AX64" s="236"/>
      <c r="AY64" s="236"/>
      <c r="AZ64" s="236"/>
      <c r="BA64" s="236"/>
      <c r="BB64" s="236"/>
      <c r="BC64" s="52">
        <v>1.2606377468436383</v>
      </c>
      <c r="BD64" s="236"/>
      <c r="BE64" s="236"/>
      <c r="BF64" s="236"/>
      <c r="BG64" s="236"/>
      <c r="BH64" s="236"/>
      <c r="BI64" s="236"/>
      <c r="BJ64" s="236"/>
      <c r="BK64" s="236"/>
      <c r="BL64" s="236"/>
      <c r="BM64" s="236"/>
      <c r="BN64" s="236"/>
      <c r="BO64" s="236"/>
      <c r="BP64" s="236"/>
      <c r="BQ64" s="236"/>
      <c r="BR64" s="236"/>
      <c r="BS64" s="236"/>
      <c r="BT64" s="236"/>
      <c r="BU64" s="236"/>
      <c r="BV64" s="236"/>
      <c r="BW64" s="236"/>
      <c r="BX64" s="236"/>
      <c r="BY64" s="236"/>
      <c r="BZ64" s="236"/>
      <c r="CA64" s="236"/>
      <c r="CB64" s="52">
        <f>BC64*1.03</f>
        <v>1.2984568792489475</v>
      </c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2"/>
      <c r="CQ64" s="52"/>
      <c r="CR64" s="52"/>
      <c r="CS64" s="52"/>
      <c r="CT64" s="52"/>
      <c r="CU64" s="52"/>
      <c r="CV64" s="52"/>
      <c r="CW64" s="52"/>
      <c r="CX64" s="52"/>
      <c r="CY64" s="52"/>
      <c r="CZ64" s="52"/>
      <c r="DA64" s="52"/>
      <c r="DB64" s="52">
        <f>CB64*1.03</f>
        <v>1.337410585626416</v>
      </c>
      <c r="DC64" s="52"/>
      <c r="DD64" s="52"/>
      <c r="DE64" s="52"/>
      <c r="DF64" s="52"/>
      <c r="DG64" s="52"/>
      <c r="DH64" s="52"/>
      <c r="DI64" s="52"/>
      <c r="DJ64" s="52"/>
      <c r="DK64" s="52"/>
      <c r="DL64" s="52"/>
      <c r="DM64" s="52"/>
      <c r="DN64" s="52"/>
      <c r="DO64" s="52"/>
      <c r="DP64" s="52"/>
      <c r="DQ64" s="52"/>
      <c r="DR64" s="52"/>
      <c r="DS64" s="52"/>
      <c r="DT64" s="52"/>
      <c r="DU64" s="52"/>
      <c r="DV64" s="52"/>
      <c r="DW64" s="52"/>
      <c r="DX64" s="52"/>
      <c r="DY64" s="52"/>
      <c r="DZ64" s="52"/>
      <c r="EA64" s="52"/>
      <c r="EB64" s="52">
        <f>DB64*1.03</f>
        <v>1.3775329031952086</v>
      </c>
      <c r="EC64" s="236"/>
      <c r="ED64" s="236"/>
      <c r="EE64" s="236"/>
      <c r="EF64" s="236"/>
      <c r="EG64" s="236"/>
      <c r="EH64" s="236"/>
      <c r="EI64" s="236"/>
      <c r="EJ64" s="236"/>
      <c r="EK64" s="236"/>
      <c r="EL64" s="236"/>
      <c r="EM64" s="236"/>
      <c r="EN64" s="236"/>
      <c r="EO64" s="236"/>
      <c r="EP64" s="236"/>
      <c r="EQ64" s="236"/>
      <c r="ER64" s="236"/>
      <c r="ES64" s="236"/>
      <c r="ET64" s="236"/>
      <c r="EU64" s="236"/>
      <c r="EV64" s="236"/>
      <c r="EW64" s="236"/>
      <c r="EX64" s="236"/>
      <c r="EY64" s="236"/>
      <c r="EZ64" s="236"/>
      <c r="FA64" s="236"/>
      <c r="FB64" s="237">
        <f>AC64+BC64+CB64+DB64+EB64</f>
        <v>7.1252887200083697</v>
      </c>
      <c r="FC64" s="118"/>
      <c r="FD64" s="118"/>
      <c r="FE64" s="118"/>
      <c r="FF64" s="118"/>
      <c r="FG64" s="118"/>
      <c r="FH64" s="118"/>
      <c r="FI64" s="118"/>
      <c r="FJ64" s="118"/>
      <c r="FK64" s="118"/>
      <c r="FL64" s="118"/>
      <c r="FM64" s="118"/>
      <c r="FN64" s="118"/>
      <c r="FO64" s="118"/>
      <c r="FP64" s="118"/>
      <c r="FQ64" s="118"/>
      <c r="FR64" s="118"/>
      <c r="FS64" s="118"/>
      <c r="FT64" s="118"/>
      <c r="FU64" s="118"/>
      <c r="FV64" s="118"/>
      <c r="FW64" s="118"/>
      <c r="FX64" s="118"/>
      <c r="FY64" s="118"/>
      <c r="FZ64" s="118"/>
      <c r="GA64" s="117"/>
      <c r="GB64" s="53">
        <f>AC64*54.038/56.585</f>
        <v>1.7679222443770992</v>
      </c>
      <c r="GC64" s="236">
        <f>BC64*30.76/40</f>
        <v>0.96943042732275786</v>
      </c>
      <c r="GD64" s="236">
        <f>CB64*35.25/41.2</f>
        <v>1.110937014405956</v>
      </c>
      <c r="GE64" s="236">
        <f>DB64*31.07/42.436</f>
        <v>0.97920036986079617</v>
      </c>
      <c r="GF64" s="236">
        <f>EB64*38.13/43.709</f>
        <v>1.2017051316395548</v>
      </c>
      <c r="GG64" s="164">
        <f>SUM(GB64:GF64)</f>
        <v>6.029195187606164</v>
      </c>
    </row>
    <row r="65" spans="1:189" x14ac:dyDescent="0.25">
      <c r="A65" s="235"/>
      <c r="B65" s="245" t="s">
        <v>262</v>
      </c>
      <c r="C65" s="124"/>
      <c r="D65" s="123"/>
      <c r="E65" s="244"/>
      <c r="F65" s="244"/>
      <c r="G65" s="123"/>
      <c r="H65" s="123"/>
      <c r="I65" s="61"/>
      <c r="J65" s="231"/>
      <c r="K65" s="243">
        <f>L65</f>
        <v>9.4</v>
      </c>
      <c r="L65" s="240">
        <v>9.4</v>
      </c>
      <c r="M65" s="258"/>
      <c r="N65" s="241">
        <f>O65</f>
        <v>9.4</v>
      </c>
      <c r="O65" s="240">
        <v>9.4</v>
      </c>
      <c r="P65" s="242"/>
      <c r="Q65" s="241">
        <f>R65</f>
        <v>9.4</v>
      </c>
      <c r="R65" s="240">
        <v>9.4</v>
      </c>
      <c r="S65" s="242"/>
      <c r="T65" s="241">
        <f>U65</f>
        <v>9.4</v>
      </c>
      <c r="U65" s="240">
        <v>9.4</v>
      </c>
      <c r="V65" s="242"/>
      <c r="W65" s="241">
        <f>X65</f>
        <v>9.4</v>
      </c>
      <c r="X65" s="240">
        <v>9.4</v>
      </c>
      <c r="Y65" s="241"/>
      <c r="Z65" s="239">
        <f>AA65</f>
        <v>47</v>
      </c>
      <c r="AA65" s="59">
        <f>L65+O65+R65+U65+X65</f>
        <v>47</v>
      </c>
      <c r="AB65" s="85"/>
      <c r="AC65" s="191">
        <v>5.2732592993591201</v>
      </c>
      <c r="AD65" s="236"/>
      <c r="AE65" s="236"/>
      <c r="AF65" s="236"/>
      <c r="AG65" s="236"/>
      <c r="AH65" s="236"/>
      <c r="AI65" s="236"/>
      <c r="AJ65" s="236"/>
      <c r="AK65" s="236"/>
      <c r="AL65" s="236"/>
      <c r="AM65" s="236"/>
      <c r="AN65" s="236"/>
      <c r="AO65" s="236"/>
      <c r="AP65" s="236"/>
      <c r="AQ65" s="236"/>
      <c r="AR65" s="236"/>
      <c r="AS65" s="236"/>
      <c r="AT65" s="236"/>
      <c r="AU65" s="236"/>
      <c r="AV65" s="236"/>
      <c r="AW65" s="236"/>
      <c r="AX65" s="236"/>
      <c r="AY65" s="236"/>
      <c r="AZ65" s="236"/>
      <c r="BA65" s="236"/>
      <c r="BB65" s="236"/>
      <c r="BC65" s="52">
        <v>3.5909075213121819</v>
      </c>
      <c r="BD65" s="236"/>
      <c r="BE65" s="236"/>
      <c r="BF65" s="236"/>
      <c r="BG65" s="236"/>
      <c r="BH65" s="236"/>
      <c r="BI65" s="236"/>
      <c r="BJ65" s="236"/>
      <c r="BK65" s="236"/>
      <c r="BL65" s="236"/>
      <c r="BM65" s="236"/>
      <c r="BN65" s="236"/>
      <c r="BO65" s="236"/>
      <c r="BP65" s="236"/>
      <c r="BQ65" s="236"/>
      <c r="BR65" s="236"/>
      <c r="BS65" s="236"/>
      <c r="BT65" s="236"/>
      <c r="BU65" s="236"/>
      <c r="BV65" s="236"/>
      <c r="BW65" s="236"/>
      <c r="BX65" s="236"/>
      <c r="BY65" s="236"/>
      <c r="BZ65" s="236"/>
      <c r="CA65" s="236"/>
      <c r="CB65" s="52">
        <f>BC65*1.03</f>
        <v>3.6986347469515475</v>
      </c>
      <c r="CC65" s="52"/>
      <c r="CD65" s="52"/>
      <c r="CE65" s="52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/>
      <c r="CV65" s="52"/>
      <c r="CW65" s="52"/>
      <c r="CX65" s="52"/>
      <c r="CY65" s="52"/>
      <c r="CZ65" s="52"/>
      <c r="DA65" s="52"/>
      <c r="DB65" s="52">
        <f>CB65*1.03</f>
        <v>3.8095937893600942</v>
      </c>
      <c r="DC65" s="52"/>
      <c r="DD65" s="52"/>
      <c r="DE65" s="52"/>
      <c r="DF65" s="52"/>
      <c r="DG65" s="52"/>
      <c r="DH65" s="52"/>
      <c r="DI65" s="52"/>
      <c r="DJ65" s="52"/>
      <c r="DK65" s="52"/>
      <c r="DL65" s="52"/>
      <c r="DM65" s="52"/>
      <c r="DN65" s="52"/>
      <c r="DO65" s="52"/>
      <c r="DP65" s="52"/>
      <c r="DQ65" s="52"/>
      <c r="DR65" s="52"/>
      <c r="DS65" s="52"/>
      <c r="DT65" s="52"/>
      <c r="DU65" s="52"/>
      <c r="DV65" s="52"/>
      <c r="DW65" s="52"/>
      <c r="DX65" s="52"/>
      <c r="DY65" s="52"/>
      <c r="DZ65" s="52"/>
      <c r="EA65" s="52"/>
      <c r="EB65" s="52">
        <f>DB65*1.03</f>
        <v>3.9238816030408969</v>
      </c>
      <c r="EC65" s="236"/>
      <c r="ED65" s="236"/>
      <c r="EE65" s="236"/>
      <c r="EF65" s="236"/>
      <c r="EG65" s="236"/>
      <c r="EH65" s="236"/>
      <c r="EI65" s="236"/>
      <c r="EJ65" s="236"/>
      <c r="EK65" s="236"/>
      <c r="EL65" s="236"/>
      <c r="EM65" s="236"/>
      <c r="EN65" s="236"/>
      <c r="EO65" s="236"/>
      <c r="EP65" s="236"/>
      <c r="EQ65" s="236"/>
      <c r="ER65" s="236"/>
      <c r="ES65" s="236"/>
      <c r="ET65" s="236"/>
      <c r="EU65" s="236"/>
      <c r="EV65" s="236"/>
      <c r="EW65" s="236"/>
      <c r="EX65" s="236"/>
      <c r="EY65" s="236"/>
      <c r="EZ65" s="236"/>
      <c r="FA65" s="236"/>
      <c r="FB65" s="237">
        <f>AC65+BC65+CB65+DB65+EB65</f>
        <v>20.296276960023842</v>
      </c>
      <c r="FC65" s="118"/>
      <c r="FD65" s="118"/>
      <c r="FE65" s="118"/>
      <c r="FF65" s="118"/>
      <c r="FG65" s="118"/>
      <c r="FH65" s="118"/>
      <c r="FI65" s="118"/>
      <c r="FJ65" s="118"/>
      <c r="FK65" s="118"/>
      <c r="FL65" s="118"/>
      <c r="FM65" s="118"/>
      <c r="FN65" s="118"/>
      <c r="FO65" s="118"/>
      <c r="FP65" s="118"/>
      <c r="FQ65" s="118"/>
      <c r="FR65" s="118"/>
      <c r="FS65" s="118"/>
      <c r="FT65" s="118"/>
      <c r="FU65" s="118"/>
      <c r="FV65" s="118"/>
      <c r="FW65" s="118"/>
      <c r="FX65" s="118"/>
      <c r="FY65" s="118"/>
      <c r="FZ65" s="118"/>
      <c r="GA65" s="117"/>
      <c r="GB65" s="53">
        <f>AC65*54.038/56.585</f>
        <v>5.0358997264074947</v>
      </c>
      <c r="GC65" s="236">
        <f>BC65*30.76/40</f>
        <v>2.7614078838890679</v>
      </c>
      <c r="GD65" s="236">
        <f>CB65*35.25/41.2</f>
        <v>3.1644872531563601</v>
      </c>
      <c r="GE65" s="236">
        <f>DB65*31.07/42.436</f>
        <v>2.7892374171792378</v>
      </c>
      <c r="GF65" s="236">
        <f>EB65*38.13/43.709</f>
        <v>3.4230388598217618</v>
      </c>
      <c r="GG65" s="164">
        <f>SUM(GB65:GF65)</f>
        <v>17.174071140453922</v>
      </c>
    </row>
    <row r="66" spans="1:189" x14ac:dyDescent="0.25">
      <c r="A66" s="235"/>
      <c r="B66" s="245" t="s">
        <v>261</v>
      </c>
      <c r="C66" s="124"/>
      <c r="D66" s="123"/>
      <c r="E66" s="244"/>
      <c r="F66" s="244"/>
      <c r="G66" s="123"/>
      <c r="H66" s="123"/>
      <c r="I66" s="61"/>
      <c r="J66" s="231"/>
      <c r="K66" s="243">
        <f>L66</f>
        <v>6.2</v>
      </c>
      <c r="L66" s="240">
        <v>6.2</v>
      </c>
      <c r="M66" s="258"/>
      <c r="N66" s="241">
        <f>O66</f>
        <v>6.2</v>
      </c>
      <c r="O66" s="240">
        <v>6.2</v>
      </c>
      <c r="P66" s="242"/>
      <c r="Q66" s="241">
        <f>R66</f>
        <v>6.2</v>
      </c>
      <c r="R66" s="240">
        <v>6.2</v>
      </c>
      <c r="S66" s="242"/>
      <c r="T66" s="241">
        <f>U66</f>
        <v>6.2</v>
      </c>
      <c r="U66" s="240">
        <v>6.2</v>
      </c>
      <c r="V66" s="242"/>
      <c r="W66" s="241">
        <f>X66</f>
        <v>6.2</v>
      </c>
      <c r="X66" s="240">
        <v>6.2</v>
      </c>
      <c r="Y66" s="241"/>
      <c r="Z66" s="239">
        <f>AA66</f>
        <v>31</v>
      </c>
      <c r="AA66" s="59">
        <f>L66+O66+R66+U66+X66</f>
        <v>31</v>
      </c>
      <c r="AB66" s="85"/>
      <c r="AC66" s="191">
        <v>3.4781071974496323</v>
      </c>
      <c r="AD66" s="236"/>
      <c r="AE66" s="236"/>
      <c r="AF66" s="236"/>
      <c r="AG66" s="236"/>
      <c r="AH66" s="236"/>
      <c r="AI66" s="236"/>
      <c r="AJ66" s="236"/>
      <c r="AK66" s="236"/>
      <c r="AL66" s="236"/>
      <c r="AM66" s="236"/>
      <c r="AN66" s="236"/>
      <c r="AO66" s="236"/>
      <c r="AP66" s="236"/>
      <c r="AQ66" s="236"/>
      <c r="AR66" s="236"/>
      <c r="AS66" s="236"/>
      <c r="AT66" s="236"/>
      <c r="AU66" s="236"/>
      <c r="AV66" s="236"/>
      <c r="AW66" s="236"/>
      <c r="AX66" s="236"/>
      <c r="AY66" s="236"/>
      <c r="AZ66" s="236"/>
      <c r="BA66" s="236"/>
      <c r="BB66" s="236"/>
      <c r="BC66" s="52">
        <v>2.3684709183122901</v>
      </c>
      <c r="BD66" s="236"/>
      <c r="BE66" s="236"/>
      <c r="BF66" s="236"/>
      <c r="BG66" s="236"/>
      <c r="BH66" s="236"/>
      <c r="BI66" s="236"/>
      <c r="BJ66" s="236"/>
      <c r="BK66" s="236"/>
      <c r="BL66" s="236"/>
      <c r="BM66" s="236"/>
      <c r="BN66" s="236"/>
      <c r="BO66" s="236"/>
      <c r="BP66" s="236"/>
      <c r="BQ66" s="236"/>
      <c r="BR66" s="236"/>
      <c r="BS66" s="236"/>
      <c r="BT66" s="236"/>
      <c r="BU66" s="236"/>
      <c r="BV66" s="236"/>
      <c r="BW66" s="236"/>
      <c r="BX66" s="236"/>
      <c r="BY66" s="236"/>
      <c r="BZ66" s="236"/>
      <c r="CA66" s="236"/>
      <c r="CB66" s="52">
        <f>BC66*1.03</f>
        <v>2.4395250458616586</v>
      </c>
      <c r="CC66" s="52"/>
      <c r="CD66" s="52"/>
      <c r="CE66" s="52"/>
      <c r="CF66" s="52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/>
      <c r="CW66" s="52"/>
      <c r="CX66" s="52"/>
      <c r="CY66" s="52"/>
      <c r="CZ66" s="52"/>
      <c r="DA66" s="52"/>
      <c r="DB66" s="52">
        <f>CB66*1.03</f>
        <v>2.5127107972375087</v>
      </c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  <c r="DP66" s="52"/>
      <c r="DQ66" s="52"/>
      <c r="DR66" s="52"/>
      <c r="DS66" s="52"/>
      <c r="DT66" s="52"/>
      <c r="DU66" s="52"/>
      <c r="DV66" s="52"/>
      <c r="DW66" s="52"/>
      <c r="DX66" s="52"/>
      <c r="DY66" s="52"/>
      <c r="DZ66" s="52"/>
      <c r="EA66" s="52"/>
      <c r="EB66" s="52">
        <f>DB66*1.03</f>
        <v>2.5880921211546339</v>
      </c>
      <c r="EC66" s="236"/>
      <c r="ED66" s="236"/>
      <c r="EE66" s="236"/>
      <c r="EF66" s="236"/>
      <c r="EG66" s="236"/>
      <c r="EH66" s="236"/>
      <c r="EI66" s="236"/>
      <c r="EJ66" s="236"/>
      <c r="EK66" s="236"/>
      <c r="EL66" s="236"/>
      <c r="EM66" s="236"/>
      <c r="EN66" s="236"/>
      <c r="EO66" s="236"/>
      <c r="EP66" s="236"/>
      <c r="EQ66" s="236"/>
      <c r="ER66" s="236"/>
      <c r="ES66" s="236"/>
      <c r="ET66" s="236"/>
      <c r="EU66" s="236"/>
      <c r="EV66" s="236"/>
      <c r="EW66" s="236"/>
      <c r="EX66" s="236"/>
      <c r="EY66" s="236"/>
      <c r="EZ66" s="236"/>
      <c r="FA66" s="236"/>
      <c r="FB66" s="237">
        <f>AC66+BC66+CB66+DB66+EB66</f>
        <v>13.386906080015724</v>
      </c>
      <c r="FC66" s="118"/>
      <c r="FD66" s="118"/>
      <c r="FE66" s="118"/>
      <c r="FF66" s="118"/>
      <c r="FG66" s="118"/>
      <c r="FH66" s="118"/>
      <c r="FI66" s="118"/>
      <c r="FJ66" s="118"/>
      <c r="FK66" s="118"/>
      <c r="FL66" s="118"/>
      <c r="FM66" s="118"/>
      <c r="FN66" s="118"/>
      <c r="FO66" s="118"/>
      <c r="FP66" s="118"/>
      <c r="FQ66" s="118"/>
      <c r="FR66" s="118"/>
      <c r="FS66" s="118"/>
      <c r="FT66" s="118"/>
      <c r="FU66" s="118"/>
      <c r="FV66" s="118"/>
      <c r="FW66" s="118"/>
      <c r="FX66" s="118"/>
      <c r="FY66" s="118"/>
      <c r="FZ66" s="118"/>
      <c r="GA66" s="117"/>
      <c r="GB66" s="53">
        <f>AC66*54.038/56.585</f>
        <v>3.3215508833751564</v>
      </c>
      <c r="GC66" s="236">
        <f>BC66*30.76/40</f>
        <v>1.8213541361821513</v>
      </c>
      <c r="GD66" s="236">
        <f>CB66*35.25/41.2</f>
        <v>2.0872149967627052</v>
      </c>
      <c r="GE66" s="236">
        <f>DB66*31.07/42.436</f>
        <v>1.8397097857990714</v>
      </c>
      <c r="GF66" s="236">
        <f>EB66*38.13/43.709</f>
        <v>2.2577490352015874</v>
      </c>
      <c r="GG66" s="164">
        <f>SUM(GB66:GF66)</f>
        <v>11.327578837320672</v>
      </c>
    </row>
    <row r="67" spans="1:189" x14ac:dyDescent="0.25">
      <c r="A67" s="235"/>
      <c r="B67" s="245" t="s">
        <v>260</v>
      </c>
      <c r="C67" s="124"/>
      <c r="D67" s="123"/>
      <c r="E67" s="244"/>
      <c r="F67" s="244"/>
      <c r="G67" s="123"/>
      <c r="H67" s="123"/>
      <c r="I67" s="61"/>
      <c r="J67" s="231"/>
      <c r="K67" s="243">
        <f>L67</f>
        <v>3.3</v>
      </c>
      <c r="L67" s="240">
        <v>3.3</v>
      </c>
      <c r="M67" s="258"/>
      <c r="N67" s="241">
        <f>O67</f>
        <v>3.3</v>
      </c>
      <c r="O67" s="240">
        <v>3.3</v>
      </c>
      <c r="P67" s="242"/>
      <c r="Q67" s="241">
        <f>R67</f>
        <v>3.3</v>
      </c>
      <c r="R67" s="240">
        <v>3.3</v>
      </c>
      <c r="S67" s="242"/>
      <c r="T67" s="241">
        <f>U67</f>
        <v>3.3</v>
      </c>
      <c r="U67" s="240">
        <v>3.3</v>
      </c>
      <c r="V67" s="242"/>
      <c r="W67" s="241">
        <f>X67</f>
        <v>3.3</v>
      </c>
      <c r="X67" s="240">
        <v>3.3</v>
      </c>
      <c r="Y67" s="241"/>
      <c r="Z67" s="239">
        <f>AA67</f>
        <v>16.5</v>
      </c>
      <c r="AA67" s="59">
        <f>L67+O67+R67+U67+X67</f>
        <v>16.5</v>
      </c>
      <c r="AB67" s="85"/>
      <c r="AC67" s="191">
        <v>1.8512506050941591</v>
      </c>
      <c r="AD67" s="236"/>
      <c r="AE67" s="236"/>
      <c r="AF67" s="236"/>
      <c r="AG67" s="236"/>
      <c r="AH67" s="236"/>
      <c r="AI67" s="236"/>
      <c r="AJ67" s="236"/>
      <c r="AK67" s="236"/>
      <c r="AL67" s="236"/>
      <c r="AM67" s="236"/>
      <c r="AN67" s="236"/>
      <c r="AO67" s="236"/>
      <c r="AP67" s="236"/>
      <c r="AQ67" s="236"/>
      <c r="AR67" s="236"/>
      <c r="AS67" s="236"/>
      <c r="AT67" s="236"/>
      <c r="AU67" s="236"/>
      <c r="AV67" s="236"/>
      <c r="AW67" s="236"/>
      <c r="AX67" s="236"/>
      <c r="AY67" s="236"/>
      <c r="AZ67" s="236"/>
      <c r="BA67" s="236"/>
      <c r="BB67" s="236"/>
      <c r="BC67" s="52">
        <v>1.2606377468436383</v>
      </c>
      <c r="BD67" s="236"/>
      <c r="BE67" s="236"/>
      <c r="BF67" s="236"/>
      <c r="BG67" s="236"/>
      <c r="BH67" s="236"/>
      <c r="BI67" s="236"/>
      <c r="BJ67" s="236"/>
      <c r="BK67" s="236"/>
      <c r="BL67" s="236"/>
      <c r="BM67" s="236"/>
      <c r="BN67" s="236"/>
      <c r="BO67" s="236"/>
      <c r="BP67" s="236"/>
      <c r="BQ67" s="236"/>
      <c r="BR67" s="236"/>
      <c r="BS67" s="236"/>
      <c r="BT67" s="236"/>
      <c r="BU67" s="236"/>
      <c r="BV67" s="236"/>
      <c r="BW67" s="236"/>
      <c r="BX67" s="236"/>
      <c r="BY67" s="236"/>
      <c r="BZ67" s="236"/>
      <c r="CA67" s="236"/>
      <c r="CB67" s="52">
        <f>BC67*1.03</f>
        <v>1.2984568792489475</v>
      </c>
      <c r="CC67" s="52"/>
      <c r="CD67" s="52"/>
      <c r="CE67" s="52"/>
      <c r="CF67" s="52"/>
      <c r="CG67" s="52"/>
      <c r="CH67" s="52"/>
      <c r="CI67" s="52"/>
      <c r="CJ67" s="52"/>
      <c r="CK67" s="52"/>
      <c r="CL67" s="52"/>
      <c r="CM67" s="52"/>
      <c r="CN67" s="52"/>
      <c r="CO67" s="52"/>
      <c r="CP67" s="52"/>
      <c r="CQ67" s="52"/>
      <c r="CR67" s="52"/>
      <c r="CS67" s="52"/>
      <c r="CT67" s="52"/>
      <c r="CU67" s="52"/>
      <c r="CV67" s="52"/>
      <c r="CW67" s="52"/>
      <c r="CX67" s="52"/>
      <c r="CY67" s="52"/>
      <c r="CZ67" s="52"/>
      <c r="DA67" s="52"/>
      <c r="DB67" s="52">
        <f>CB67*1.03</f>
        <v>1.337410585626416</v>
      </c>
      <c r="DC67" s="52"/>
      <c r="DD67" s="52"/>
      <c r="DE67" s="52"/>
      <c r="DF67" s="52"/>
      <c r="DG67" s="52"/>
      <c r="DH67" s="52"/>
      <c r="DI67" s="52"/>
      <c r="DJ67" s="52"/>
      <c r="DK67" s="52"/>
      <c r="DL67" s="52"/>
      <c r="DM67" s="52"/>
      <c r="DN67" s="52"/>
      <c r="DO67" s="52"/>
      <c r="DP67" s="52"/>
      <c r="DQ67" s="52"/>
      <c r="DR67" s="52"/>
      <c r="DS67" s="52"/>
      <c r="DT67" s="52"/>
      <c r="DU67" s="52"/>
      <c r="DV67" s="52"/>
      <c r="DW67" s="52"/>
      <c r="DX67" s="52"/>
      <c r="DY67" s="52"/>
      <c r="DZ67" s="52"/>
      <c r="EA67" s="52"/>
      <c r="EB67" s="52">
        <f>DB67*1.03</f>
        <v>1.3775329031952086</v>
      </c>
      <c r="EC67" s="236"/>
      <c r="ED67" s="236"/>
      <c r="EE67" s="236"/>
      <c r="EF67" s="236"/>
      <c r="EG67" s="236"/>
      <c r="EH67" s="236"/>
      <c r="EI67" s="236"/>
      <c r="EJ67" s="236"/>
      <c r="EK67" s="236"/>
      <c r="EL67" s="236"/>
      <c r="EM67" s="236"/>
      <c r="EN67" s="236"/>
      <c r="EO67" s="236"/>
      <c r="EP67" s="236"/>
      <c r="EQ67" s="236"/>
      <c r="ER67" s="236"/>
      <c r="ES67" s="236"/>
      <c r="ET67" s="236"/>
      <c r="EU67" s="236"/>
      <c r="EV67" s="236"/>
      <c r="EW67" s="236"/>
      <c r="EX67" s="236"/>
      <c r="EY67" s="236"/>
      <c r="EZ67" s="236"/>
      <c r="FA67" s="236"/>
      <c r="FB67" s="237">
        <f>AC67+BC67+CB67+DB67+EB67</f>
        <v>7.1252887200083697</v>
      </c>
      <c r="FC67" s="118"/>
      <c r="FD67" s="118"/>
      <c r="FE67" s="118"/>
      <c r="FF67" s="118"/>
      <c r="FG67" s="118"/>
      <c r="FH67" s="118"/>
      <c r="FI67" s="118"/>
      <c r="FJ67" s="118"/>
      <c r="FK67" s="118"/>
      <c r="FL67" s="118"/>
      <c r="FM67" s="118"/>
      <c r="FN67" s="118"/>
      <c r="FO67" s="118"/>
      <c r="FP67" s="118"/>
      <c r="FQ67" s="118"/>
      <c r="FR67" s="118"/>
      <c r="FS67" s="118"/>
      <c r="FT67" s="118"/>
      <c r="FU67" s="118"/>
      <c r="FV67" s="118"/>
      <c r="FW67" s="118"/>
      <c r="FX67" s="118"/>
      <c r="FY67" s="118"/>
      <c r="FZ67" s="118"/>
      <c r="GA67" s="117"/>
      <c r="GB67" s="53">
        <f>AC67*54.038/56.585</f>
        <v>1.7679222443770992</v>
      </c>
      <c r="GC67" s="236">
        <f>BC67*30.76/40</f>
        <v>0.96943042732275786</v>
      </c>
      <c r="GD67" s="236">
        <f>CB67*35.25/41.2</f>
        <v>1.110937014405956</v>
      </c>
      <c r="GE67" s="236">
        <f>DB67*31.07/42.436</f>
        <v>0.97920036986079617</v>
      </c>
      <c r="GF67" s="236">
        <f>EB67*38.13/43.709</f>
        <v>1.2017051316395548</v>
      </c>
      <c r="GG67" s="164">
        <f>SUM(GB67:GF67)</f>
        <v>6.029195187606164</v>
      </c>
    </row>
    <row r="68" spans="1:189" x14ac:dyDescent="0.25">
      <c r="A68" s="235"/>
      <c r="B68" s="245" t="s">
        <v>259</v>
      </c>
      <c r="C68" s="124"/>
      <c r="D68" s="123"/>
      <c r="E68" s="244"/>
      <c r="F68" s="244"/>
      <c r="G68" s="123"/>
      <c r="H68" s="123"/>
      <c r="I68" s="61"/>
      <c r="J68" s="231"/>
      <c r="K68" s="243">
        <f>L68</f>
        <v>2.5</v>
      </c>
      <c r="L68" s="240">
        <v>2.5</v>
      </c>
      <c r="M68" s="258"/>
      <c r="N68" s="241">
        <f>O68</f>
        <v>2.5</v>
      </c>
      <c r="O68" s="240">
        <v>2.5</v>
      </c>
      <c r="P68" s="242"/>
      <c r="Q68" s="241">
        <f>R68</f>
        <v>2.5</v>
      </c>
      <c r="R68" s="240">
        <v>2.5</v>
      </c>
      <c r="S68" s="242"/>
      <c r="T68" s="241">
        <f>U68</f>
        <v>2.5</v>
      </c>
      <c r="U68" s="240">
        <v>2.5</v>
      </c>
      <c r="V68" s="242"/>
      <c r="W68" s="241">
        <f>X68</f>
        <v>2.5</v>
      </c>
      <c r="X68" s="240">
        <v>2.5</v>
      </c>
      <c r="Y68" s="241"/>
      <c r="Z68" s="239">
        <f>AA68</f>
        <v>12.5</v>
      </c>
      <c r="AA68" s="59">
        <f>L68+O68+R68+U68+X68</f>
        <v>12.5</v>
      </c>
      <c r="AB68" s="85"/>
      <c r="AC68" s="191">
        <v>1.4024625796167873</v>
      </c>
      <c r="AD68" s="236"/>
      <c r="AE68" s="236"/>
      <c r="AF68" s="236"/>
      <c r="AG68" s="236"/>
      <c r="AH68" s="236"/>
      <c r="AI68" s="236"/>
      <c r="AJ68" s="236"/>
      <c r="AK68" s="236"/>
      <c r="AL68" s="236"/>
      <c r="AM68" s="236"/>
      <c r="AN68" s="236"/>
      <c r="AO68" s="236"/>
      <c r="AP68" s="236"/>
      <c r="AQ68" s="236"/>
      <c r="AR68" s="236"/>
      <c r="AS68" s="236"/>
      <c r="AT68" s="236"/>
      <c r="AU68" s="236"/>
      <c r="AV68" s="236"/>
      <c r="AW68" s="236"/>
      <c r="AX68" s="236"/>
      <c r="AY68" s="236"/>
      <c r="AZ68" s="236"/>
      <c r="BA68" s="236"/>
      <c r="BB68" s="236"/>
      <c r="BC68" s="52">
        <v>0.95502859609366542</v>
      </c>
      <c r="BD68" s="236"/>
      <c r="BE68" s="236"/>
      <c r="BF68" s="236"/>
      <c r="BG68" s="236"/>
      <c r="BH68" s="236"/>
      <c r="BI68" s="236"/>
      <c r="BJ68" s="236"/>
      <c r="BK68" s="236"/>
      <c r="BL68" s="236"/>
      <c r="BM68" s="236"/>
      <c r="BN68" s="236"/>
      <c r="BO68" s="236"/>
      <c r="BP68" s="236"/>
      <c r="BQ68" s="236"/>
      <c r="BR68" s="236"/>
      <c r="BS68" s="236"/>
      <c r="BT68" s="236"/>
      <c r="BU68" s="236"/>
      <c r="BV68" s="236"/>
      <c r="BW68" s="236"/>
      <c r="BX68" s="236"/>
      <c r="BY68" s="236"/>
      <c r="BZ68" s="236"/>
      <c r="CA68" s="236"/>
      <c r="CB68" s="52">
        <f>BC68*1.03</f>
        <v>0.98367945397647538</v>
      </c>
      <c r="CC68" s="52"/>
      <c r="CD68" s="52"/>
      <c r="CE68" s="52"/>
      <c r="CF68" s="52"/>
      <c r="CG68" s="52"/>
      <c r="CH68" s="52"/>
      <c r="CI68" s="52"/>
      <c r="CJ68" s="52"/>
      <c r="CK68" s="52"/>
      <c r="CL68" s="52"/>
      <c r="CM68" s="52"/>
      <c r="CN68" s="52"/>
      <c r="CO68" s="52"/>
      <c r="CP68" s="52"/>
      <c r="CQ68" s="52"/>
      <c r="CR68" s="52"/>
      <c r="CS68" s="52"/>
      <c r="CT68" s="52"/>
      <c r="CU68" s="52"/>
      <c r="CV68" s="52"/>
      <c r="CW68" s="52"/>
      <c r="CX68" s="52"/>
      <c r="CY68" s="52"/>
      <c r="CZ68" s="52"/>
      <c r="DA68" s="52"/>
      <c r="DB68" s="52">
        <f>CB68*1.03</f>
        <v>1.0131898375957697</v>
      </c>
      <c r="DC68" s="52"/>
      <c r="DD68" s="52"/>
      <c r="DE68" s="52"/>
      <c r="DF68" s="52"/>
      <c r="DG68" s="52"/>
      <c r="DH68" s="52"/>
      <c r="DI68" s="52"/>
      <c r="DJ68" s="52"/>
      <c r="DK68" s="52"/>
      <c r="DL68" s="52"/>
      <c r="DM68" s="52"/>
      <c r="DN68" s="52"/>
      <c r="DO68" s="52"/>
      <c r="DP68" s="52"/>
      <c r="DQ68" s="52"/>
      <c r="DR68" s="52"/>
      <c r="DS68" s="52"/>
      <c r="DT68" s="52"/>
      <c r="DU68" s="52"/>
      <c r="DV68" s="52"/>
      <c r="DW68" s="52"/>
      <c r="DX68" s="52"/>
      <c r="DY68" s="52"/>
      <c r="DZ68" s="52"/>
      <c r="EA68" s="52"/>
      <c r="EB68" s="52">
        <f>DB68*1.03</f>
        <v>1.043585532723643</v>
      </c>
      <c r="EC68" s="236"/>
      <c r="ED68" s="236"/>
      <c r="EE68" s="236"/>
      <c r="EF68" s="236"/>
      <c r="EG68" s="236"/>
      <c r="EH68" s="236"/>
      <c r="EI68" s="236"/>
      <c r="EJ68" s="236"/>
      <c r="EK68" s="236"/>
      <c r="EL68" s="236"/>
      <c r="EM68" s="236"/>
      <c r="EN68" s="236"/>
      <c r="EO68" s="236"/>
      <c r="EP68" s="236"/>
      <c r="EQ68" s="236"/>
      <c r="ER68" s="236"/>
      <c r="ES68" s="236"/>
      <c r="ET68" s="236"/>
      <c r="EU68" s="236"/>
      <c r="EV68" s="236"/>
      <c r="EW68" s="236"/>
      <c r="EX68" s="236"/>
      <c r="EY68" s="236"/>
      <c r="EZ68" s="236"/>
      <c r="FA68" s="236"/>
      <c r="FB68" s="237">
        <f>AC68+BC68+CB68+DB68+EB68</f>
        <v>5.3979460000063408</v>
      </c>
      <c r="FC68" s="118"/>
      <c r="FD68" s="118"/>
      <c r="FE68" s="118"/>
      <c r="FF68" s="118"/>
      <c r="FG68" s="118"/>
      <c r="FH68" s="118"/>
      <c r="FI68" s="118"/>
      <c r="FJ68" s="118"/>
      <c r="FK68" s="118"/>
      <c r="FL68" s="118"/>
      <c r="FM68" s="118"/>
      <c r="FN68" s="118"/>
      <c r="FO68" s="118"/>
      <c r="FP68" s="118"/>
      <c r="FQ68" s="118"/>
      <c r="FR68" s="118"/>
      <c r="FS68" s="118"/>
      <c r="FT68" s="118"/>
      <c r="FU68" s="118"/>
      <c r="FV68" s="118"/>
      <c r="FW68" s="118"/>
      <c r="FX68" s="118"/>
      <c r="FY68" s="118"/>
      <c r="FZ68" s="118"/>
      <c r="GA68" s="117"/>
      <c r="GB68" s="53">
        <f>AC68*54.038/56.585</f>
        <v>1.3393350336190148</v>
      </c>
      <c r="GC68" s="236">
        <f>BC68*30.76/40</f>
        <v>0.7344169903960287</v>
      </c>
      <c r="GD68" s="236">
        <f>CB68*35.25/41.2</f>
        <v>0.84161895030754263</v>
      </c>
      <c r="GE68" s="236">
        <f>DB68*31.07/42.436</f>
        <v>0.74181846201575463</v>
      </c>
      <c r="GF68" s="236">
        <f>EB68*38.13/43.709</f>
        <v>0.91038267548451135</v>
      </c>
      <c r="GG68" s="164">
        <f>SUM(GB68:GF68)</f>
        <v>4.5675721118228525</v>
      </c>
    </row>
    <row r="69" spans="1:189" x14ac:dyDescent="0.25">
      <c r="A69" s="235"/>
      <c r="B69" s="245" t="s">
        <v>258</v>
      </c>
      <c r="C69" s="124"/>
      <c r="D69" s="123"/>
      <c r="E69" s="244"/>
      <c r="F69" s="244"/>
      <c r="G69" s="123"/>
      <c r="H69" s="123"/>
      <c r="I69" s="61"/>
      <c r="J69" s="231"/>
      <c r="K69" s="243">
        <f>L69</f>
        <v>0.3</v>
      </c>
      <c r="L69" s="240">
        <v>0.3</v>
      </c>
      <c r="M69" s="258"/>
      <c r="N69" s="241">
        <f>O69</f>
        <v>0.3</v>
      </c>
      <c r="O69" s="240">
        <v>0.3</v>
      </c>
      <c r="P69" s="242"/>
      <c r="Q69" s="241">
        <f>R69</f>
        <v>0.3</v>
      </c>
      <c r="R69" s="240">
        <v>0.3</v>
      </c>
      <c r="S69" s="242"/>
      <c r="T69" s="241">
        <f>U69</f>
        <v>0.3</v>
      </c>
      <c r="U69" s="240">
        <v>0.3</v>
      </c>
      <c r="V69" s="242"/>
      <c r="W69" s="241">
        <f>X69</f>
        <v>0.3</v>
      </c>
      <c r="X69" s="240">
        <v>0.3</v>
      </c>
      <c r="Y69" s="241"/>
      <c r="Z69" s="239">
        <f>AA69</f>
        <v>1.5</v>
      </c>
      <c r="AA69" s="59">
        <f>L69+O69+R69+U69+X69</f>
        <v>1.5</v>
      </c>
      <c r="AB69" s="85"/>
      <c r="AC69" s="191">
        <v>0.16829550955401446</v>
      </c>
      <c r="AD69" s="236"/>
      <c r="AE69" s="236"/>
      <c r="AF69" s="236"/>
      <c r="AG69" s="236"/>
      <c r="AH69" s="236"/>
      <c r="AI69" s="236"/>
      <c r="AJ69" s="236"/>
      <c r="AK69" s="236"/>
      <c r="AL69" s="236"/>
      <c r="AM69" s="236"/>
      <c r="AN69" s="236"/>
      <c r="AO69" s="236"/>
      <c r="AP69" s="236"/>
      <c r="AQ69" s="236"/>
      <c r="AR69" s="236"/>
      <c r="AS69" s="236"/>
      <c r="AT69" s="236"/>
      <c r="AU69" s="236"/>
      <c r="AV69" s="236"/>
      <c r="AW69" s="236"/>
      <c r="AX69" s="236"/>
      <c r="AY69" s="236"/>
      <c r="AZ69" s="236"/>
      <c r="BA69" s="236"/>
      <c r="BB69" s="236"/>
      <c r="BC69" s="52">
        <v>0.11460343153123984</v>
      </c>
      <c r="BD69" s="236"/>
      <c r="BE69" s="236"/>
      <c r="BF69" s="236"/>
      <c r="BG69" s="236"/>
      <c r="BH69" s="236"/>
      <c r="BI69" s="236"/>
      <c r="BJ69" s="236"/>
      <c r="BK69" s="236"/>
      <c r="BL69" s="236"/>
      <c r="BM69" s="236"/>
      <c r="BN69" s="236"/>
      <c r="BO69" s="236"/>
      <c r="BP69" s="236"/>
      <c r="BQ69" s="236"/>
      <c r="BR69" s="236"/>
      <c r="BS69" s="236"/>
      <c r="BT69" s="236"/>
      <c r="BU69" s="236"/>
      <c r="BV69" s="236"/>
      <c r="BW69" s="236"/>
      <c r="BX69" s="236"/>
      <c r="BY69" s="236"/>
      <c r="BZ69" s="236"/>
      <c r="CA69" s="236"/>
      <c r="CB69" s="52">
        <f>BC69*1.03</f>
        <v>0.11804153447717704</v>
      </c>
      <c r="CC69" s="52"/>
      <c r="CD69" s="52"/>
      <c r="CE69" s="52"/>
      <c r="CF69" s="52"/>
      <c r="CG69" s="52"/>
      <c r="CH69" s="52"/>
      <c r="CI69" s="52"/>
      <c r="CJ69" s="52"/>
      <c r="CK69" s="52"/>
      <c r="CL69" s="52"/>
      <c r="CM69" s="52"/>
      <c r="CN69" s="52"/>
      <c r="CO69" s="52"/>
      <c r="CP69" s="52"/>
      <c r="CQ69" s="52"/>
      <c r="CR69" s="52"/>
      <c r="CS69" s="52"/>
      <c r="CT69" s="52"/>
      <c r="CU69" s="52"/>
      <c r="CV69" s="52"/>
      <c r="CW69" s="52"/>
      <c r="CX69" s="52"/>
      <c r="CY69" s="52"/>
      <c r="CZ69" s="52"/>
      <c r="DA69" s="52"/>
      <c r="DB69" s="52">
        <f>CB69*1.03</f>
        <v>0.12158278051149235</v>
      </c>
      <c r="DC69" s="52"/>
      <c r="DD69" s="52"/>
      <c r="DE69" s="52"/>
      <c r="DF69" s="52"/>
      <c r="DG69" s="52"/>
      <c r="DH69" s="52"/>
      <c r="DI69" s="52"/>
      <c r="DJ69" s="52"/>
      <c r="DK69" s="52"/>
      <c r="DL69" s="52"/>
      <c r="DM69" s="52"/>
      <c r="DN69" s="52"/>
      <c r="DO69" s="52"/>
      <c r="DP69" s="52"/>
      <c r="DQ69" s="52"/>
      <c r="DR69" s="52"/>
      <c r="DS69" s="52"/>
      <c r="DT69" s="52"/>
      <c r="DU69" s="52"/>
      <c r="DV69" s="52"/>
      <c r="DW69" s="52"/>
      <c r="DX69" s="52"/>
      <c r="DY69" s="52"/>
      <c r="DZ69" s="52"/>
      <c r="EA69" s="52"/>
      <c r="EB69" s="52">
        <f>DB69*1.03</f>
        <v>0.12523026392683712</v>
      </c>
      <c r="EC69" s="236"/>
      <c r="ED69" s="236"/>
      <c r="EE69" s="236"/>
      <c r="EF69" s="236"/>
      <c r="EG69" s="236"/>
      <c r="EH69" s="236"/>
      <c r="EI69" s="236"/>
      <c r="EJ69" s="236"/>
      <c r="EK69" s="236"/>
      <c r="EL69" s="236"/>
      <c r="EM69" s="236"/>
      <c r="EN69" s="236"/>
      <c r="EO69" s="236"/>
      <c r="EP69" s="236"/>
      <c r="EQ69" s="236"/>
      <c r="ER69" s="236"/>
      <c r="ES69" s="236"/>
      <c r="ET69" s="236"/>
      <c r="EU69" s="236"/>
      <c r="EV69" s="236"/>
      <c r="EW69" s="236"/>
      <c r="EX69" s="236"/>
      <c r="EY69" s="236"/>
      <c r="EZ69" s="236"/>
      <c r="FA69" s="236"/>
      <c r="FB69" s="237">
        <f>AC69+BC69+CB69+DB69+EB69</f>
        <v>0.64775352000076081</v>
      </c>
      <c r="FC69" s="118"/>
      <c r="FD69" s="118"/>
      <c r="FE69" s="118"/>
      <c r="FF69" s="118"/>
      <c r="FG69" s="118"/>
      <c r="FH69" s="118"/>
      <c r="FI69" s="118"/>
      <c r="FJ69" s="118"/>
      <c r="FK69" s="118"/>
      <c r="FL69" s="118"/>
      <c r="FM69" s="118"/>
      <c r="FN69" s="118"/>
      <c r="FO69" s="118"/>
      <c r="FP69" s="118"/>
      <c r="FQ69" s="118"/>
      <c r="FR69" s="118"/>
      <c r="FS69" s="118"/>
      <c r="FT69" s="118"/>
      <c r="FU69" s="118"/>
      <c r="FV69" s="118"/>
      <c r="FW69" s="118"/>
      <c r="FX69" s="118"/>
      <c r="FY69" s="118"/>
      <c r="FZ69" s="118"/>
      <c r="GA69" s="117"/>
      <c r="GB69" s="53">
        <f>AC69*54.038/56.585</f>
        <v>0.16072020403428175</v>
      </c>
      <c r="GC69" s="236">
        <f>BC69*30.76/40</f>
        <v>8.8130038847523434E-2</v>
      </c>
      <c r="GD69" s="236">
        <f>CB69*35.25/41.2</f>
        <v>0.1009942740369051</v>
      </c>
      <c r="GE69" s="236">
        <f>DB69*31.07/42.436</f>
        <v>8.901821544189055E-2</v>
      </c>
      <c r="GF69" s="236">
        <f>EB69*38.13/43.709</f>
        <v>0.10924592105814133</v>
      </c>
      <c r="GG69" s="164">
        <f>SUM(GB69:GF69)</f>
        <v>0.54810865341874215</v>
      </c>
    </row>
    <row r="70" spans="1:189" x14ac:dyDescent="0.25">
      <c r="A70" s="235"/>
      <c r="B70" s="245" t="s">
        <v>257</v>
      </c>
      <c r="C70" s="124"/>
      <c r="D70" s="123"/>
      <c r="E70" s="244"/>
      <c r="F70" s="244"/>
      <c r="G70" s="123"/>
      <c r="H70" s="123"/>
      <c r="I70" s="61"/>
      <c r="J70" s="231"/>
      <c r="K70" s="243">
        <f>L70</f>
        <v>4.3</v>
      </c>
      <c r="L70" s="240">
        <v>4.3</v>
      </c>
      <c r="M70" s="258"/>
      <c r="N70" s="241">
        <f>O70</f>
        <v>4.3</v>
      </c>
      <c r="O70" s="240">
        <v>4.3</v>
      </c>
      <c r="P70" s="242"/>
      <c r="Q70" s="241">
        <f>R70</f>
        <v>4.3</v>
      </c>
      <c r="R70" s="240">
        <v>4.3</v>
      </c>
      <c r="S70" s="242"/>
      <c r="T70" s="241">
        <f>U70</f>
        <v>4.3</v>
      </c>
      <c r="U70" s="240">
        <v>4.3</v>
      </c>
      <c r="V70" s="242"/>
      <c r="W70" s="241">
        <f>X70</f>
        <v>4.3</v>
      </c>
      <c r="X70" s="240">
        <v>4.3</v>
      </c>
      <c r="Y70" s="241"/>
      <c r="Z70" s="239">
        <f>AA70</f>
        <v>21.5</v>
      </c>
      <c r="AA70" s="59">
        <f>L70+O70+R70+U70+X70</f>
        <v>21.5</v>
      </c>
      <c r="AB70" s="85"/>
      <c r="AC70" s="191">
        <v>2.4122356369408737</v>
      </c>
      <c r="AD70" s="236"/>
      <c r="AE70" s="236"/>
      <c r="AF70" s="236"/>
      <c r="AG70" s="236"/>
      <c r="AH70" s="236"/>
      <c r="AI70" s="236"/>
      <c r="AJ70" s="236"/>
      <c r="AK70" s="236"/>
      <c r="AL70" s="236"/>
      <c r="AM70" s="236"/>
      <c r="AN70" s="236"/>
      <c r="AO70" s="236"/>
      <c r="AP70" s="236"/>
      <c r="AQ70" s="236"/>
      <c r="AR70" s="236"/>
      <c r="AS70" s="236"/>
      <c r="AT70" s="236"/>
      <c r="AU70" s="236"/>
      <c r="AV70" s="236"/>
      <c r="AW70" s="236"/>
      <c r="AX70" s="236"/>
      <c r="AY70" s="236"/>
      <c r="AZ70" s="236"/>
      <c r="BA70" s="236"/>
      <c r="BB70" s="236"/>
      <c r="BC70" s="52">
        <v>1.6426491852811045</v>
      </c>
      <c r="BD70" s="236"/>
      <c r="BE70" s="236"/>
      <c r="BF70" s="236"/>
      <c r="BG70" s="236"/>
      <c r="BH70" s="236"/>
      <c r="BI70" s="236"/>
      <c r="BJ70" s="236"/>
      <c r="BK70" s="236"/>
      <c r="BL70" s="236"/>
      <c r="BM70" s="236"/>
      <c r="BN70" s="236"/>
      <c r="BO70" s="236"/>
      <c r="BP70" s="236"/>
      <c r="BQ70" s="236"/>
      <c r="BR70" s="236"/>
      <c r="BS70" s="236"/>
      <c r="BT70" s="236"/>
      <c r="BU70" s="236"/>
      <c r="BV70" s="236"/>
      <c r="BW70" s="236"/>
      <c r="BX70" s="236"/>
      <c r="BY70" s="236"/>
      <c r="BZ70" s="236"/>
      <c r="CA70" s="236"/>
      <c r="CB70" s="52">
        <f>BC70*1.03</f>
        <v>1.6919286608395376</v>
      </c>
      <c r="CC70" s="52"/>
      <c r="CD70" s="52"/>
      <c r="CE70" s="52"/>
      <c r="CF70" s="52"/>
      <c r="CG70" s="52"/>
      <c r="CH70" s="52"/>
      <c r="CI70" s="52"/>
      <c r="CJ70" s="52"/>
      <c r="CK70" s="52"/>
      <c r="CL70" s="52"/>
      <c r="CM70" s="52"/>
      <c r="CN70" s="52"/>
      <c r="CO70" s="52"/>
      <c r="CP70" s="52"/>
      <c r="CQ70" s="52"/>
      <c r="CR70" s="52"/>
      <c r="CS70" s="52"/>
      <c r="CT70" s="52"/>
      <c r="CU70" s="52"/>
      <c r="CV70" s="52"/>
      <c r="CW70" s="52"/>
      <c r="CX70" s="52"/>
      <c r="CY70" s="52"/>
      <c r="CZ70" s="52"/>
      <c r="DA70" s="52"/>
      <c r="DB70" s="52">
        <f>CB70*1.03</f>
        <v>1.7426865206647237</v>
      </c>
      <c r="DC70" s="52"/>
      <c r="DD70" s="52"/>
      <c r="DE70" s="52"/>
      <c r="DF70" s="52"/>
      <c r="DG70" s="52"/>
      <c r="DH70" s="52"/>
      <c r="DI70" s="52"/>
      <c r="DJ70" s="52"/>
      <c r="DK70" s="52"/>
      <c r="DL70" s="52"/>
      <c r="DM70" s="52"/>
      <c r="DN70" s="52"/>
      <c r="DO70" s="52"/>
      <c r="DP70" s="52"/>
      <c r="DQ70" s="52"/>
      <c r="DR70" s="52"/>
      <c r="DS70" s="52"/>
      <c r="DT70" s="52"/>
      <c r="DU70" s="52"/>
      <c r="DV70" s="52"/>
      <c r="DW70" s="52"/>
      <c r="DX70" s="52"/>
      <c r="DY70" s="52"/>
      <c r="DZ70" s="52"/>
      <c r="EA70" s="52"/>
      <c r="EB70" s="52">
        <f>DB70*1.03</f>
        <v>1.7949671162846654</v>
      </c>
      <c r="EC70" s="236"/>
      <c r="ED70" s="236"/>
      <c r="EE70" s="236"/>
      <c r="EF70" s="236"/>
      <c r="EG70" s="236"/>
      <c r="EH70" s="236"/>
      <c r="EI70" s="236"/>
      <c r="EJ70" s="236"/>
      <c r="EK70" s="236"/>
      <c r="EL70" s="236"/>
      <c r="EM70" s="236"/>
      <c r="EN70" s="236"/>
      <c r="EO70" s="236"/>
      <c r="EP70" s="236"/>
      <c r="EQ70" s="236"/>
      <c r="ER70" s="236"/>
      <c r="ES70" s="236"/>
      <c r="ET70" s="236"/>
      <c r="EU70" s="236"/>
      <c r="EV70" s="236"/>
      <c r="EW70" s="236"/>
      <c r="EX70" s="236"/>
      <c r="EY70" s="236"/>
      <c r="EZ70" s="236"/>
      <c r="FA70" s="236"/>
      <c r="FB70" s="237">
        <f>AC70+BC70+CB70+DB70+EB70</f>
        <v>9.2844671200109055</v>
      </c>
      <c r="FC70" s="118"/>
      <c r="FD70" s="118"/>
      <c r="FE70" s="118"/>
      <c r="FF70" s="118"/>
      <c r="FG70" s="118"/>
      <c r="FH70" s="118"/>
      <c r="FI70" s="118"/>
      <c r="FJ70" s="118"/>
      <c r="FK70" s="118"/>
      <c r="FL70" s="118"/>
      <c r="FM70" s="118"/>
      <c r="FN70" s="118"/>
      <c r="FO70" s="118"/>
      <c r="FP70" s="118"/>
      <c r="FQ70" s="118"/>
      <c r="FR70" s="118"/>
      <c r="FS70" s="118"/>
      <c r="FT70" s="118"/>
      <c r="FU70" s="118"/>
      <c r="FV70" s="118"/>
      <c r="FW70" s="118"/>
      <c r="FX70" s="118"/>
      <c r="FY70" s="118"/>
      <c r="FZ70" s="118"/>
      <c r="GA70" s="117"/>
      <c r="GB70" s="53">
        <f>AC70*54.038/56.585</f>
        <v>2.3036562578247048</v>
      </c>
      <c r="GC70" s="236">
        <f>BC70*30.76/40</f>
        <v>1.2631972234811695</v>
      </c>
      <c r="GD70" s="236">
        <f>CB70*35.25/41.2</f>
        <v>1.4475845945289734</v>
      </c>
      <c r="GE70" s="236">
        <f>DB70*31.07/42.436</f>
        <v>1.275927754667098</v>
      </c>
      <c r="GF70" s="236">
        <f>EB70*38.13/43.709</f>
        <v>1.5658582018333589</v>
      </c>
      <c r="GG70" s="164">
        <f>SUM(GB70:GF70)</f>
        <v>7.8562240323353052</v>
      </c>
    </row>
    <row r="71" spans="1:189" x14ac:dyDescent="0.25">
      <c r="A71" s="235"/>
      <c r="B71" s="245" t="s">
        <v>256</v>
      </c>
      <c r="C71" s="124"/>
      <c r="D71" s="123"/>
      <c r="E71" s="244"/>
      <c r="F71" s="244"/>
      <c r="G71" s="123"/>
      <c r="H71" s="123"/>
      <c r="I71" s="61"/>
      <c r="J71" s="231"/>
      <c r="K71" s="243">
        <f>L71</f>
        <v>5.2</v>
      </c>
      <c r="L71" s="240">
        <v>5.2</v>
      </c>
      <c r="M71" s="258"/>
      <c r="N71" s="241">
        <f>O71</f>
        <v>5.2</v>
      </c>
      <c r="O71" s="240">
        <v>5.2</v>
      </c>
      <c r="P71" s="242"/>
      <c r="Q71" s="241">
        <f>R71</f>
        <v>5.2</v>
      </c>
      <c r="R71" s="240">
        <v>5.2</v>
      </c>
      <c r="S71" s="242"/>
      <c r="T71" s="241">
        <f>U71</f>
        <v>5.2</v>
      </c>
      <c r="U71" s="240">
        <v>5.2</v>
      </c>
      <c r="V71" s="242"/>
      <c r="W71" s="241">
        <f>X71</f>
        <v>5.2</v>
      </c>
      <c r="X71" s="240">
        <v>5.2</v>
      </c>
      <c r="Y71" s="241"/>
      <c r="Z71" s="239">
        <f>AA71</f>
        <v>26</v>
      </c>
      <c r="AA71" s="59">
        <f>L71+O71+R71+U71+X71</f>
        <v>26</v>
      </c>
      <c r="AB71" s="85"/>
      <c r="AC71" s="191">
        <v>2.9171221656029176</v>
      </c>
      <c r="AD71" s="236"/>
      <c r="AE71" s="236"/>
      <c r="AF71" s="236"/>
      <c r="AG71" s="236"/>
      <c r="AH71" s="236"/>
      <c r="AI71" s="236"/>
      <c r="AJ71" s="236"/>
      <c r="AK71" s="236"/>
      <c r="AL71" s="236"/>
      <c r="AM71" s="236"/>
      <c r="AN71" s="236"/>
      <c r="AO71" s="236"/>
      <c r="AP71" s="236"/>
      <c r="AQ71" s="236"/>
      <c r="AR71" s="236"/>
      <c r="AS71" s="236"/>
      <c r="AT71" s="236"/>
      <c r="AU71" s="236"/>
      <c r="AV71" s="236"/>
      <c r="AW71" s="236"/>
      <c r="AX71" s="236"/>
      <c r="AY71" s="236"/>
      <c r="AZ71" s="236"/>
      <c r="BA71" s="236"/>
      <c r="BB71" s="236"/>
      <c r="BC71" s="52">
        <v>1.9864594798748241</v>
      </c>
      <c r="BD71" s="236"/>
      <c r="BE71" s="236"/>
      <c r="BF71" s="236"/>
      <c r="BG71" s="236"/>
      <c r="BH71" s="236"/>
      <c r="BI71" s="236"/>
      <c r="BJ71" s="236"/>
      <c r="BK71" s="236"/>
      <c r="BL71" s="236"/>
      <c r="BM71" s="236"/>
      <c r="BN71" s="236"/>
      <c r="BO71" s="236"/>
      <c r="BP71" s="236"/>
      <c r="BQ71" s="236"/>
      <c r="BR71" s="236"/>
      <c r="BS71" s="236"/>
      <c r="BT71" s="236"/>
      <c r="BU71" s="236"/>
      <c r="BV71" s="236"/>
      <c r="BW71" s="236"/>
      <c r="BX71" s="236"/>
      <c r="BY71" s="236"/>
      <c r="BZ71" s="236"/>
      <c r="CA71" s="236"/>
      <c r="CB71" s="52">
        <f>BC71*1.03</f>
        <v>2.0460532642710687</v>
      </c>
      <c r="CC71" s="52"/>
      <c r="CD71" s="52"/>
      <c r="CE71" s="52"/>
      <c r="CF71" s="52"/>
      <c r="CG71" s="52"/>
      <c r="CH71" s="52"/>
      <c r="CI71" s="52"/>
      <c r="CJ71" s="52"/>
      <c r="CK71" s="52"/>
      <c r="CL71" s="52"/>
      <c r="CM71" s="52"/>
      <c r="CN71" s="52"/>
      <c r="CO71" s="52"/>
      <c r="CP71" s="52"/>
      <c r="CQ71" s="52"/>
      <c r="CR71" s="52"/>
      <c r="CS71" s="52"/>
      <c r="CT71" s="52"/>
      <c r="CU71" s="52"/>
      <c r="CV71" s="52"/>
      <c r="CW71" s="52"/>
      <c r="CX71" s="52"/>
      <c r="CY71" s="52"/>
      <c r="CZ71" s="52"/>
      <c r="DA71" s="52"/>
      <c r="DB71" s="52">
        <f>CB71*1.03</f>
        <v>2.107434862199201</v>
      </c>
      <c r="DC71" s="52"/>
      <c r="DD71" s="52"/>
      <c r="DE71" s="52"/>
      <c r="DF71" s="52"/>
      <c r="DG71" s="52"/>
      <c r="DH71" s="52"/>
      <c r="DI71" s="52"/>
      <c r="DJ71" s="52"/>
      <c r="DK71" s="52"/>
      <c r="DL71" s="52"/>
      <c r="DM71" s="52"/>
      <c r="DN71" s="52"/>
      <c r="DO71" s="52"/>
      <c r="DP71" s="52"/>
      <c r="DQ71" s="52"/>
      <c r="DR71" s="52"/>
      <c r="DS71" s="52"/>
      <c r="DT71" s="52"/>
      <c r="DU71" s="52"/>
      <c r="DV71" s="52"/>
      <c r="DW71" s="52"/>
      <c r="DX71" s="52"/>
      <c r="DY71" s="52"/>
      <c r="DZ71" s="52"/>
      <c r="EA71" s="52"/>
      <c r="EB71" s="52">
        <f>DB71*1.03</f>
        <v>2.1706579080651771</v>
      </c>
      <c r="EC71" s="236"/>
      <c r="ED71" s="236"/>
      <c r="EE71" s="236"/>
      <c r="EF71" s="236"/>
      <c r="EG71" s="236"/>
      <c r="EH71" s="236"/>
      <c r="EI71" s="236"/>
      <c r="EJ71" s="236"/>
      <c r="EK71" s="236"/>
      <c r="EL71" s="236"/>
      <c r="EM71" s="236"/>
      <c r="EN71" s="236"/>
      <c r="EO71" s="236"/>
      <c r="EP71" s="236"/>
      <c r="EQ71" s="236"/>
      <c r="ER71" s="236"/>
      <c r="ES71" s="236"/>
      <c r="ET71" s="236"/>
      <c r="EU71" s="236"/>
      <c r="EV71" s="236"/>
      <c r="EW71" s="236"/>
      <c r="EX71" s="236"/>
      <c r="EY71" s="236"/>
      <c r="EZ71" s="236"/>
      <c r="FA71" s="236"/>
      <c r="FB71" s="237">
        <f>AC71+BC71+CB71+DB71+EB71</f>
        <v>11.227727680013189</v>
      </c>
      <c r="FC71" s="118"/>
      <c r="FD71" s="118"/>
      <c r="FE71" s="118"/>
      <c r="FF71" s="118"/>
      <c r="FG71" s="118"/>
      <c r="FH71" s="118"/>
      <c r="FI71" s="118"/>
      <c r="FJ71" s="118"/>
      <c r="FK71" s="118"/>
      <c r="FL71" s="118"/>
      <c r="FM71" s="118"/>
      <c r="FN71" s="118"/>
      <c r="FO71" s="118"/>
      <c r="FP71" s="118"/>
      <c r="FQ71" s="118"/>
      <c r="FR71" s="118"/>
      <c r="FS71" s="118"/>
      <c r="FT71" s="118"/>
      <c r="FU71" s="118"/>
      <c r="FV71" s="118"/>
      <c r="FW71" s="118"/>
      <c r="FX71" s="118"/>
      <c r="FY71" s="118"/>
      <c r="FZ71" s="118"/>
      <c r="GA71" s="117"/>
      <c r="GB71" s="53">
        <f>AC71*54.038/56.585</f>
        <v>2.7858168699275505</v>
      </c>
      <c r="GC71" s="236">
        <f>BC71*30.76/40</f>
        <v>1.5275873400237399</v>
      </c>
      <c r="GD71" s="236">
        <f>CB71*35.25/41.2</f>
        <v>1.7505674166396885</v>
      </c>
      <c r="GE71" s="236">
        <f>DB71*31.07/42.436</f>
        <v>1.5429824009927697</v>
      </c>
      <c r="GF71" s="236">
        <f>EB71*38.13/43.709</f>
        <v>1.8935959650077834</v>
      </c>
      <c r="GG71" s="164">
        <f>SUM(GB71:GF71)</f>
        <v>9.500549992591532</v>
      </c>
    </row>
    <row r="72" spans="1:189" x14ac:dyDescent="0.25">
      <c r="A72" s="235"/>
      <c r="B72" s="245" t="s">
        <v>255</v>
      </c>
      <c r="C72" s="124"/>
      <c r="D72" s="123"/>
      <c r="E72" s="244"/>
      <c r="F72" s="244"/>
      <c r="G72" s="123"/>
      <c r="H72" s="123"/>
      <c r="I72" s="61"/>
      <c r="J72" s="231"/>
      <c r="K72" s="243">
        <f>L72</f>
        <v>2.1</v>
      </c>
      <c r="L72" s="240">
        <v>2.1</v>
      </c>
      <c r="M72" s="258"/>
      <c r="N72" s="241">
        <f>O72</f>
        <v>2.1</v>
      </c>
      <c r="O72" s="240">
        <v>2.1</v>
      </c>
      <c r="P72" s="242"/>
      <c r="Q72" s="241">
        <f>R72</f>
        <v>2.1</v>
      </c>
      <c r="R72" s="240">
        <v>2.1</v>
      </c>
      <c r="S72" s="242"/>
      <c r="T72" s="241">
        <f>U72</f>
        <v>2.1</v>
      </c>
      <c r="U72" s="240">
        <v>2.1</v>
      </c>
      <c r="V72" s="242"/>
      <c r="W72" s="241">
        <f>X72</f>
        <v>2.1</v>
      </c>
      <c r="X72" s="240">
        <v>2.1</v>
      </c>
      <c r="Y72" s="241"/>
      <c r="Z72" s="239">
        <f>AA72</f>
        <v>10.5</v>
      </c>
      <c r="AA72" s="59">
        <f>L72+O72+R72+U72+X72</f>
        <v>10.5</v>
      </c>
      <c r="AB72" s="85"/>
      <c r="AC72" s="191">
        <v>1.1780685668781012</v>
      </c>
      <c r="AD72" s="236"/>
      <c r="AE72" s="236"/>
      <c r="AF72" s="236"/>
      <c r="AG72" s="236"/>
      <c r="AH72" s="236"/>
      <c r="AI72" s="236"/>
      <c r="AJ72" s="236"/>
      <c r="AK72" s="236"/>
      <c r="AL72" s="236"/>
      <c r="AM72" s="236"/>
      <c r="AN72" s="236"/>
      <c r="AO72" s="236"/>
      <c r="AP72" s="236"/>
      <c r="AQ72" s="236"/>
      <c r="AR72" s="236"/>
      <c r="AS72" s="236"/>
      <c r="AT72" s="236"/>
      <c r="AU72" s="236"/>
      <c r="AV72" s="236"/>
      <c r="AW72" s="236"/>
      <c r="AX72" s="236"/>
      <c r="AY72" s="236"/>
      <c r="AZ72" s="236"/>
      <c r="BA72" s="236"/>
      <c r="BB72" s="236"/>
      <c r="BC72" s="52">
        <v>0.80222402071867893</v>
      </c>
      <c r="BD72" s="236"/>
      <c r="BE72" s="236"/>
      <c r="BF72" s="236"/>
      <c r="BG72" s="236"/>
      <c r="BH72" s="236"/>
      <c r="BI72" s="236"/>
      <c r="BJ72" s="236"/>
      <c r="BK72" s="236"/>
      <c r="BL72" s="236"/>
      <c r="BM72" s="236"/>
      <c r="BN72" s="236"/>
      <c r="BO72" s="236"/>
      <c r="BP72" s="236"/>
      <c r="BQ72" s="236"/>
      <c r="BR72" s="236"/>
      <c r="BS72" s="236"/>
      <c r="BT72" s="236"/>
      <c r="BU72" s="236"/>
      <c r="BV72" s="236"/>
      <c r="BW72" s="236"/>
      <c r="BX72" s="236"/>
      <c r="BY72" s="236"/>
      <c r="BZ72" s="236"/>
      <c r="CA72" s="236"/>
      <c r="CB72" s="52">
        <f>BC72*1.03</f>
        <v>0.82629074134023928</v>
      </c>
      <c r="CC72" s="52"/>
      <c r="CD72" s="52"/>
      <c r="CE72" s="52"/>
      <c r="CF72" s="52"/>
      <c r="CG72" s="52"/>
      <c r="CH72" s="52"/>
      <c r="CI72" s="52"/>
      <c r="CJ72" s="52"/>
      <c r="CK72" s="52"/>
      <c r="CL72" s="52"/>
      <c r="CM72" s="52"/>
      <c r="CN72" s="52"/>
      <c r="CO72" s="52"/>
      <c r="CP72" s="52"/>
      <c r="CQ72" s="52"/>
      <c r="CR72" s="52"/>
      <c r="CS72" s="52"/>
      <c r="CT72" s="52"/>
      <c r="CU72" s="52"/>
      <c r="CV72" s="52"/>
      <c r="CW72" s="52"/>
      <c r="CX72" s="52"/>
      <c r="CY72" s="52"/>
      <c r="CZ72" s="52"/>
      <c r="DA72" s="52"/>
      <c r="DB72" s="52">
        <f>CB72*1.03</f>
        <v>0.8510794635804465</v>
      </c>
      <c r="DC72" s="52"/>
      <c r="DD72" s="52"/>
      <c r="DE72" s="52"/>
      <c r="DF72" s="52"/>
      <c r="DG72" s="52"/>
      <c r="DH72" s="52"/>
      <c r="DI72" s="52"/>
      <c r="DJ72" s="52"/>
      <c r="DK72" s="52"/>
      <c r="DL72" s="52"/>
      <c r="DM72" s="52"/>
      <c r="DN72" s="52"/>
      <c r="DO72" s="52"/>
      <c r="DP72" s="52"/>
      <c r="DQ72" s="52"/>
      <c r="DR72" s="52"/>
      <c r="DS72" s="52"/>
      <c r="DT72" s="52"/>
      <c r="DU72" s="52"/>
      <c r="DV72" s="52"/>
      <c r="DW72" s="52"/>
      <c r="DX72" s="52"/>
      <c r="DY72" s="52"/>
      <c r="DZ72" s="52"/>
      <c r="EA72" s="52"/>
      <c r="EB72" s="52">
        <f>DB72*1.03</f>
        <v>0.87661184748785992</v>
      </c>
      <c r="EC72" s="236"/>
      <c r="ED72" s="236"/>
      <c r="EE72" s="236"/>
      <c r="EF72" s="236"/>
      <c r="EG72" s="236"/>
      <c r="EH72" s="236"/>
      <c r="EI72" s="236"/>
      <c r="EJ72" s="236"/>
      <c r="EK72" s="236"/>
      <c r="EL72" s="236"/>
      <c r="EM72" s="236"/>
      <c r="EN72" s="236"/>
      <c r="EO72" s="236"/>
      <c r="EP72" s="236"/>
      <c r="EQ72" s="236"/>
      <c r="ER72" s="236"/>
      <c r="ES72" s="236"/>
      <c r="ET72" s="236"/>
      <c r="EU72" s="236"/>
      <c r="EV72" s="236"/>
      <c r="EW72" s="236"/>
      <c r="EX72" s="236"/>
      <c r="EY72" s="236"/>
      <c r="EZ72" s="236"/>
      <c r="FA72" s="236"/>
      <c r="FB72" s="237">
        <f>AC72+BC72+CB72+DB72+EB72</f>
        <v>4.5342746400053251</v>
      </c>
      <c r="FC72" s="118"/>
      <c r="FD72" s="118"/>
      <c r="FE72" s="118"/>
      <c r="FF72" s="118"/>
      <c r="FG72" s="118"/>
      <c r="FH72" s="118"/>
      <c r="FI72" s="118"/>
      <c r="FJ72" s="118"/>
      <c r="FK72" s="118"/>
      <c r="FL72" s="118"/>
      <c r="FM72" s="118"/>
      <c r="FN72" s="118"/>
      <c r="FO72" s="118"/>
      <c r="FP72" s="118"/>
      <c r="FQ72" s="118"/>
      <c r="FR72" s="118"/>
      <c r="FS72" s="118"/>
      <c r="FT72" s="118"/>
      <c r="FU72" s="118"/>
      <c r="FV72" s="118"/>
      <c r="FW72" s="118"/>
      <c r="FX72" s="118"/>
      <c r="FY72" s="118"/>
      <c r="FZ72" s="118"/>
      <c r="GA72" s="117"/>
      <c r="GB72" s="53">
        <f>AC72*54.038/56.585</f>
        <v>1.1250414282399723</v>
      </c>
      <c r="GC72" s="236">
        <f>BC72*30.76/40</f>
        <v>0.61691027193266412</v>
      </c>
      <c r="GD72" s="236">
        <f>CB72*35.25/41.2</f>
        <v>0.70695991825833571</v>
      </c>
      <c r="GE72" s="236">
        <f>DB72*31.07/42.436</f>
        <v>0.62312750809323392</v>
      </c>
      <c r="GF72" s="236">
        <f>EB72*38.13/43.709</f>
        <v>0.76472144740698933</v>
      </c>
      <c r="GG72" s="164">
        <f>SUM(GB72:GF72)</f>
        <v>3.8367605739311954</v>
      </c>
    </row>
    <row r="73" spans="1:189" x14ac:dyDescent="0.25">
      <c r="A73" s="235"/>
      <c r="B73" s="245" t="s">
        <v>254</v>
      </c>
      <c r="C73" s="124"/>
      <c r="D73" s="123"/>
      <c r="E73" s="244"/>
      <c r="F73" s="244"/>
      <c r="G73" s="123"/>
      <c r="H73" s="123"/>
      <c r="I73" s="61"/>
      <c r="J73" s="231"/>
      <c r="K73" s="243">
        <f>L73</f>
        <v>4</v>
      </c>
      <c r="L73" s="240">
        <v>4</v>
      </c>
      <c r="M73" s="258"/>
      <c r="N73" s="241">
        <f>O73</f>
        <v>4</v>
      </c>
      <c r="O73" s="240">
        <v>4</v>
      </c>
      <c r="P73" s="242"/>
      <c r="Q73" s="241">
        <f>R73</f>
        <v>4</v>
      </c>
      <c r="R73" s="240">
        <v>4</v>
      </c>
      <c r="S73" s="242"/>
      <c r="T73" s="241">
        <f>U73</f>
        <v>4</v>
      </c>
      <c r="U73" s="240">
        <v>4</v>
      </c>
      <c r="V73" s="242"/>
      <c r="W73" s="241">
        <f>X73</f>
        <v>4</v>
      </c>
      <c r="X73" s="240">
        <v>4</v>
      </c>
      <c r="Y73" s="241"/>
      <c r="Z73" s="239">
        <f>AA73</f>
        <v>20</v>
      </c>
      <c r="AA73" s="59">
        <f>L73+O73+R73+U73+X73</f>
        <v>20</v>
      </c>
      <c r="AB73" s="85"/>
      <c r="AC73" s="191">
        <v>2.2439401273868596</v>
      </c>
      <c r="AD73" s="236"/>
      <c r="AE73" s="236"/>
      <c r="AF73" s="236"/>
      <c r="AG73" s="236"/>
      <c r="AH73" s="236"/>
      <c r="AI73" s="236"/>
      <c r="AJ73" s="236"/>
      <c r="AK73" s="236"/>
      <c r="AL73" s="236"/>
      <c r="AM73" s="236"/>
      <c r="AN73" s="236"/>
      <c r="AO73" s="236"/>
      <c r="AP73" s="236"/>
      <c r="AQ73" s="236"/>
      <c r="AR73" s="236"/>
      <c r="AS73" s="236"/>
      <c r="AT73" s="236"/>
      <c r="AU73" s="236"/>
      <c r="AV73" s="236"/>
      <c r="AW73" s="236"/>
      <c r="AX73" s="236"/>
      <c r="AY73" s="236"/>
      <c r="AZ73" s="236"/>
      <c r="BA73" s="236"/>
      <c r="BB73" s="236"/>
      <c r="BC73" s="52">
        <v>1.5280457537498646</v>
      </c>
      <c r="BD73" s="236"/>
      <c r="BE73" s="236"/>
      <c r="BF73" s="236"/>
      <c r="BG73" s="236"/>
      <c r="BH73" s="236"/>
      <c r="BI73" s="236"/>
      <c r="BJ73" s="236"/>
      <c r="BK73" s="236"/>
      <c r="BL73" s="236"/>
      <c r="BM73" s="236"/>
      <c r="BN73" s="236"/>
      <c r="BO73" s="236"/>
      <c r="BP73" s="236"/>
      <c r="BQ73" s="236"/>
      <c r="BR73" s="236"/>
      <c r="BS73" s="236"/>
      <c r="BT73" s="236"/>
      <c r="BU73" s="236"/>
      <c r="BV73" s="236"/>
      <c r="BW73" s="236"/>
      <c r="BX73" s="236"/>
      <c r="BY73" s="236"/>
      <c r="BZ73" s="236"/>
      <c r="CA73" s="236"/>
      <c r="CB73" s="52">
        <f>BC73*1.03</f>
        <v>1.5738871263623606</v>
      </c>
      <c r="CC73" s="52"/>
      <c r="CD73" s="52"/>
      <c r="CE73" s="52"/>
      <c r="CF73" s="52"/>
      <c r="CG73" s="52"/>
      <c r="CH73" s="52"/>
      <c r="CI73" s="52"/>
      <c r="CJ73" s="52"/>
      <c r="CK73" s="52"/>
      <c r="CL73" s="52"/>
      <c r="CM73" s="52"/>
      <c r="CN73" s="52"/>
      <c r="CO73" s="52"/>
      <c r="CP73" s="52"/>
      <c r="CQ73" s="52"/>
      <c r="CR73" s="52"/>
      <c r="CS73" s="52"/>
      <c r="CT73" s="52"/>
      <c r="CU73" s="52"/>
      <c r="CV73" s="52"/>
      <c r="CW73" s="52"/>
      <c r="CX73" s="52"/>
      <c r="CY73" s="52"/>
      <c r="CZ73" s="52"/>
      <c r="DA73" s="52"/>
      <c r="DB73" s="52">
        <f>CB73*1.03</f>
        <v>1.6211037401532316</v>
      </c>
      <c r="DC73" s="52"/>
      <c r="DD73" s="52"/>
      <c r="DE73" s="52"/>
      <c r="DF73" s="52"/>
      <c r="DG73" s="52"/>
      <c r="DH73" s="52"/>
      <c r="DI73" s="52"/>
      <c r="DJ73" s="52"/>
      <c r="DK73" s="52"/>
      <c r="DL73" s="52"/>
      <c r="DM73" s="52"/>
      <c r="DN73" s="52"/>
      <c r="DO73" s="52"/>
      <c r="DP73" s="52"/>
      <c r="DQ73" s="52"/>
      <c r="DR73" s="52"/>
      <c r="DS73" s="52"/>
      <c r="DT73" s="52"/>
      <c r="DU73" s="52"/>
      <c r="DV73" s="52"/>
      <c r="DW73" s="52"/>
      <c r="DX73" s="52"/>
      <c r="DY73" s="52"/>
      <c r="DZ73" s="52"/>
      <c r="EA73" s="52"/>
      <c r="EB73" s="52">
        <f>DB73*1.03</f>
        <v>1.6697368523578286</v>
      </c>
      <c r="EC73" s="236"/>
      <c r="ED73" s="236"/>
      <c r="EE73" s="236"/>
      <c r="EF73" s="236"/>
      <c r="EG73" s="236"/>
      <c r="EH73" s="236"/>
      <c r="EI73" s="236"/>
      <c r="EJ73" s="236"/>
      <c r="EK73" s="236"/>
      <c r="EL73" s="236"/>
      <c r="EM73" s="236"/>
      <c r="EN73" s="236"/>
      <c r="EO73" s="236"/>
      <c r="EP73" s="236"/>
      <c r="EQ73" s="236"/>
      <c r="ER73" s="236"/>
      <c r="ES73" s="236"/>
      <c r="ET73" s="236"/>
      <c r="EU73" s="236"/>
      <c r="EV73" s="236"/>
      <c r="EW73" s="236"/>
      <c r="EX73" s="236"/>
      <c r="EY73" s="236"/>
      <c r="EZ73" s="236"/>
      <c r="FA73" s="236"/>
      <c r="FB73" s="237">
        <f>AC73+BC73+CB73+DB73+EB73</f>
        <v>8.636713600010145</v>
      </c>
      <c r="FC73" s="118"/>
      <c r="FD73" s="118"/>
      <c r="FE73" s="118"/>
      <c r="FF73" s="118"/>
      <c r="FG73" s="118"/>
      <c r="FH73" s="118"/>
      <c r="FI73" s="118"/>
      <c r="FJ73" s="118"/>
      <c r="FK73" s="118"/>
      <c r="FL73" s="118"/>
      <c r="FM73" s="118"/>
      <c r="FN73" s="118"/>
      <c r="FO73" s="118"/>
      <c r="FP73" s="118"/>
      <c r="FQ73" s="118"/>
      <c r="FR73" s="118"/>
      <c r="FS73" s="118"/>
      <c r="FT73" s="118"/>
      <c r="FU73" s="118"/>
      <c r="FV73" s="118"/>
      <c r="FW73" s="118"/>
      <c r="FX73" s="118"/>
      <c r="FY73" s="118"/>
      <c r="FZ73" s="118"/>
      <c r="GA73" s="117"/>
      <c r="GB73" s="53">
        <f>AC73*54.038/56.585</f>
        <v>2.1429360537904234</v>
      </c>
      <c r="GC73" s="236">
        <f>BC73*30.76/40</f>
        <v>1.175067184633646</v>
      </c>
      <c r="GD73" s="236">
        <f>CB73*35.25/41.2</f>
        <v>1.3465903204920682</v>
      </c>
      <c r="GE73" s="236">
        <f>DB73*31.07/42.436</f>
        <v>1.1869095392252076</v>
      </c>
      <c r="GF73" s="236">
        <f>EB73*38.13/43.709</f>
        <v>1.4566122807752182</v>
      </c>
      <c r="GG73" s="164">
        <f>SUM(GB73:GF73)</f>
        <v>7.3081153789165629</v>
      </c>
    </row>
    <row r="74" spans="1:189" x14ac:dyDescent="0.25">
      <c r="A74" s="235"/>
      <c r="B74" s="245" t="s">
        <v>253</v>
      </c>
      <c r="C74" s="124"/>
      <c r="D74" s="123"/>
      <c r="E74" s="244"/>
      <c r="F74" s="244"/>
      <c r="G74" s="123"/>
      <c r="H74" s="123"/>
      <c r="I74" s="61"/>
      <c r="J74" s="231"/>
      <c r="K74" s="243">
        <f>L74</f>
        <v>2</v>
      </c>
      <c r="L74" s="240">
        <v>2</v>
      </c>
      <c r="M74" s="258"/>
      <c r="N74" s="241">
        <f>O74</f>
        <v>2</v>
      </c>
      <c r="O74" s="240">
        <v>2</v>
      </c>
      <c r="P74" s="242"/>
      <c r="Q74" s="241">
        <f>R74</f>
        <v>2</v>
      </c>
      <c r="R74" s="240">
        <v>2</v>
      </c>
      <c r="S74" s="242"/>
      <c r="T74" s="241">
        <f>U74</f>
        <v>2</v>
      </c>
      <c r="U74" s="240">
        <v>2</v>
      </c>
      <c r="V74" s="242"/>
      <c r="W74" s="241">
        <f>X74</f>
        <v>2</v>
      </c>
      <c r="X74" s="240">
        <v>2</v>
      </c>
      <c r="Y74" s="241"/>
      <c r="Z74" s="239">
        <f>AA74</f>
        <v>10</v>
      </c>
      <c r="AA74" s="59">
        <f>L74+O74+R74+U74+X74</f>
        <v>10</v>
      </c>
      <c r="AB74" s="85"/>
      <c r="AC74" s="191">
        <v>1.1219700636934298</v>
      </c>
      <c r="AD74" s="236"/>
      <c r="AE74" s="236"/>
      <c r="AF74" s="236"/>
      <c r="AG74" s="236"/>
      <c r="AH74" s="236"/>
      <c r="AI74" s="236"/>
      <c r="AJ74" s="236"/>
      <c r="AK74" s="236"/>
      <c r="AL74" s="236"/>
      <c r="AM74" s="236"/>
      <c r="AN74" s="236"/>
      <c r="AO74" s="236"/>
      <c r="AP74" s="236"/>
      <c r="AQ74" s="236"/>
      <c r="AR74" s="236"/>
      <c r="AS74" s="236"/>
      <c r="AT74" s="236"/>
      <c r="AU74" s="236"/>
      <c r="AV74" s="236"/>
      <c r="AW74" s="236"/>
      <c r="AX74" s="236"/>
      <c r="AY74" s="236"/>
      <c r="AZ74" s="236"/>
      <c r="BA74" s="236"/>
      <c r="BB74" s="236"/>
      <c r="BC74" s="52">
        <v>0.76402287687493231</v>
      </c>
      <c r="BD74" s="236"/>
      <c r="BE74" s="236"/>
      <c r="BF74" s="236"/>
      <c r="BG74" s="236"/>
      <c r="BH74" s="236"/>
      <c r="BI74" s="236"/>
      <c r="BJ74" s="236"/>
      <c r="BK74" s="236"/>
      <c r="BL74" s="236"/>
      <c r="BM74" s="236"/>
      <c r="BN74" s="236"/>
      <c r="BO74" s="236"/>
      <c r="BP74" s="236"/>
      <c r="BQ74" s="236"/>
      <c r="BR74" s="236"/>
      <c r="BS74" s="236"/>
      <c r="BT74" s="236"/>
      <c r="BU74" s="236"/>
      <c r="BV74" s="236"/>
      <c r="BW74" s="236"/>
      <c r="BX74" s="236"/>
      <c r="BY74" s="236"/>
      <c r="BZ74" s="236"/>
      <c r="CA74" s="236"/>
      <c r="CB74" s="52">
        <f>BC74*1.03</f>
        <v>0.78694356318118031</v>
      </c>
      <c r="CC74" s="52"/>
      <c r="CD74" s="52"/>
      <c r="CE74" s="52"/>
      <c r="CF74" s="52"/>
      <c r="CG74" s="52"/>
      <c r="CH74" s="52"/>
      <c r="CI74" s="52"/>
      <c r="CJ74" s="52"/>
      <c r="CK74" s="52"/>
      <c r="CL74" s="52"/>
      <c r="CM74" s="52"/>
      <c r="CN74" s="52"/>
      <c r="CO74" s="52"/>
      <c r="CP74" s="52"/>
      <c r="CQ74" s="52"/>
      <c r="CR74" s="52"/>
      <c r="CS74" s="52"/>
      <c r="CT74" s="52"/>
      <c r="CU74" s="52"/>
      <c r="CV74" s="52"/>
      <c r="CW74" s="52"/>
      <c r="CX74" s="52"/>
      <c r="CY74" s="52"/>
      <c r="CZ74" s="52"/>
      <c r="DA74" s="52"/>
      <c r="DB74" s="52">
        <f>CB74*1.03</f>
        <v>0.81055187007661578</v>
      </c>
      <c r="DC74" s="52"/>
      <c r="DD74" s="52"/>
      <c r="DE74" s="52"/>
      <c r="DF74" s="52"/>
      <c r="DG74" s="52"/>
      <c r="DH74" s="52"/>
      <c r="DI74" s="52"/>
      <c r="DJ74" s="52"/>
      <c r="DK74" s="52"/>
      <c r="DL74" s="52"/>
      <c r="DM74" s="52"/>
      <c r="DN74" s="52"/>
      <c r="DO74" s="52"/>
      <c r="DP74" s="52"/>
      <c r="DQ74" s="52"/>
      <c r="DR74" s="52"/>
      <c r="DS74" s="52"/>
      <c r="DT74" s="52"/>
      <c r="DU74" s="52"/>
      <c r="DV74" s="52"/>
      <c r="DW74" s="52"/>
      <c r="DX74" s="52"/>
      <c r="DY74" s="52"/>
      <c r="DZ74" s="52"/>
      <c r="EA74" s="52"/>
      <c r="EB74" s="52">
        <f>DB74*1.03</f>
        <v>0.83486842617891432</v>
      </c>
      <c r="EC74" s="236"/>
      <c r="ED74" s="236"/>
      <c r="EE74" s="236"/>
      <c r="EF74" s="236"/>
      <c r="EG74" s="236"/>
      <c r="EH74" s="236"/>
      <c r="EI74" s="236"/>
      <c r="EJ74" s="236"/>
      <c r="EK74" s="236"/>
      <c r="EL74" s="236"/>
      <c r="EM74" s="236"/>
      <c r="EN74" s="236"/>
      <c r="EO74" s="236"/>
      <c r="EP74" s="236"/>
      <c r="EQ74" s="236"/>
      <c r="ER74" s="236"/>
      <c r="ES74" s="236"/>
      <c r="ET74" s="236"/>
      <c r="EU74" s="236"/>
      <c r="EV74" s="236"/>
      <c r="EW74" s="236"/>
      <c r="EX74" s="236"/>
      <c r="EY74" s="236"/>
      <c r="EZ74" s="236"/>
      <c r="FA74" s="236"/>
      <c r="FB74" s="237">
        <f>AC74+BC74+CB74+DB74+EB74</f>
        <v>4.3183568000050725</v>
      </c>
      <c r="FC74" s="118"/>
      <c r="FD74" s="118"/>
      <c r="FE74" s="118"/>
      <c r="FF74" s="118"/>
      <c r="FG74" s="118"/>
      <c r="FH74" s="118"/>
      <c r="FI74" s="118"/>
      <c r="FJ74" s="118"/>
      <c r="FK74" s="118"/>
      <c r="FL74" s="118"/>
      <c r="FM74" s="118"/>
      <c r="FN74" s="118"/>
      <c r="FO74" s="118"/>
      <c r="FP74" s="118"/>
      <c r="FQ74" s="118"/>
      <c r="FR74" s="118"/>
      <c r="FS74" s="118"/>
      <c r="FT74" s="118"/>
      <c r="FU74" s="118"/>
      <c r="FV74" s="118"/>
      <c r="FW74" s="118"/>
      <c r="FX74" s="118"/>
      <c r="FY74" s="118"/>
      <c r="FZ74" s="118"/>
      <c r="GA74" s="117"/>
      <c r="GB74" s="53">
        <f>AC74*54.038/56.585</f>
        <v>1.0714680268952117</v>
      </c>
      <c r="GC74" s="236">
        <f>BC74*30.76/40</f>
        <v>0.58753359231682301</v>
      </c>
      <c r="GD74" s="236">
        <f>CB74*35.25/41.2</f>
        <v>0.67329516024603409</v>
      </c>
      <c r="GE74" s="236">
        <f>DB74*31.07/42.436</f>
        <v>0.59345476961260379</v>
      </c>
      <c r="GF74" s="236">
        <f>EB74*38.13/43.709</f>
        <v>0.7283061403876091</v>
      </c>
      <c r="GG74" s="164">
        <f>SUM(GB74:GF74)</f>
        <v>3.6540576894582815</v>
      </c>
    </row>
    <row r="75" spans="1:189" x14ac:dyDescent="0.25">
      <c r="A75" s="235"/>
      <c r="B75" s="245" t="s">
        <v>252</v>
      </c>
      <c r="C75" s="124"/>
      <c r="D75" s="123"/>
      <c r="E75" s="244"/>
      <c r="F75" s="244"/>
      <c r="G75" s="123"/>
      <c r="H75" s="123"/>
      <c r="I75" s="61"/>
      <c r="J75" s="231"/>
      <c r="K75" s="243">
        <f>L75</f>
        <v>2</v>
      </c>
      <c r="L75" s="240">
        <v>2</v>
      </c>
      <c r="M75" s="258"/>
      <c r="N75" s="241">
        <f>O75</f>
        <v>2</v>
      </c>
      <c r="O75" s="240">
        <v>2</v>
      </c>
      <c r="P75" s="242"/>
      <c r="Q75" s="241">
        <f>R75</f>
        <v>2</v>
      </c>
      <c r="R75" s="240">
        <v>2</v>
      </c>
      <c r="S75" s="242"/>
      <c r="T75" s="241">
        <f>U75</f>
        <v>2</v>
      </c>
      <c r="U75" s="240">
        <v>2</v>
      </c>
      <c r="V75" s="242"/>
      <c r="W75" s="241">
        <f>X75</f>
        <v>2</v>
      </c>
      <c r="X75" s="240">
        <v>2</v>
      </c>
      <c r="Y75" s="241"/>
      <c r="Z75" s="239">
        <f>AA75</f>
        <v>10</v>
      </c>
      <c r="AA75" s="59">
        <f>L75+O75+R75+U75+X75</f>
        <v>10</v>
      </c>
      <c r="AB75" s="85"/>
      <c r="AC75" s="191">
        <v>1.1219700636934298</v>
      </c>
      <c r="AD75" s="236"/>
      <c r="AE75" s="236"/>
      <c r="AF75" s="236"/>
      <c r="AG75" s="236"/>
      <c r="AH75" s="236"/>
      <c r="AI75" s="236"/>
      <c r="AJ75" s="236"/>
      <c r="AK75" s="236"/>
      <c r="AL75" s="236"/>
      <c r="AM75" s="236"/>
      <c r="AN75" s="236"/>
      <c r="AO75" s="236"/>
      <c r="AP75" s="236"/>
      <c r="AQ75" s="236"/>
      <c r="AR75" s="236"/>
      <c r="AS75" s="236"/>
      <c r="AT75" s="236"/>
      <c r="AU75" s="236"/>
      <c r="AV75" s="236"/>
      <c r="AW75" s="236"/>
      <c r="AX75" s="236"/>
      <c r="AY75" s="236"/>
      <c r="AZ75" s="236"/>
      <c r="BA75" s="236"/>
      <c r="BB75" s="236"/>
      <c r="BC75" s="52">
        <v>0.76402287687493231</v>
      </c>
      <c r="BD75" s="236"/>
      <c r="BE75" s="236"/>
      <c r="BF75" s="236"/>
      <c r="BG75" s="236"/>
      <c r="BH75" s="236"/>
      <c r="BI75" s="236"/>
      <c r="BJ75" s="236"/>
      <c r="BK75" s="236"/>
      <c r="BL75" s="236"/>
      <c r="BM75" s="236"/>
      <c r="BN75" s="236"/>
      <c r="BO75" s="236"/>
      <c r="BP75" s="236"/>
      <c r="BQ75" s="236"/>
      <c r="BR75" s="236"/>
      <c r="BS75" s="236"/>
      <c r="BT75" s="236"/>
      <c r="BU75" s="236"/>
      <c r="BV75" s="236"/>
      <c r="BW75" s="236"/>
      <c r="BX75" s="236"/>
      <c r="BY75" s="236"/>
      <c r="BZ75" s="236"/>
      <c r="CA75" s="236"/>
      <c r="CB75" s="52">
        <f>BC75*1.03</f>
        <v>0.78694356318118031</v>
      </c>
      <c r="CC75" s="52"/>
      <c r="CD75" s="52"/>
      <c r="CE75" s="52"/>
      <c r="CF75" s="52"/>
      <c r="CG75" s="52"/>
      <c r="CH75" s="52"/>
      <c r="CI75" s="52"/>
      <c r="CJ75" s="52"/>
      <c r="CK75" s="52"/>
      <c r="CL75" s="52"/>
      <c r="CM75" s="52"/>
      <c r="CN75" s="52"/>
      <c r="CO75" s="52"/>
      <c r="CP75" s="52"/>
      <c r="CQ75" s="52"/>
      <c r="CR75" s="52"/>
      <c r="CS75" s="52"/>
      <c r="CT75" s="52"/>
      <c r="CU75" s="52"/>
      <c r="CV75" s="52"/>
      <c r="CW75" s="52"/>
      <c r="CX75" s="52"/>
      <c r="CY75" s="52"/>
      <c r="CZ75" s="52"/>
      <c r="DA75" s="52"/>
      <c r="DB75" s="52">
        <f>CB75*1.03</f>
        <v>0.81055187007661578</v>
      </c>
      <c r="DC75" s="52"/>
      <c r="DD75" s="52"/>
      <c r="DE75" s="52"/>
      <c r="DF75" s="52"/>
      <c r="DG75" s="52"/>
      <c r="DH75" s="52"/>
      <c r="DI75" s="52"/>
      <c r="DJ75" s="52"/>
      <c r="DK75" s="52"/>
      <c r="DL75" s="52"/>
      <c r="DM75" s="52"/>
      <c r="DN75" s="52"/>
      <c r="DO75" s="52"/>
      <c r="DP75" s="52"/>
      <c r="DQ75" s="52"/>
      <c r="DR75" s="52"/>
      <c r="DS75" s="52"/>
      <c r="DT75" s="52"/>
      <c r="DU75" s="52"/>
      <c r="DV75" s="52"/>
      <c r="DW75" s="52"/>
      <c r="DX75" s="52"/>
      <c r="DY75" s="52"/>
      <c r="DZ75" s="52"/>
      <c r="EA75" s="52"/>
      <c r="EB75" s="52">
        <f>DB75*1.03</f>
        <v>0.83486842617891432</v>
      </c>
      <c r="EC75" s="236"/>
      <c r="ED75" s="236"/>
      <c r="EE75" s="236"/>
      <c r="EF75" s="236"/>
      <c r="EG75" s="236"/>
      <c r="EH75" s="236"/>
      <c r="EI75" s="236"/>
      <c r="EJ75" s="236"/>
      <c r="EK75" s="236"/>
      <c r="EL75" s="236"/>
      <c r="EM75" s="236"/>
      <c r="EN75" s="236"/>
      <c r="EO75" s="236"/>
      <c r="EP75" s="236"/>
      <c r="EQ75" s="236"/>
      <c r="ER75" s="236"/>
      <c r="ES75" s="236"/>
      <c r="ET75" s="236"/>
      <c r="EU75" s="236"/>
      <c r="EV75" s="236"/>
      <c r="EW75" s="236"/>
      <c r="EX75" s="236"/>
      <c r="EY75" s="236"/>
      <c r="EZ75" s="236"/>
      <c r="FA75" s="236"/>
      <c r="FB75" s="237">
        <f>AC75+BC75+CB75+DB75+EB75</f>
        <v>4.3183568000050725</v>
      </c>
      <c r="FC75" s="118"/>
      <c r="FD75" s="118"/>
      <c r="FE75" s="118"/>
      <c r="FF75" s="118"/>
      <c r="FG75" s="118"/>
      <c r="FH75" s="118"/>
      <c r="FI75" s="118"/>
      <c r="FJ75" s="118"/>
      <c r="FK75" s="118"/>
      <c r="FL75" s="118"/>
      <c r="FM75" s="118"/>
      <c r="FN75" s="118"/>
      <c r="FO75" s="118"/>
      <c r="FP75" s="118"/>
      <c r="FQ75" s="118"/>
      <c r="FR75" s="118"/>
      <c r="FS75" s="118"/>
      <c r="FT75" s="118"/>
      <c r="FU75" s="118"/>
      <c r="FV75" s="118"/>
      <c r="FW75" s="118"/>
      <c r="FX75" s="118"/>
      <c r="FY75" s="118"/>
      <c r="FZ75" s="118"/>
      <c r="GA75" s="117"/>
      <c r="GB75" s="53">
        <f>AC75*54.038/56.585</f>
        <v>1.0714680268952117</v>
      </c>
      <c r="GC75" s="236">
        <f>BC75*30.76/40</f>
        <v>0.58753359231682301</v>
      </c>
      <c r="GD75" s="236">
        <f>CB75*35.25/41.2</f>
        <v>0.67329516024603409</v>
      </c>
      <c r="GE75" s="236">
        <f>DB75*31.07/42.436</f>
        <v>0.59345476961260379</v>
      </c>
      <c r="GF75" s="236">
        <f>EB75*38.13/43.709</f>
        <v>0.7283061403876091</v>
      </c>
      <c r="GG75" s="164">
        <f>SUM(GB75:GF75)</f>
        <v>3.6540576894582815</v>
      </c>
    </row>
    <row r="76" spans="1:189" x14ac:dyDescent="0.25">
      <c r="A76" s="235"/>
      <c r="B76" s="245" t="s">
        <v>251</v>
      </c>
      <c r="C76" s="124"/>
      <c r="D76" s="123"/>
      <c r="E76" s="244"/>
      <c r="F76" s="244"/>
      <c r="G76" s="123"/>
      <c r="H76" s="123"/>
      <c r="I76" s="61"/>
      <c r="J76" s="231"/>
      <c r="K76" s="243">
        <f>L76</f>
        <v>4.5</v>
      </c>
      <c r="L76" s="240">
        <v>4.5</v>
      </c>
      <c r="M76" s="258"/>
      <c r="N76" s="241">
        <f>O76</f>
        <v>4.5</v>
      </c>
      <c r="O76" s="240">
        <v>4.5</v>
      </c>
      <c r="P76" s="242"/>
      <c r="Q76" s="241">
        <f>R76</f>
        <v>4.5</v>
      </c>
      <c r="R76" s="240">
        <v>4.5</v>
      </c>
      <c r="S76" s="242"/>
      <c r="T76" s="241">
        <f>U76</f>
        <v>4.5</v>
      </c>
      <c r="U76" s="240">
        <v>4.5</v>
      </c>
      <c r="V76" s="242"/>
      <c r="W76" s="241">
        <f>X76</f>
        <v>4.5</v>
      </c>
      <c r="X76" s="240">
        <v>4.5</v>
      </c>
      <c r="Y76" s="241"/>
      <c r="Z76" s="239">
        <f>AA76</f>
        <v>22.5</v>
      </c>
      <c r="AA76" s="59">
        <f>L76+O76+R76+U76+X76</f>
        <v>22.5</v>
      </c>
      <c r="AB76" s="85"/>
      <c r="AC76" s="191">
        <v>2.5244326433102171</v>
      </c>
      <c r="AD76" s="236"/>
      <c r="AE76" s="236"/>
      <c r="AF76" s="236"/>
      <c r="AG76" s="236"/>
      <c r="AH76" s="236"/>
      <c r="AI76" s="236"/>
      <c r="AJ76" s="236"/>
      <c r="AK76" s="236"/>
      <c r="AL76" s="236"/>
      <c r="AM76" s="236"/>
      <c r="AN76" s="236"/>
      <c r="AO76" s="236"/>
      <c r="AP76" s="236"/>
      <c r="AQ76" s="236"/>
      <c r="AR76" s="236"/>
      <c r="AS76" s="236"/>
      <c r="AT76" s="236"/>
      <c r="AU76" s="236"/>
      <c r="AV76" s="236"/>
      <c r="AW76" s="236"/>
      <c r="AX76" s="236"/>
      <c r="AY76" s="236"/>
      <c r="AZ76" s="236"/>
      <c r="BA76" s="236"/>
      <c r="BB76" s="236"/>
      <c r="BC76" s="52">
        <v>1.7190514729685977</v>
      </c>
      <c r="BD76" s="236"/>
      <c r="BE76" s="236"/>
      <c r="BF76" s="236"/>
      <c r="BG76" s="236"/>
      <c r="BH76" s="236"/>
      <c r="BI76" s="236"/>
      <c r="BJ76" s="236"/>
      <c r="BK76" s="236"/>
      <c r="BL76" s="236"/>
      <c r="BM76" s="236"/>
      <c r="BN76" s="236"/>
      <c r="BO76" s="236"/>
      <c r="BP76" s="236"/>
      <c r="BQ76" s="236"/>
      <c r="BR76" s="236"/>
      <c r="BS76" s="236"/>
      <c r="BT76" s="236"/>
      <c r="BU76" s="236"/>
      <c r="BV76" s="236"/>
      <c r="BW76" s="236"/>
      <c r="BX76" s="236"/>
      <c r="BY76" s="236"/>
      <c r="BZ76" s="236"/>
      <c r="CA76" s="236"/>
      <c r="CB76" s="52">
        <f>BC76*1.03</f>
        <v>1.7706230171576558</v>
      </c>
      <c r="CC76" s="52"/>
      <c r="CD76" s="52"/>
      <c r="CE76" s="52"/>
      <c r="CF76" s="52"/>
      <c r="CG76" s="52"/>
      <c r="CH76" s="52"/>
      <c r="CI76" s="52"/>
      <c r="CJ76" s="52"/>
      <c r="CK76" s="52"/>
      <c r="CL76" s="52"/>
      <c r="CM76" s="52"/>
      <c r="CN76" s="52"/>
      <c r="CO76" s="52"/>
      <c r="CP76" s="52"/>
      <c r="CQ76" s="52"/>
      <c r="CR76" s="52"/>
      <c r="CS76" s="52"/>
      <c r="CT76" s="52"/>
      <c r="CU76" s="52"/>
      <c r="CV76" s="52"/>
      <c r="CW76" s="52"/>
      <c r="CX76" s="52"/>
      <c r="CY76" s="52"/>
      <c r="CZ76" s="52"/>
      <c r="DA76" s="52"/>
      <c r="DB76" s="52">
        <f>CB76*1.03</f>
        <v>1.8237417076723854</v>
      </c>
      <c r="DC76" s="52"/>
      <c r="DD76" s="52"/>
      <c r="DE76" s="52"/>
      <c r="DF76" s="52"/>
      <c r="DG76" s="52"/>
      <c r="DH76" s="52"/>
      <c r="DI76" s="52"/>
      <c r="DJ76" s="52"/>
      <c r="DK76" s="52"/>
      <c r="DL76" s="52"/>
      <c r="DM76" s="52"/>
      <c r="DN76" s="52"/>
      <c r="DO76" s="52"/>
      <c r="DP76" s="52"/>
      <c r="DQ76" s="52"/>
      <c r="DR76" s="52"/>
      <c r="DS76" s="52"/>
      <c r="DT76" s="52"/>
      <c r="DU76" s="52"/>
      <c r="DV76" s="52"/>
      <c r="DW76" s="52"/>
      <c r="DX76" s="52"/>
      <c r="DY76" s="52"/>
      <c r="DZ76" s="52"/>
      <c r="EA76" s="52"/>
      <c r="EB76" s="52">
        <f>DB76*1.03</f>
        <v>1.8784539589025571</v>
      </c>
      <c r="EC76" s="236"/>
      <c r="ED76" s="236"/>
      <c r="EE76" s="236"/>
      <c r="EF76" s="236"/>
      <c r="EG76" s="236"/>
      <c r="EH76" s="236"/>
      <c r="EI76" s="236"/>
      <c r="EJ76" s="236"/>
      <c r="EK76" s="236"/>
      <c r="EL76" s="236"/>
      <c r="EM76" s="236"/>
      <c r="EN76" s="236"/>
      <c r="EO76" s="236"/>
      <c r="EP76" s="236"/>
      <c r="EQ76" s="236"/>
      <c r="ER76" s="236"/>
      <c r="ES76" s="236"/>
      <c r="ET76" s="236"/>
      <c r="EU76" s="236"/>
      <c r="EV76" s="236"/>
      <c r="EW76" s="236"/>
      <c r="EX76" s="236"/>
      <c r="EY76" s="236"/>
      <c r="EZ76" s="236"/>
      <c r="FA76" s="236"/>
      <c r="FB76" s="237">
        <f>AC76+BC76+CB76+DB76+EB76</f>
        <v>9.7163028000114124</v>
      </c>
      <c r="FC76" s="118"/>
      <c r="FD76" s="118"/>
      <c r="FE76" s="118"/>
      <c r="FF76" s="118"/>
      <c r="FG76" s="118"/>
      <c r="FH76" s="118"/>
      <c r="FI76" s="118"/>
      <c r="FJ76" s="118"/>
      <c r="FK76" s="118"/>
      <c r="FL76" s="118"/>
      <c r="FM76" s="118"/>
      <c r="FN76" s="118"/>
      <c r="FO76" s="118"/>
      <c r="FP76" s="118"/>
      <c r="FQ76" s="118"/>
      <c r="FR76" s="118"/>
      <c r="FS76" s="118"/>
      <c r="FT76" s="118"/>
      <c r="FU76" s="118"/>
      <c r="FV76" s="118"/>
      <c r="FW76" s="118"/>
      <c r="FX76" s="118"/>
      <c r="FY76" s="118"/>
      <c r="FZ76" s="118"/>
      <c r="GA76" s="117"/>
      <c r="GB76" s="53">
        <f>AC76*54.038/56.585</f>
        <v>2.4108030605142265</v>
      </c>
      <c r="GC76" s="236">
        <f>BC76*30.76/40</f>
        <v>1.3219505827128517</v>
      </c>
      <c r="GD76" s="236">
        <f>CB76*35.25/41.2</f>
        <v>1.5149141105535766</v>
      </c>
      <c r="GE76" s="236">
        <f>DB76*31.07/42.436</f>
        <v>1.3352732316283584</v>
      </c>
      <c r="GF76" s="236">
        <f>EB76*38.13/43.709</f>
        <v>1.6386888158721202</v>
      </c>
      <c r="GG76" s="164">
        <f>SUM(GB76:GF76)</f>
        <v>8.221629801281134</v>
      </c>
    </row>
    <row r="77" spans="1:189" x14ac:dyDescent="0.25">
      <c r="A77" s="235"/>
      <c r="B77" s="245" t="s">
        <v>250</v>
      </c>
      <c r="C77" s="124"/>
      <c r="D77" s="123"/>
      <c r="E77" s="244"/>
      <c r="F77" s="244"/>
      <c r="G77" s="123"/>
      <c r="H77" s="123"/>
      <c r="I77" s="61"/>
      <c r="J77" s="231"/>
      <c r="K77" s="243">
        <f>L77</f>
        <v>2.2000000000000002</v>
      </c>
      <c r="L77" s="240">
        <v>2.2000000000000002</v>
      </c>
      <c r="M77" s="258"/>
      <c r="N77" s="241">
        <f>O77</f>
        <v>2.2000000000000002</v>
      </c>
      <c r="O77" s="240">
        <v>2.2000000000000002</v>
      </c>
      <c r="P77" s="242"/>
      <c r="Q77" s="241">
        <f>R77</f>
        <v>2.2000000000000002</v>
      </c>
      <c r="R77" s="240">
        <v>2.2000000000000002</v>
      </c>
      <c r="S77" s="242"/>
      <c r="T77" s="241">
        <f>U77</f>
        <v>2.2000000000000002</v>
      </c>
      <c r="U77" s="240">
        <v>2.2000000000000002</v>
      </c>
      <c r="V77" s="242"/>
      <c r="W77" s="241">
        <f>X77</f>
        <v>2.2000000000000002</v>
      </c>
      <c r="X77" s="240">
        <v>2.2000000000000002</v>
      </c>
      <c r="Y77" s="241"/>
      <c r="Z77" s="239">
        <f>AA77</f>
        <v>11</v>
      </c>
      <c r="AA77" s="59">
        <f>L77+O77+R77+U77+X77</f>
        <v>11</v>
      </c>
      <c r="AB77" s="85"/>
      <c r="AC77" s="191">
        <v>1.2341670700627729</v>
      </c>
      <c r="AD77" s="236"/>
      <c r="AE77" s="236"/>
      <c r="AF77" s="236"/>
      <c r="AG77" s="236"/>
      <c r="AH77" s="236"/>
      <c r="AI77" s="236"/>
      <c r="AJ77" s="236"/>
      <c r="AK77" s="236"/>
      <c r="AL77" s="236"/>
      <c r="AM77" s="236"/>
      <c r="AN77" s="236"/>
      <c r="AO77" s="236"/>
      <c r="AP77" s="236"/>
      <c r="AQ77" s="236"/>
      <c r="AR77" s="236"/>
      <c r="AS77" s="236"/>
      <c r="AT77" s="236"/>
      <c r="AU77" s="236"/>
      <c r="AV77" s="236"/>
      <c r="AW77" s="236"/>
      <c r="AX77" s="236"/>
      <c r="AY77" s="236"/>
      <c r="AZ77" s="236"/>
      <c r="BA77" s="236"/>
      <c r="BB77" s="247"/>
      <c r="BC77" s="52">
        <v>0.84042516456242566</v>
      </c>
      <c r="BD77" s="236"/>
      <c r="BE77" s="236"/>
      <c r="BF77" s="236"/>
      <c r="BG77" s="236"/>
      <c r="BH77" s="236"/>
      <c r="BI77" s="236"/>
      <c r="BJ77" s="236"/>
      <c r="BK77" s="236"/>
      <c r="BL77" s="236"/>
      <c r="BM77" s="236"/>
      <c r="BN77" s="236"/>
      <c r="BO77" s="236"/>
      <c r="BP77" s="236"/>
      <c r="BQ77" s="236"/>
      <c r="BR77" s="236"/>
      <c r="BS77" s="236"/>
      <c r="BT77" s="236"/>
      <c r="BU77" s="236"/>
      <c r="BV77" s="236"/>
      <c r="BW77" s="236"/>
      <c r="BX77" s="236"/>
      <c r="BY77" s="236"/>
      <c r="BZ77" s="236"/>
      <c r="CA77" s="236"/>
      <c r="CB77" s="52">
        <f>BC77*1.03</f>
        <v>0.86563791949929847</v>
      </c>
      <c r="CC77" s="52"/>
      <c r="CD77" s="52"/>
      <c r="CE77" s="52"/>
      <c r="CF77" s="52"/>
      <c r="CG77" s="52"/>
      <c r="CH77" s="52"/>
      <c r="CI77" s="52"/>
      <c r="CJ77" s="52"/>
      <c r="CK77" s="52"/>
      <c r="CL77" s="52"/>
      <c r="CM77" s="52"/>
      <c r="CN77" s="52"/>
      <c r="CO77" s="52"/>
      <c r="CP77" s="52"/>
      <c r="CQ77" s="52"/>
      <c r="CR77" s="52"/>
      <c r="CS77" s="52"/>
      <c r="CT77" s="52"/>
      <c r="CU77" s="52"/>
      <c r="CV77" s="52"/>
      <c r="CW77" s="52"/>
      <c r="CX77" s="52"/>
      <c r="CY77" s="52"/>
      <c r="CZ77" s="52"/>
      <c r="DA77" s="52"/>
      <c r="DB77" s="52">
        <f>CB77*1.03</f>
        <v>0.89160705708427745</v>
      </c>
      <c r="DC77" s="52"/>
      <c r="DD77" s="52"/>
      <c r="DE77" s="52"/>
      <c r="DF77" s="52"/>
      <c r="DG77" s="52"/>
      <c r="DH77" s="52"/>
      <c r="DI77" s="52"/>
      <c r="DJ77" s="52"/>
      <c r="DK77" s="52"/>
      <c r="DL77" s="52"/>
      <c r="DM77" s="52"/>
      <c r="DN77" s="52"/>
      <c r="DO77" s="52"/>
      <c r="DP77" s="52"/>
      <c r="DQ77" s="52"/>
      <c r="DR77" s="52"/>
      <c r="DS77" s="52"/>
      <c r="DT77" s="52"/>
      <c r="DU77" s="52"/>
      <c r="DV77" s="52"/>
      <c r="DW77" s="52"/>
      <c r="DX77" s="52"/>
      <c r="DY77" s="52"/>
      <c r="DZ77" s="52"/>
      <c r="EA77" s="52"/>
      <c r="EB77" s="52">
        <f>DB77*1.03</f>
        <v>0.91835526879680585</v>
      </c>
      <c r="EC77" s="246"/>
      <c r="ED77" s="236"/>
      <c r="EE77" s="236"/>
      <c r="EF77" s="236"/>
      <c r="EG77" s="236"/>
      <c r="EH77" s="236"/>
      <c r="EI77" s="236"/>
      <c r="EJ77" s="236"/>
      <c r="EK77" s="236"/>
      <c r="EL77" s="236"/>
      <c r="EM77" s="236"/>
      <c r="EN77" s="236"/>
      <c r="EO77" s="236"/>
      <c r="EP77" s="236"/>
      <c r="EQ77" s="236"/>
      <c r="ER77" s="236"/>
      <c r="ES77" s="236"/>
      <c r="ET77" s="236"/>
      <c r="EU77" s="236"/>
      <c r="EV77" s="236"/>
      <c r="EW77" s="236"/>
      <c r="EX77" s="236"/>
      <c r="EY77" s="236"/>
      <c r="EZ77" s="236"/>
      <c r="FA77" s="236"/>
      <c r="FB77" s="237">
        <f>AC77+BC77+CB77+DB77+EB77</f>
        <v>4.7501924800055804</v>
      </c>
      <c r="FC77" s="118"/>
      <c r="FD77" s="118"/>
      <c r="FE77" s="118"/>
      <c r="FF77" s="118"/>
      <c r="FG77" s="118"/>
      <c r="FH77" s="118"/>
      <c r="FI77" s="118"/>
      <c r="FJ77" s="118"/>
      <c r="FK77" s="118"/>
      <c r="FL77" s="118"/>
      <c r="FM77" s="118"/>
      <c r="FN77" s="118"/>
      <c r="FO77" s="118"/>
      <c r="FP77" s="118"/>
      <c r="FQ77" s="118"/>
      <c r="FR77" s="118"/>
      <c r="FS77" s="118"/>
      <c r="FT77" s="118"/>
      <c r="FU77" s="118"/>
      <c r="FV77" s="118"/>
      <c r="FW77" s="118"/>
      <c r="FX77" s="118"/>
      <c r="FY77" s="118"/>
      <c r="FZ77" s="118"/>
      <c r="GA77" s="117"/>
      <c r="GB77" s="53">
        <f>AC77*54.038/56.585</f>
        <v>1.178614829584733</v>
      </c>
      <c r="GC77" s="236">
        <f>BC77*30.76/40</f>
        <v>0.64628695154850535</v>
      </c>
      <c r="GD77" s="236">
        <f>CB77*35.25/41.2</f>
        <v>0.74062467627063766</v>
      </c>
      <c r="GE77" s="236">
        <f>DB77*31.07/42.436</f>
        <v>0.65280024657386415</v>
      </c>
      <c r="GF77" s="236">
        <f>EB77*38.13/43.709</f>
        <v>0.80113675442637</v>
      </c>
      <c r="GG77" s="164">
        <f>SUM(GB77:GF77)</f>
        <v>4.0194634584041102</v>
      </c>
    </row>
    <row r="78" spans="1:189" x14ac:dyDescent="0.25">
      <c r="A78" s="235"/>
      <c r="B78" s="257" t="s">
        <v>249</v>
      </c>
      <c r="C78" s="124"/>
      <c r="D78" s="123"/>
      <c r="E78" s="244"/>
      <c r="F78" s="244"/>
      <c r="G78" s="123"/>
      <c r="H78" s="123"/>
      <c r="I78" s="61"/>
      <c r="J78" s="231"/>
      <c r="K78" s="256">
        <f>M78</f>
        <v>1.05</v>
      </c>
      <c r="L78" s="241"/>
      <c r="M78" s="253">
        <f>SUM(M79:M87)</f>
        <v>1.05</v>
      </c>
      <c r="N78" s="254">
        <f>P78</f>
        <v>1.05</v>
      </c>
      <c r="O78" s="242"/>
      <c r="P78" s="253">
        <f>SUM(P79:P87)</f>
        <v>1.05</v>
      </c>
      <c r="Q78" s="254">
        <f>S78</f>
        <v>1.05</v>
      </c>
      <c r="R78" s="255"/>
      <c r="S78" s="253">
        <f>SUM(S79:S87)</f>
        <v>1.05</v>
      </c>
      <c r="T78" s="254">
        <f>V78</f>
        <v>1.05</v>
      </c>
      <c r="U78" s="255"/>
      <c r="V78" s="253">
        <f>SUM(V79:V87)</f>
        <v>1.05</v>
      </c>
      <c r="W78" s="254">
        <f>Y78</f>
        <v>1.05</v>
      </c>
      <c r="X78" s="254"/>
      <c r="Y78" s="253">
        <f>SUM(Y79:Y87)</f>
        <v>1.05</v>
      </c>
      <c r="Z78" s="252">
        <f>AB78</f>
        <v>5.25</v>
      </c>
      <c r="AA78" s="59"/>
      <c r="AB78" s="85">
        <f>Y78+V78+S78+P78+M78</f>
        <v>5.25</v>
      </c>
      <c r="AC78" s="248">
        <f>SUM(AC79:AC87)</f>
        <v>4.5990000000000002</v>
      </c>
      <c r="AD78" s="248">
        <f>SUM(AD79:AD87)</f>
        <v>0</v>
      </c>
      <c r="AE78" s="248">
        <f>SUM(AE79:AE87)</f>
        <v>0</v>
      </c>
      <c r="AF78" s="248">
        <f>SUM(AF79:AF87)</f>
        <v>0</v>
      </c>
      <c r="AG78" s="248">
        <f>SUM(AG79:AG87)</f>
        <v>0</v>
      </c>
      <c r="AH78" s="248">
        <f>SUM(AH79:AH87)</f>
        <v>0</v>
      </c>
      <c r="AI78" s="248">
        <f>SUM(AI79:AI87)</f>
        <v>0</v>
      </c>
      <c r="AJ78" s="248">
        <f>SUM(AJ79:AJ87)</f>
        <v>0</v>
      </c>
      <c r="AK78" s="248">
        <f>SUM(AK79:AK87)</f>
        <v>0</v>
      </c>
      <c r="AL78" s="248">
        <f>SUM(AL79:AL87)</f>
        <v>0</v>
      </c>
      <c r="AM78" s="248">
        <f>SUM(AM79:AM87)</f>
        <v>0</v>
      </c>
      <c r="AN78" s="248">
        <f>SUM(AN79:AN87)</f>
        <v>0</v>
      </c>
      <c r="AO78" s="248">
        <f>SUM(AO79:AO87)</f>
        <v>0</v>
      </c>
      <c r="AP78" s="248">
        <f>SUM(AP79:AP87)</f>
        <v>0</v>
      </c>
      <c r="AQ78" s="248">
        <f>SUM(AQ79:AQ87)</f>
        <v>0</v>
      </c>
      <c r="AR78" s="248">
        <f>SUM(AR79:AR87)</f>
        <v>0</v>
      </c>
      <c r="AS78" s="248">
        <f>SUM(AS79:AS87)</f>
        <v>0</v>
      </c>
      <c r="AT78" s="248">
        <f>SUM(AT79:AT87)</f>
        <v>0</v>
      </c>
      <c r="AU78" s="248">
        <f>SUM(AU79:AU87)</f>
        <v>0</v>
      </c>
      <c r="AV78" s="248">
        <f>SUM(AV79:AV87)</f>
        <v>0</v>
      </c>
      <c r="AW78" s="248">
        <f>SUM(AW79:AW87)</f>
        <v>0</v>
      </c>
      <c r="AX78" s="248">
        <f>SUM(AX79:AX87)</f>
        <v>0</v>
      </c>
      <c r="AY78" s="248">
        <f>SUM(AY79:AY87)</f>
        <v>0</v>
      </c>
      <c r="AZ78" s="248">
        <f>SUM(AZ79:AZ87)</f>
        <v>0</v>
      </c>
      <c r="BA78" s="248">
        <f>SUM(BA79:BA87)</f>
        <v>0</v>
      </c>
      <c r="BB78" s="251">
        <f>SUM(BB79:BB87)</f>
        <v>0</v>
      </c>
      <c r="BC78" s="250">
        <f>SUM(BC79:BC87)</f>
        <v>4.5990000000000002</v>
      </c>
      <c r="BD78" s="250">
        <f>SUM(BD79:BD87)</f>
        <v>0</v>
      </c>
      <c r="BE78" s="250">
        <f>SUM(BE79:BE87)</f>
        <v>0</v>
      </c>
      <c r="BF78" s="250">
        <f>SUM(BF79:BF87)</f>
        <v>0</v>
      </c>
      <c r="BG78" s="250">
        <f>SUM(BG79:BG87)</f>
        <v>0</v>
      </c>
      <c r="BH78" s="250">
        <f>SUM(BH79:BH87)</f>
        <v>0</v>
      </c>
      <c r="BI78" s="250">
        <f>SUM(BI79:BI87)</f>
        <v>0</v>
      </c>
      <c r="BJ78" s="250">
        <f>SUM(BJ79:BJ87)</f>
        <v>0</v>
      </c>
      <c r="BK78" s="250">
        <f>SUM(BK79:BK87)</f>
        <v>0</v>
      </c>
      <c r="BL78" s="250">
        <f>SUM(BL79:BL87)</f>
        <v>0</v>
      </c>
      <c r="BM78" s="250">
        <f>SUM(BM79:BM87)</f>
        <v>0</v>
      </c>
      <c r="BN78" s="250">
        <f>SUM(BN79:BN87)</f>
        <v>0</v>
      </c>
      <c r="BO78" s="250">
        <f>SUM(BO79:BO87)</f>
        <v>0</v>
      </c>
      <c r="BP78" s="250">
        <f>SUM(BP79:BP87)</f>
        <v>0</v>
      </c>
      <c r="BQ78" s="250">
        <f>SUM(BQ79:BQ87)</f>
        <v>0</v>
      </c>
      <c r="BR78" s="250">
        <f>SUM(BR79:BR87)</f>
        <v>0</v>
      </c>
      <c r="BS78" s="250">
        <f>SUM(BS79:BS87)</f>
        <v>0</v>
      </c>
      <c r="BT78" s="250">
        <f>SUM(BT79:BT87)</f>
        <v>0</v>
      </c>
      <c r="BU78" s="250">
        <f>SUM(BU79:BU87)</f>
        <v>0</v>
      </c>
      <c r="BV78" s="250">
        <f>SUM(BV79:BV87)</f>
        <v>0</v>
      </c>
      <c r="BW78" s="250">
        <f>SUM(BW79:BW87)</f>
        <v>0</v>
      </c>
      <c r="BX78" s="250">
        <f>SUM(BX79:BX87)</f>
        <v>0</v>
      </c>
      <c r="BY78" s="250">
        <f>SUM(BY79:BY87)</f>
        <v>0</v>
      </c>
      <c r="BZ78" s="250">
        <f>SUM(BZ79:BZ87)</f>
        <v>0</v>
      </c>
      <c r="CA78" s="250">
        <f>SUM(CA79:CA87)</f>
        <v>0</v>
      </c>
      <c r="CB78" s="250">
        <f>SUM(CB79:CB87)</f>
        <v>4.7369699999999995</v>
      </c>
      <c r="CC78" s="250">
        <f>SUM(CC79:CC87)</f>
        <v>0</v>
      </c>
      <c r="CD78" s="250">
        <f>SUM(CD79:CD87)</f>
        <v>0</v>
      </c>
      <c r="CE78" s="250">
        <f>SUM(CE79:CE87)</f>
        <v>0</v>
      </c>
      <c r="CF78" s="250">
        <f>SUM(CF79:CF87)</f>
        <v>0</v>
      </c>
      <c r="CG78" s="250">
        <f>SUM(CG79:CG87)</f>
        <v>0</v>
      </c>
      <c r="CH78" s="250">
        <f>SUM(CH79:CH87)</f>
        <v>0</v>
      </c>
      <c r="CI78" s="250">
        <f>SUM(CI79:CI87)</f>
        <v>0</v>
      </c>
      <c r="CJ78" s="250">
        <f>SUM(CJ79:CJ87)</f>
        <v>0</v>
      </c>
      <c r="CK78" s="250">
        <f>SUM(CK79:CK87)</f>
        <v>0</v>
      </c>
      <c r="CL78" s="250">
        <f>SUM(CL79:CL87)</f>
        <v>0</v>
      </c>
      <c r="CM78" s="250">
        <f>SUM(CM79:CM87)</f>
        <v>0</v>
      </c>
      <c r="CN78" s="250">
        <f>SUM(CN79:CN87)</f>
        <v>0</v>
      </c>
      <c r="CO78" s="250">
        <f>SUM(CO79:CO87)</f>
        <v>0</v>
      </c>
      <c r="CP78" s="250">
        <f>SUM(CP79:CP87)</f>
        <v>0</v>
      </c>
      <c r="CQ78" s="250">
        <f>SUM(CQ79:CQ87)</f>
        <v>0</v>
      </c>
      <c r="CR78" s="250">
        <f>SUM(CR79:CR87)</f>
        <v>0</v>
      </c>
      <c r="CS78" s="250">
        <f>SUM(CS79:CS87)</f>
        <v>0</v>
      </c>
      <c r="CT78" s="250">
        <f>SUM(CT79:CT87)</f>
        <v>0</v>
      </c>
      <c r="CU78" s="250">
        <f>SUM(CU79:CU87)</f>
        <v>0</v>
      </c>
      <c r="CV78" s="250">
        <f>SUM(CV79:CV87)</f>
        <v>0</v>
      </c>
      <c r="CW78" s="250">
        <f>SUM(CW79:CW87)</f>
        <v>0</v>
      </c>
      <c r="CX78" s="250">
        <f>SUM(CX79:CX87)</f>
        <v>0</v>
      </c>
      <c r="CY78" s="250">
        <f>SUM(CY79:CY87)</f>
        <v>0</v>
      </c>
      <c r="CZ78" s="250">
        <f>SUM(CZ79:CZ87)</f>
        <v>0</v>
      </c>
      <c r="DA78" s="250">
        <f>SUM(DA79:DA87)</f>
        <v>0</v>
      </c>
      <c r="DB78" s="250">
        <f>SUM(DB79:DB87)</f>
        <v>4.8790791000000002</v>
      </c>
      <c r="DC78" s="250">
        <f>SUM(DC79:DC87)</f>
        <v>0</v>
      </c>
      <c r="DD78" s="250">
        <f>SUM(DD79:DD87)</f>
        <v>0</v>
      </c>
      <c r="DE78" s="250">
        <f>SUM(DE79:DE87)</f>
        <v>0</v>
      </c>
      <c r="DF78" s="250">
        <f>SUM(DF79:DF87)</f>
        <v>0</v>
      </c>
      <c r="DG78" s="250">
        <f>SUM(DG79:DG87)</f>
        <v>0</v>
      </c>
      <c r="DH78" s="250">
        <f>SUM(DH79:DH87)</f>
        <v>0</v>
      </c>
      <c r="DI78" s="250">
        <f>SUM(DI79:DI87)</f>
        <v>0</v>
      </c>
      <c r="DJ78" s="250">
        <f>SUM(DJ79:DJ87)</f>
        <v>0</v>
      </c>
      <c r="DK78" s="250">
        <f>SUM(DK79:DK87)</f>
        <v>0</v>
      </c>
      <c r="DL78" s="250">
        <f>SUM(DL79:DL87)</f>
        <v>0</v>
      </c>
      <c r="DM78" s="250">
        <f>SUM(DM79:DM87)</f>
        <v>0</v>
      </c>
      <c r="DN78" s="250">
        <f>SUM(DN79:DN87)</f>
        <v>0</v>
      </c>
      <c r="DO78" s="250">
        <f>SUM(DO79:DO87)</f>
        <v>0</v>
      </c>
      <c r="DP78" s="250">
        <f>SUM(DP79:DP87)</f>
        <v>0</v>
      </c>
      <c r="DQ78" s="250">
        <f>SUM(DQ79:DQ87)</f>
        <v>0</v>
      </c>
      <c r="DR78" s="250">
        <f>SUM(DR79:DR87)</f>
        <v>0</v>
      </c>
      <c r="DS78" s="250">
        <f>SUM(DS79:DS87)</f>
        <v>0</v>
      </c>
      <c r="DT78" s="250">
        <f>SUM(DT79:DT87)</f>
        <v>0</v>
      </c>
      <c r="DU78" s="250">
        <f>SUM(DU79:DU87)</f>
        <v>0</v>
      </c>
      <c r="DV78" s="250">
        <f>SUM(DV79:DV87)</f>
        <v>0</v>
      </c>
      <c r="DW78" s="250">
        <f>SUM(DW79:DW87)</f>
        <v>0</v>
      </c>
      <c r="DX78" s="250">
        <f>SUM(DX79:DX87)</f>
        <v>0</v>
      </c>
      <c r="DY78" s="250">
        <f>SUM(DY79:DY87)</f>
        <v>0</v>
      </c>
      <c r="DZ78" s="250">
        <f>SUM(DZ79:DZ87)</f>
        <v>0</v>
      </c>
      <c r="EA78" s="250">
        <f>SUM(EA79:EA87)</f>
        <v>0</v>
      </c>
      <c r="EB78" s="250">
        <f>SUM(EB79:EB87)</f>
        <v>5.0254514729999995</v>
      </c>
      <c r="EC78" s="249">
        <f>SUM(EC79:EC87)</f>
        <v>0</v>
      </c>
      <c r="ED78" s="248">
        <f>SUM(ED79:ED87)</f>
        <v>0</v>
      </c>
      <c r="EE78" s="248">
        <f>SUM(EE79:EE87)</f>
        <v>0</v>
      </c>
      <c r="EF78" s="248">
        <f>SUM(EF79:EF87)</f>
        <v>0</v>
      </c>
      <c r="EG78" s="248">
        <f>SUM(EG79:EG87)</f>
        <v>0</v>
      </c>
      <c r="EH78" s="248">
        <f>SUM(EH79:EH87)</f>
        <v>0</v>
      </c>
      <c r="EI78" s="248">
        <f>SUM(EI79:EI87)</f>
        <v>0</v>
      </c>
      <c r="EJ78" s="248">
        <f>SUM(EJ79:EJ87)</f>
        <v>0</v>
      </c>
      <c r="EK78" s="248">
        <f>SUM(EK79:EK87)</f>
        <v>0</v>
      </c>
      <c r="EL78" s="248">
        <f>SUM(EL79:EL87)</f>
        <v>0</v>
      </c>
      <c r="EM78" s="248">
        <f>SUM(EM79:EM87)</f>
        <v>0</v>
      </c>
      <c r="EN78" s="248">
        <f>SUM(EN79:EN87)</f>
        <v>0</v>
      </c>
      <c r="EO78" s="248">
        <f>SUM(EO79:EO87)</f>
        <v>0</v>
      </c>
      <c r="EP78" s="248">
        <f>SUM(EP79:EP87)</f>
        <v>0</v>
      </c>
      <c r="EQ78" s="248">
        <f>SUM(EQ79:EQ87)</f>
        <v>0</v>
      </c>
      <c r="ER78" s="248">
        <f>SUM(ER79:ER87)</f>
        <v>0</v>
      </c>
      <c r="ES78" s="248">
        <f>SUM(ES79:ES87)</f>
        <v>0</v>
      </c>
      <c r="ET78" s="248">
        <f>SUM(ET79:ET87)</f>
        <v>0</v>
      </c>
      <c r="EU78" s="248">
        <f>SUM(EU79:EU87)</f>
        <v>0</v>
      </c>
      <c r="EV78" s="248">
        <f>SUM(EV79:EV87)</f>
        <v>0</v>
      </c>
      <c r="EW78" s="248">
        <f>SUM(EW79:EW87)</f>
        <v>0</v>
      </c>
      <c r="EX78" s="248">
        <f>SUM(EX79:EX87)</f>
        <v>0</v>
      </c>
      <c r="EY78" s="248">
        <f>SUM(EY79:EY87)</f>
        <v>0</v>
      </c>
      <c r="EZ78" s="248">
        <f>SUM(EZ79:EZ87)</f>
        <v>0</v>
      </c>
      <c r="FA78" s="248">
        <f>SUM(FA79:FA87)</f>
        <v>0</v>
      </c>
      <c r="FB78" s="248">
        <f>SUM(FB79:FB87)</f>
        <v>23.839500573000002</v>
      </c>
      <c r="FC78" s="118"/>
      <c r="FD78" s="118"/>
      <c r="FE78" s="118"/>
      <c r="FF78" s="118"/>
      <c r="FG78" s="118"/>
      <c r="FH78" s="118"/>
      <c r="FI78" s="118"/>
      <c r="FJ78" s="118"/>
      <c r="FK78" s="118"/>
      <c r="FL78" s="118"/>
      <c r="FM78" s="118"/>
      <c r="FN78" s="118"/>
      <c r="FO78" s="118"/>
      <c r="FP78" s="118"/>
      <c r="FQ78" s="118"/>
      <c r="FR78" s="118"/>
      <c r="FS78" s="118"/>
      <c r="FT78" s="118"/>
      <c r="FU78" s="118"/>
      <c r="FV78" s="118"/>
      <c r="FW78" s="118"/>
      <c r="FX78" s="118"/>
      <c r="FY78" s="118"/>
      <c r="FZ78" s="118"/>
      <c r="GA78" s="117"/>
      <c r="GB78" s="81">
        <f>SUM(GB79:GB87)</f>
        <v>4.3919901387293452</v>
      </c>
      <c r="GC78" s="166">
        <f>SUM(GC79:GC87)</f>
        <v>3.5366310000000007</v>
      </c>
      <c r="GD78" s="166">
        <f>SUM(GD79:GD87)</f>
        <v>4.05286875</v>
      </c>
      <c r="GE78" s="166">
        <f>SUM(GE79:GE87)</f>
        <v>3.5722732499999994</v>
      </c>
      <c r="GF78" s="166">
        <f>SUM(GF79:GF87)</f>
        <v>4.3840047739708066</v>
      </c>
      <c r="GG78" s="165">
        <f>SUM(GB78:GF78)</f>
        <v>19.937767912700153</v>
      </c>
    </row>
    <row r="79" spans="1:189" x14ac:dyDescent="0.25">
      <c r="A79" s="235"/>
      <c r="B79" s="245" t="s">
        <v>248</v>
      </c>
      <c r="C79" s="124"/>
      <c r="D79" s="123"/>
      <c r="E79" s="244"/>
      <c r="F79" s="244"/>
      <c r="G79" s="123"/>
      <c r="H79" s="123"/>
      <c r="I79" s="61"/>
      <c r="J79" s="231"/>
      <c r="K79" s="243">
        <f>M79</f>
        <v>0.1</v>
      </c>
      <c r="L79" s="241"/>
      <c r="M79" s="240">
        <v>0.1</v>
      </c>
      <c r="N79" s="241">
        <f>P79</f>
        <v>0.1</v>
      </c>
      <c r="O79" s="242"/>
      <c r="P79" s="240">
        <v>0.1</v>
      </c>
      <c r="Q79" s="241">
        <f>S79</f>
        <v>0.1</v>
      </c>
      <c r="R79" s="242"/>
      <c r="S79" s="240">
        <v>0.1</v>
      </c>
      <c r="T79" s="241">
        <f>V79</f>
        <v>0.1</v>
      </c>
      <c r="U79" s="242"/>
      <c r="V79" s="240">
        <v>0.1</v>
      </c>
      <c r="W79" s="241">
        <f>Y79</f>
        <v>0.1</v>
      </c>
      <c r="X79" s="241"/>
      <c r="Y79" s="240">
        <v>0.1</v>
      </c>
      <c r="Z79" s="239">
        <f>AB79</f>
        <v>0.5</v>
      </c>
      <c r="AA79" s="59"/>
      <c r="AB79" s="85">
        <f>Y79+V79+S79+P79+M79</f>
        <v>0.5</v>
      </c>
      <c r="AC79" s="238">
        <f>Y79*4.38</f>
        <v>0.438</v>
      </c>
      <c r="AD79" s="236"/>
      <c r="AE79" s="236"/>
      <c r="AF79" s="236"/>
      <c r="AG79" s="236"/>
      <c r="AH79" s="236"/>
      <c r="AI79" s="236"/>
      <c r="AJ79" s="236"/>
      <c r="AK79" s="236"/>
      <c r="AL79" s="236"/>
      <c r="AM79" s="236"/>
      <c r="AN79" s="236"/>
      <c r="AO79" s="236"/>
      <c r="AP79" s="236"/>
      <c r="AQ79" s="236"/>
      <c r="AR79" s="236"/>
      <c r="AS79" s="236"/>
      <c r="AT79" s="236"/>
      <c r="AU79" s="236"/>
      <c r="AV79" s="236"/>
      <c r="AW79" s="236"/>
      <c r="AX79" s="236"/>
      <c r="AY79" s="236"/>
      <c r="AZ79" s="236"/>
      <c r="BA79" s="236"/>
      <c r="BB79" s="247"/>
      <c r="BC79" s="52">
        <v>0.438</v>
      </c>
      <c r="BD79" s="236"/>
      <c r="BE79" s="236"/>
      <c r="BF79" s="236"/>
      <c r="BG79" s="236"/>
      <c r="BH79" s="236"/>
      <c r="BI79" s="236"/>
      <c r="BJ79" s="236"/>
      <c r="BK79" s="236"/>
      <c r="BL79" s="236"/>
      <c r="BM79" s="236"/>
      <c r="BN79" s="236"/>
      <c r="BO79" s="236"/>
      <c r="BP79" s="236"/>
      <c r="BQ79" s="236"/>
      <c r="BR79" s="236"/>
      <c r="BS79" s="236"/>
      <c r="BT79" s="236"/>
      <c r="BU79" s="236"/>
      <c r="BV79" s="236"/>
      <c r="BW79" s="236"/>
      <c r="BX79" s="236"/>
      <c r="BY79" s="236"/>
      <c r="BZ79" s="236"/>
      <c r="CA79" s="236"/>
      <c r="CB79" s="52">
        <f>BC79*1.03</f>
        <v>0.45113999999999999</v>
      </c>
      <c r="CC79" s="52"/>
      <c r="CD79" s="52"/>
      <c r="CE79" s="52"/>
      <c r="CF79" s="52"/>
      <c r="CG79" s="52"/>
      <c r="CH79" s="52"/>
      <c r="CI79" s="52"/>
      <c r="CJ79" s="52"/>
      <c r="CK79" s="52"/>
      <c r="CL79" s="52"/>
      <c r="CM79" s="52"/>
      <c r="CN79" s="52"/>
      <c r="CO79" s="52"/>
      <c r="CP79" s="52"/>
      <c r="CQ79" s="52"/>
      <c r="CR79" s="52"/>
      <c r="CS79" s="52"/>
      <c r="CT79" s="52"/>
      <c r="CU79" s="52"/>
      <c r="CV79" s="52"/>
      <c r="CW79" s="52"/>
      <c r="CX79" s="52"/>
      <c r="CY79" s="52"/>
      <c r="CZ79" s="52"/>
      <c r="DA79" s="52"/>
      <c r="DB79" s="52">
        <f>CB79*1.03</f>
        <v>0.46467419999999998</v>
      </c>
      <c r="DC79" s="52"/>
      <c r="DD79" s="52"/>
      <c r="DE79" s="52"/>
      <c r="DF79" s="52"/>
      <c r="DG79" s="52"/>
      <c r="DH79" s="52"/>
      <c r="DI79" s="52"/>
      <c r="DJ79" s="52"/>
      <c r="DK79" s="52"/>
      <c r="DL79" s="52"/>
      <c r="DM79" s="52"/>
      <c r="DN79" s="52"/>
      <c r="DO79" s="52"/>
      <c r="DP79" s="52"/>
      <c r="DQ79" s="52"/>
      <c r="DR79" s="52"/>
      <c r="DS79" s="52"/>
      <c r="DT79" s="52"/>
      <c r="DU79" s="52"/>
      <c r="DV79" s="52"/>
      <c r="DW79" s="52"/>
      <c r="DX79" s="52"/>
      <c r="DY79" s="52"/>
      <c r="DZ79" s="52"/>
      <c r="EA79" s="52"/>
      <c r="EB79" s="52">
        <f>DB79*1.03</f>
        <v>0.47861442599999998</v>
      </c>
      <c r="EC79" s="246"/>
      <c r="ED79" s="236"/>
      <c r="EE79" s="236"/>
      <c r="EF79" s="236"/>
      <c r="EG79" s="236"/>
      <c r="EH79" s="236"/>
      <c r="EI79" s="236"/>
      <c r="EJ79" s="236"/>
      <c r="EK79" s="236"/>
      <c r="EL79" s="236"/>
      <c r="EM79" s="236"/>
      <c r="EN79" s="236"/>
      <c r="EO79" s="236"/>
      <c r="EP79" s="236"/>
      <c r="EQ79" s="236"/>
      <c r="ER79" s="236"/>
      <c r="ES79" s="236"/>
      <c r="ET79" s="236"/>
      <c r="EU79" s="236"/>
      <c r="EV79" s="236"/>
      <c r="EW79" s="236"/>
      <c r="EX79" s="236"/>
      <c r="EY79" s="236"/>
      <c r="EZ79" s="236"/>
      <c r="FA79" s="236"/>
      <c r="FB79" s="237">
        <f>AC79+BC79+CB79+DB79+EB79</f>
        <v>2.2704286259999997</v>
      </c>
      <c r="FC79" s="118"/>
      <c r="FD79" s="118"/>
      <c r="FE79" s="118"/>
      <c r="FF79" s="118"/>
      <c r="FG79" s="118"/>
      <c r="FH79" s="118"/>
      <c r="FI79" s="118"/>
      <c r="FJ79" s="118"/>
      <c r="FK79" s="118"/>
      <c r="FL79" s="118"/>
      <c r="FM79" s="118"/>
      <c r="FN79" s="118"/>
      <c r="FO79" s="118"/>
      <c r="FP79" s="118"/>
      <c r="FQ79" s="118"/>
      <c r="FR79" s="118"/>
      <c r="FS79" s="118"/>
      <c r="FT79" s="118"/>
      <c r="FU79" s="118"/>
      <c r="FV79" s="118"/>
      <c r="FW79" s="118"/>
      <c r="FX79" s="118"/>
      <c r="FY79" s="118"/>
      <c r="FZ79" s="118"/>
      <c r="GA79" s="117"/>
      <c r="GB79" s="53">
        <f>AC79*54.038/56.585</f>
        <v>0.41828477511708045</v>
      </c>
      <c r="GC79" s="236">
        <f>BC79*30.76/40</f>
        <v>0.33682200000000001</v>
      </c>
      <c r="GD79" s="236">
        <f>CB79*35.25/41.2</f>
        <v>0.38598749999999998</v>
      </c>
      <c r="GE79" s="236">
        <f>DB79*31.07/42.436</f>
        <v>0.34021649999999998</v>
      </c>
      <c r="GF79" s="236">
        <f>EB79*38.13/43.709</f>
        <v>0.41752426418769589</v>
      </c>
      <c r="GG79" s="164">
        <f>SUM(GB79:GF79)</f>
        <v>1.8988350393047764</v>
      </c>
    </row>
    <row r="80" spans="1:189" x14ac:dyDescent="0.25">
      <c r="A80" s="235"/>
      <c r="B80" s="245" t="s">
        <v>247</v>
      </c>
      <c r="C80" s="124"/>
      <c r="D80" s="123"/>
      <c r="E80" s="244"/>
      <c r="F80" s="244"/>
      <c r="G80" s="123"/>
      <c r="H80" s="123"/>
      <c r="I80" s="61"/>
      <c r="J80" s="231"/>
      <c r="K80" s="243">
        <f>M80</f>
        <v>0.2</v>
      </c>
      <c r="L80" s="241"/>
      <c r="M80" s="240">
        <v>0.2</v>
      </c>
      <c r="N80" s="241">
        <f>P80</f>
        <v>0.2</v>
      </c>
      <c r="O80" s="242"/>
      <c r="P80" s="240">
        <v>0.2</v>
      </c>
      <c r="Q80" s="241">
        <f>S80</f>
        <v>0.2</v>
      </c>
      <c r="R80" s="242"/>
      <c r="S80" s="240">
        <v>0.2</v>
      </c>
      <c r="T80" s="241">
        <f>V80</f>
        <v>0.2</v>
      </c>
      <c r="U80" s="242"/>
      <c r="V80" s="240">
        <v>0.2</v>
      </c>
      <c r="W80" s="241">
        <f>Y80</f>
        <v>0.2</v>
      </c>
      <c r="X80" s="241"/>
      <c r="Y80" s="240">
        <v>0.2</v>
      </c>
      <c r="Z80" s="239">
        <f>AB80</f>
        <v>1</v>
      </c>
      <c r="AA80" s="59"/>
      <c r="AB80" s="85">
        <f>Y80+V80+S80+P80+M80</f>
        <v>1</v>
      </c>
      <c r="AC80" s="238">
        <f>Y80*4.38</f>
        <v>0.876</v>
      </c>
      <c r="AD80" s="236"/>
      <c r="AE80" s="236"/>
      <c r="AF80" s="236"/>
      <c r="AG80" s="236"/>
      <c r="AH80" s="236"/>
      <c r="AI80" s="236"/>
      <c r="AJ80" s="236"/>
      <c r="AK80" s="236"/>
      <c r="AL80" s="236"/>
      <c r="AM80" s="236"/>
      <c r="AN80" s="236"/>
      <c r="AO80" s="236"/>
      <c r="AP80" s="236"/>
      <c r="AQ80" s="236"/>
      <c r="AR80" s="236"/>
      <c r="AS80" s="236"/>
      <c r="AT80" s="236"/>
      <c r="AU80" s="236"/>
      <c r="AV80" s="236"/>
      <c r="AW80" s="236"/>
      <c r="AX80" s="236"/>
      <c r="AY80" s="236"/>
      <c r="AZ80" s="236"/>
      <c r="BA80" s="236"/>
      <c r="BB80" s="247"/>
      <c r="BC80" s="52">
        <v>0.876</v>
      </c>
      <c r="BD80" s="236"/>
      <c r="BE80" s="236"/>
      <c r="BF80" s="236"/>
      <c r="BG80" s="236"/>
      <c r="BH80" s="236"/>
      <c r="BI80" s="236"/>
      <c r="BJ80" s="236"/>
      <c r="BK80" s="236"/>
      <c r="BL80" s="236"/>
      <c r="BM80" s="236"/>
      <c r="BN80" s="236"/>
      <c r="BO80" s="236"/>
      <c r="BP80" s="236"/>
      <c r="BQ80" s="236"/>
      <c r="BR80" s="236"/>
      <c r="BS80" s="236"/>
      <c r="BT80" s="236"/>
      <c r="BU80" s="236"/>
      <c r="BV80" s="236"/>
      <c r="BW80" s="236"/>
      <c r="BX80" s="236"/>
      <c r="BY80" s="236"/>
      <c r="BZ80" s="236"/>
      <c r="CA80" s="236"/>
      <c r="CB80" s="52">
        <f>BC80*1.03</f>
        <v>0.90227999999999997</v>
      </c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  <c r="DA80" s="52"/>
      <c r="DB80" s="52">
        <f>CB80*1.03</f>
        <v>0.92934839999999996</v>
      </c>
      <c r="DC80" s="52"/>
      <c r="DD80" s="52"/>
      <c r="DE80" s="52"/>
      <c r="DF80" s="52"/>
      <c r="DG80" s="52"/>
      <c r="DH80" s="52"/>
      <c r="DI80" s="52"/>
      <c r="DJ80" s="52"/>
      <c r="DK80" s="52"/>
      <c r="DL80" s="52"/>
      <c r="DM80" s="52"/>
      <c r="DN80" s="52"/>
      <c r="DO80" s="52"/>
      <c r="DP80" s="52"/>
      <c r="DQ80" s="52"/>
      <c r="DR80" s="52"/>
      <c r="DS80" s="52"/>
      <c r="DT80" s="52"/>
      <c r="DU80" s="52"/>
      <c r="DV80" s="52"/>
      <c r="DW80" s="52"/>
      <c r="DX80" s="52"/>
      <c r="DY80" s="52"/>
      <c r="DZ80" s="52"/>
      <c r="EA80" s="52"/>
      <c r="EB80" s="52">
        <f>DB80*1.03</f>
        <v>0.95722885199999996</v>
      </c>
      <c r="EC80" s="246"/>
      <c r="ED80" s="236"/>
      <c r="EE80" s="236"/>
      <c r="EF80" s="236"/>
      <c r="EG80" s="236"/>
      <c r="EH80" s="236"/>
      <c r="EI80" s="236"/>
      <c r="EJ80" s="236"/>
      <c r="EK80" s="236"/>
      <c r="EL80" s="236"/>
      <c r="EM80" s="236"/>
      <c r="EN80" s="236"/>
      <c r="EO80" s="236"/>
      <c r="EP80" s="236"/>
      <c r="EQ80" s="236"/>
      <c r="ER80" s="236"/>
      <c r="ES80" s="236"/>
      <c r="ET80" s="236"/>
      <c r="EU80" s="236"/>
      <c r="EV80" s="236"/>
      <c r="EW80" s="236"/>
      <c r="EX80" s="236"/>
      <c r="EY80" s="236"/>
      <c r="EZ80" s="236"/>
      <c r="FA80" s="236"/>
      <c r="FB80" s="237">
        <f>AC80+BC80+CB80+DB80+EB80</f>
        <v>4.5408572519999995</v>
      </c>
      <c r="FC80" s="118"/>
      <c r="FD80" s="118"/>
      <c r="FE80" s="118"/>
      <c r="FF80" s="118"/>
      <c r="FG80" s="118"/>
      <c r="FH80" s="118"/>
      <c r="FI80" s="118"/>
      <c r="FJ80" s="118"/>
      <c r="FK80" s="118"/>
      <c r="FL80" s="118"/>
      <c r="FM80" s="118"/>
      <c r="FN80" s="118"/>
      <c r="FO80" s="118"/>
      <c r="FP80" s="118"/>
      <c r="FQ80" s="118"/>
      <c r="FR80" s="118"/>
      <c r="FS80" s="118"/>
      <c r="FT80" s="118"/>
      <c r="FU80" s="118"/>
      <c r="FV80" s="118"/>
      <c r="FW80" s="118"/>
      <c r="FX80" s="118"/>
      <c r="FY80" s="118"/>
      <c r="FZ80" s="118"/>
      <c r="GA80" s="117"/>
      <c r="GB80" s="53">
        <f>AC80*54.038/56.585</f>
        <v>0.83656955023416091</v>
      </c>
      <c r="GC80" s="236">
        <f>BC80*30.76/40</f>
        <v>0.67364400000000002</v>
      </c>
      <c r="GD80" s="236">
        <f>CB80*35.25/41.2</f>
        <v>0.77197499999999997</v>
      </c>
      <c r="GE80" s="236">
        <f>DB80*31.07/42.436</f>
        <v>0.68043299999999995</v>
      </c>
      <c r="GF80" s="236">
        <f>EB80*38.13/43.709</f>
        <v>0.83504852837539179</v>
      </c>
      <c r="GG80" s="164">
        <f>SUM(GB80:GF80)</f>
        <v>3.7976700786095527</v>
      </c>
    </row>
    <row r="81" spans="1:249" x14ac:dyDescent="0.25">
      <c r="A81" s="235"/>
      <c r="B81" s="245" t="s">
        <v>246</v>
      </c>
      <c r="C81" s="124"/>
      <c r="D81" s="123"/>
      <c r="E81" s="244"/>
      <c r="F81" s="244"/>
      <c r="G81" s="123"/>
      <c r="H81" s="123"/>
      <c r="I81" s="61"/>
      <c r="J81" s="231"/>
      <c r="K81" s="243">
        <f>M81</f>
        <v>0.1</v>
      </c>
      <c r="L81" s="241"/>
      <c r="M81" s="240">
        <v>0.1</v>
      </c>
      <c r="N81" s="241">
        <f>P81</f>
        <v>0.1</v>
      </c>
      <c r="O81" s="242"/>
      <c r="P81" s="240">
        <v>0.1</v>
      </c>
      <c r="Q81" s="241">
        <f>S81</f>
        <v>0.1</v>
      </c>
      <c r="R81" s="242"/>
      <c r="S81" s="240">
        <v>0.1</v>
      </c>
      <c r="T81" s="241">
        <f>V81</f>
        <v>0.1</v>
      </c>
      <c r="U81" s="242"/>
      <c r="V81" s="240">
        <v>0.1</v>
      </c>
      <c r="W81" s="241">
        <f>Y81</f>
        <v>0.1</v>
      </c>
      <c r="X81" s="241"/>
      <c r="Y81" s="240">
        <v>0.1</v>
      </c>
      <c r="Z81" s="239">
        <f>AB81</f>
        <v>0.5</v>
      </c>
      <c r="AA81" s="59"/>
      <c r="AB81" s="85">
        <f>Y81+V81+S81+P81+M81</f>
        <v>0.5</v>
      </c>
      <c r="AC81" s="238">
        <f>Y81*4.38</f>
        <v>0.438</v>
      </c>
      <c r="AD81" s="236"/>
      <c r="AE81" s="236"/>
      <c r="AF81" s="236"/>
      <c r="AG81" s="236"/>
      <c r="AH81" s="236"/>
      <c r="AI81" s="236"/>
      <c r="AJ81" s="236"/>
      <c r="AK81" s="236"/>
      <c r="AL81" s="236"/>
      <c r="AM81" s="236"/>
      <c r="AN81" s="236"/>
      <c r="AO81" s="236"/>
      <c r="AP81" s="236"/>
      <c r="AQ81" s="236"/>
      <c r="AR81" s="236"/>
      <c r="AS81" s="236"/>
      <c r="AT81" s="236"/>
      <c r="AU81" s="236"/>
      <c r="AV81" s="236"/>
      <c r="AW81" s="236"/>
      <c r="AX81" s="236"/>
      <c r="AY81" s="236"/>
      <c r="AZ81" s="236"/>
      <c r="BA81" s="236"/>
      <c r="BB81" s="247"/>
      <c r="BC81" s="52">
        <v>0.438</v>
      </c>
      <c r="BD81" s="236"/>
      <c r="BE81" s="236"/>
      <c r="BF81" s="236"/>
      <c r="BG81" s="236"/>
      <c r="BH81" s="236"/>
      <c r="BI81" s="236"/>
      <c r="BJ81" s="236"/>
      <c r="BK81" s="236"/>
      <c r="BL81" s="236"/>
      <c r="BM81" s="236"/>
      <c r="BN81" s="236"/>
      <c r="BO81" s="236"/>
      <c r="BP81" s="236"/>
      <c r="BQ81" s="236"/>
      <c r="BR81" s="236"/>
      <c r="BS81" s="236"/>
      <c r="BT81" s="236"/>
      <c r="BU81" s="236"/>
      <c r="BV81" s="236"/>
      <c r="BW81" s="236"/>
      <c r="BX81" s="236"/>
      <c r="BY81" s="236"/>
      <c r="BZ81" s="236"/>
      <c r="CA81" s="236"/>
      <c r="CB81" s="52">
        <f>BC81*1.03</f>
        <v>0.45113999999999999</v>
      </c>
      <c r="CC81" s="52"/>
      <c r="CD81" s="52"/>
      <c r="CE81" s="52"/>
      <c r="CF81" s="52"/>
      <c r="CG81" s="52"/>
      <c r="CH81" s="52"/>
      <c r="CI81" s="52"/>
      <c r="CJ81" s="52"/>
      <c r="CK81" s="52"/>
      <c r="CL81" s="52"/>
      <c r="CM81" s="52"/>
      <c r="CN81" s="52"/>
      <c r="CO81" s="52"/>
      <c r="CP81" s="52"/>
      <c r="CQ81" s="52"/>
      <c r="CR81" s="52"/>
      <c r="CS81" s="52"/>
      <c r="CT81" s="52"/>
      <c r="CU81" s="52"/>
      <c r="CV81" s="52"/>
      <c r="CW81" s="52"/>
      <c r="CX81" s="52"/>
      <c r="CY81" s="52"/>
      <c r="CZ81" s="52"/>
      <c r="DA81" s="52"/>
      <c r="DB81" s="52">
        <f>CB81*1.03</f>
        <v>0.46467419999999998</v>
      </c>
      <c r="DC81" s="52"/>
      <c r="DD81" s="52"/>
      <c r="DE81" s="52"/>
      <c r="DF81" s="52"/>
      <c r="DG81" s="52"/>
      <c r="DH81" s="52"/>
      <c r="DI81" s="52"/>
      <c r="DJ81" s="52"/>
      <c r="DK81" s="52"/>
      <c r="DL81" s="52"/>
      <c r="DM81" s="52"/>
      <c r="DN81" s="52"/>
      <c r="DO81" s="52"/>
      <c r="DP81" s="52"/>
      <c r="DQ81" s="52"/>
      <c r="DR81" s="52"/>
      <c r="DS81" s="52"/>
      <c r="DT81" s="52"/>
      <c r="DU81" s="52"/>
      <c r="DV81" s="52"/>
      <c r="DW81" s="52"/>
      <c r="DX81" s="52"/>
      <c r="DY81" s="52"/>
      <c r="DZ81" s="52"/>
      <c r="EA81" s="52"/>
      <c r="EB81" s="52">
        <f>DB81*1.03</f>
        <v>0.47861442599999998</v>
      </c>
      <c r="EC81" s="246"/>
      <c r="ED81" s="236"/>
      <c r="EE81" s="236"/>
      <c r="EF81" s="236"/>
      <c r="EG81" s="236"/>
      <c r="EH81" s="236"/>
      <c r="EI81" s="236"/>
      <c r="EJ81" s="236"/>
      <c r="EK81" s="236"/>
      <c r="EL81" s="236"/>
      <c r="EM81" s="236"/>
      <c r="EN81" s="236"/>
      <c r="EO81" s="236"/>
      <c r="EP81" s="236"/>
      <c r="EQ81" s="236"/>
      <c r="ER81" s="236"/>
      <c r="ES81" s="236"/>
      <c r="ET81" s="236"/>
      <c r="EU81" s="236"/>
      <c r="EV81" s="236"/>
      <c r="EW81" s="236"/>
      <c r="EX81" s="236"/>
      <c r="EY81" s="236"/>
      <c r="EZ81" s="236"/>
      <c r="FA81" s="236"/>
      <c r="FB81" s="237">
        <f>AC81+BC81+CB81+DB81+EB81</f>
        <v>2.2704286259999997</v>
      </c>
      <c r="FC81" s="118"/>
      <c r="FD81" s="118"/>
      <c r="FE81" s="118"/>
      <c r="FF81" s="118"/>
      <c r="FG81" s="118"/>
      <c r="FH81" s="118"/>
      <c r="FI81" s="118"/>
      <c r="FJ81" s="118"/>
      <c r="FK81" s="118"/>
      <c r="FL81" s="118"/>
      <c r="FM81" s="118"/>
      <c r="FN81" s="118"/>
      <c r="FO81" s="118"/>
      <c r="FP81" s="118"/>
      <c r="FQ81" s="118"/>
      <c r="FR81" s="118"/>
      <c r="FS81" s="118"/>
      <c r="FT81" s="118"/>
      <c r="FU81" s="118"/>
      <c r="FV81" s="118"/>
      <c r="FW81" s="118"/>
      <c r="FX81" s="118"/>
      <c r="FY81" s="118"/>
      <c r="FZ81" s="118"/>
      <c r="GA81" s="117"/>
      <c r="GB81" s="53">
        <f>AC81*54.038/56.585</f>
        <v>0.41828477511708045</v>
      </c>
      <c r="GC81" s="236">
        <f>BC81*30.76/40</f>
        <v>0.33682200000000001</v>
      </c>
      <c r="GD81" s="236">
        <f>CB81*35.25/41.2</f>
        <v>0.38598749999999998</v>
      </c>
      <c r="GE81" s="236">
        <f>DB81*31.07/42.436</f>
        <v>0.34021649999999998</v>
      </c>
      <c r="GF81" s="236">
        <f>EB81*38.13/43.709</f>
        <v>0.41752426418769589</v>
      </c>
      <c r="GG81" s="164">
        <f>SUM(GB81:GF81)</f>
        <v>1.8988350393047764</v>
      </c>
    </row>
    <row r="82" spans="1:249" x14ac:dyDescent="0.25">
      <c r="A82" s="235"/>
      <c r="B82" s="245" t="s">
        <v>245</v>
      </c>
      <c r="C82" s="124"/>
      <c r="D82" s="123"/>
      <c r="E82" s="244"/>
      <c r="F82" s="244"/>
      <c r="G82" s="123"/>
      <c r="H82" s="123"/>
      <c r="I82" s="61"/>
      <c r="J82" s="231"/>
      <c r="K82" s="243">
        <f>M82</f>
        <v>0.15</v>
      </c>
      <c r="L82" s="241"/>
      <c r="M82" s="240">
        <v>0.15</v>
      </c>
      <c r="N82" s="241">
        <f>P82</f>
        <v>0.15</v>
      </c>
      <c r="O82" s="242"/>
      <c r="P82" s="240">
        <v>0.15</v>
      </c>
      <c r="Q82" s="241">
        <f>S82</f>
        <v>0.15</v>
      </c>
      <c r="R82" s="242"/>
      <c r="S82" s="240">
        <v>0.15</v>
      </c>
      <c r="T82" s="241">
        <f>V82</f>
        <v>0.15</v>
      </c>
      <c r="U82" s="242"/>
      <c r="V82" s="240">
        <v>0.15</v>
      </c>
      <c r="W82" s="241">
        <f>Y82</f>
        <v>0.15</v>
      </c>
      <c r="X82" s="241"/>
      <c r="Y82" s="240">
        <v>0.15</v>
      </c>
      <c r="Z82" s="239">
        <f>AB82</f>
        <v>0.75</v>
      </c>
      <c r="AA82" s="59"/>
      <c r="AB82" s="85">
        <f>Y82+V82+S82+P82+M82</f>
        <v>0.75</v>
      </c>
      <c r="AC82" s="238">
        <f>Y82*4.38</f>
        <v>0.65699999999999992</v>
      </c>
      <c r="AD82" s="236"/>
      <c r="AE82" s="236"/>
      <c r="AF82" s="236"/>
      <c r="AG82" s="236"/>
      <c r="AH82" s="236"/>
      <c r="AI82" s="236"/>
      <c r="AJ82" s="236"/>
      <c r="AK82" s="236"/>
      <c r="AL82" s="236"/>
      <c r="AM82" s="236"/>
      <c r="AN82" s="236"/>
      <c r="AO82" s="236"/>
      <c r="AP82" s="236"/>
      <c r="AQ82" s="236"/>
      <c r="AR82" s="236"/>
      <c r="AS82" s="236"/>
      <c r="AT82" s="236"/>
      <c r="AU82" s="236"/>
      <c r="AV82" s="236"/>
      <c r="AW82" s="236"/>
      <c r="AX82" s="236"/>
      <c r="AY82" s="236"/>
      <c r="AZ82" s="236"/>
      <c r="BA82" s="236"/>
      <c r="BB82" s="247"/>
      <c r="BC82" s="52">
        <v>0.65699999999999992</v>
      </c>
      <c r="BD82" s="236"/>
      <c r="BE82" s="236"/>
      <c r="BF82" s="236"/>
      <c r="BG82" s="236"/>
      <c r="BH82" s="236"/>
      <c r="BI82" s="236"/>
      <c r="BJ82" s="236"/>
      <c r="BK82" s="236"/>
      <c r="BL82" s="236"/>
      <c r="BM82" s="236"/>
      <c r="BN82" s="236"/>
      <c r="BO82" s="236"/>
      <c r="BP82" s="236"/>
      <c r="BQ82" s="236"/>
      <c r="BR82" s="236"/>
      <c r="BS82" s="236"/>
      <c r="BT82" s="236"/>
      <c r="BU82" s="236"/>
      <c r="BV82" s="236"/>
      <c r="BW82" s="236"/>
      <c r="BX82" s="236"/>
      <c r="BY82" s="236"/>
      <c r="BZ82" s="236"/>
      <c r="CA82" s="236"/>
      <c r="CB82" s="52">
        <f>BC82*1.03</f>
        <v>0.67670999999999992</v>
      </c>
      <c r="CC82" s="52"/>
      <c r="CD82" s="52"/>
      <c r="CE82" s="52"/>
      <c r="CF82" s="52"/>
      <c r="CG82" s="52"/>
      <c r="CH82" s="52"/>
      <c r="CI82" s="52"/>
      <c r="CJ82" s="52"/>
      <c r="CK82" s="52"/>
      <c r="CL82" s="52"/>
      <c r="CM82" s="52"/>
      <c r="CN82" s="52"/>
      <c r="CO82" s="52"/>
      <c r="CP82" s="52"/>
      <c r="CQ82" s="52"/>
      <c r="CR82" s="52"/>
      <c r="CS82" s="52"/>
      <c r="CT82" s="52"/>
      <c r="CU82" s="52"/>
      <c r="CV82" s="52"/>
      <c r="CW82" s="52"/>
      <c r="CX82" s="52"/>
      <c r="CY82" s="52"/>
      <c r="CZ82" s="52"/>
      <c r="DA82" s="52"/>
      <c r="DB82" s="52">
        <f>CB82*1.03</f>
        <v>0.69701129999999989</v>
      </c>
      <c r="DC82" s="52"/>
      <c r="DD82" s="52"/>
      <c r="DE82" s="52"/>
      <c r="DF82" s="52"/>
      <c r="DG82" s="52"/>
      <c r="DH82" s="52"/>
      <c r="DI82" s="52"/>
      <c r="DJ82" s="52"/>
      <c r="DK82" s="52"/>
      <c r="DL82" s="52"/>
      <c r="DM82" s="52"/>
      <c r="DN82" s="52"/>
      <c r="DO82" s="52"/>
      <c r="DP82" s="52"/>
      <c r="DQ82" s="52"/>
      <c r="DR82" s="52"/>
      <c r="DS82" s="52"/>
      <c r="DT82" s="52"/>
      <c r="DU82" s="52"/>
      <c r="DV82" s="52"/>
      <c r="DW82" s="52"/>
      <c r="DX82" s="52"/>
      <c r="DY82" s="52"/>
      <c r="DZ82" s="52"/>
      <c r="EA82" s="52"/>
      <c r="EB82" s="52">
        <f>DB82*1.03</f>
        <v>0.71792163899999994</v>
      </c>
      <c r="EC82" s="246"/>
      <c r="ED82" s="236"/>
      <c r="EE82" s="236"/>
      <c r="EF82" s="236"/>
      <c r="EG82" s="236"/>
      <c r="EH82" s="236"/>
      <c r="EI82" s="236"/>
      <c r="EJ82" s="236"/>
      <c r="EK82" s="236"/>
      <c r="EL82" s="236"/>
      <c r="EM82" s="236"/>
      <c r="EN82" s="236"/>
      <c r="EO82" s="236"/>
      <c r="EP82" s="236"/>
      <c r="EQ82" s="236"/>
      <c r="ER82" s="236"/>
      <c r="ES82" s="236"/>
      <c r="ET82" s="236"/>
      <c r="EU82" s="236"/>
      <c r="EV82" s="236"/>
      <c r="EW82" s="236"/>
      <c r="EX82" s="236"/>
      <c r="EY82" s="236"/>
      <c r="EZ82" s="236"/>
      <c r="FA82" s="236"/>
      <c r="FB82" s="237">
        <f>AC82+BC82+CB82+DB82+EB82</f>
        <v>3.4056429389999998</v>
      </c>
      <c r="FC82" s="118"/>
      <c r="FD82" s="118"/>
      <c r="FE82" s="118"/>
      <c r="FF82" s="118"/>
      <c r="FG82" s="118"/>
      <c r="FH82" s="118"/>
      <c r="FI82" s="118"/>
      <c r="FJ82" s="118"/>
      <c r="FK82" s="118"/>
      <c r="FL82" s="118"/>
      <c r="FM82" s="118"/>
      <c r="FN82" s="118"/>
      <c r="FO82" s="118"/>
      <c r="FP82" s="118"/>
      <c r="FQ82" s="118"/>
      <c r="FR82" s="118"/>
      <c r="FS82" s="118"/>
      <c r="FT82" s="118"/>
      <c r="FU82" s="118"/>
      <c r="FV82" s="118"/>
      <c r="FW82" s="118"/>
      <c r="FX82" s="118"/>
      <c r="FY82" s="118"/>
      <c r="FZ82" s="118"/>
      <c r="GA82" s="117"/>
      <c r="GB82" s="53">
        <f>AC82*54.038/56.585</f>
        <v>0.6274271626756206</v>
      </c>
      <c r="GC82" s="236">
        <f>BC82*30.76/40</f>
        <v>0.50523299999999993</v>
      </c>
      <c r="GD82" s="236">
        <f>CB82*35.25/41.2</f>
        <v>0.57898124999999989</v>
      </c>
      <c r="GE82" s="236">
        <f>DB82*31.07/42.436</f>
        <v>0.51032474999999999</v>
      </c>
      <c r="GF82" s="236">
        <f>EB82*38.13/43.709</f>
        <v>0.62628639628154381</v>
      </c>
      <c r="GG82" s="164">
        <f>SUM(GB82:GF82)</f>
        <v>2.8482525589571646</v>
      </c>
    </row>
    <row r="83" spans="1:249" x14ac:dyDescent="0.25">
      <c r="A83" s="235"/>
      <c r="B83" s="245" t="s">
        <v>244</v>
      </c>
      <c r="C83" s="124"/>
      <c r="D83" s="123"/>
      <c r="E83" s="244"/>
      <c r="F83" s="244"/>
      <c r="G83" s="123"/>
      <c r="H83" s="123"/>
      <c r="I83" s="61"/>
      <c r="J83" s="231"/>
      <c r="K83" s="243">
        <f>M83</f>
        <v>0.1</v>
      </c>
      <c r="L83" s="241"/>
      <c r="M83" s="240">
        <v>0.1</v>
      </c>
      <c r="N83" s="241">
        <f>P83</f>
        <v>0.1</v>
      </c>
      <c r="O83" s="242"/>
      <c r="P83" s="240">
        <v>0.1</v>
      </c>
      <c r="Q83" s="241">
        <f>S83</f>
        <v>0.1</v>
      </c>
      <c r="R83" s="242"/>
      <c r="S83" s="240">
        <v>0.1</v>
      </c>
      <c r="T83" s="241">
        <f>V83</f>
        <v>0.1</v>
      </c>
      <c r="U83" s="242"/>
      <c r="V83" s="240">
        <v>0.1</v>
      </c>
      <c r="W83" s="241">
        <f>Y83</f>
        <v>0.1</v>
      </c>
      <c r="X83" s="241"/>
      <c r="Y83" s="240">
        <v>0.1</v>
      </c>
      <c r="Z83" s="239">
        <f>AB83</f>
        <v>0.5</v>
      </c>
      <c r="AA83" s="59"/>
      <c r="AB83" s="85">
        <f>Y83+V83+S83+P83+M83</f>
        <v>0.5</v>
      </c>
      <c r="AC83" s="238">
        <f>Y83*4.38</f>
        <v>0.438</v>
      </c>
      <c r="AD83" s="236"/>
      <c r="AE83" s="236"/>
      <c r="AF83" s="236"/>
      <c r="AG83" s="236"/>
      <c r="AH83" s="236"/>
      <c r="AI83" s="236"/>
      <c r="AJ83" s="236"/>
      <c r="AK83" s="236"/>
      <c r="AL83" s="236"/>
      <c r="AM83" s="236"/>
      <c r="AN83" s="236"/>
      <c r="AO83" s="236"/>
      <c r="AP83" s="236"/>
      <c r="AQ83" s="236"/>
      <c r="AR83" s="236"/>
      <c r="AS83" s="236"/>
      <c r="AT83" s="236"/>
      <c r="AU83" s="236"/>
      <c r="AV83" s="236"/>
      <c r="AW83" s="236"/>
      <c r="AX83" s="236"/>
      <c r="AY83" s="236"/>
      <c r="AZ83" s="236"/>
      <c r="BA83" s="236"/>
      <c r="BB83" s="247"/>
      <c r="BC83" s="52">
        <v>0.438</v>
      </c>
      <c r="BD83" s="236"/>
      <c r="BE83" s="236"/>
      <c r="BF83" s="236"/>
      <c r="BG83" s="236"/>
      <c r="BH83" s="236"/>
      <c r="BI83" s="236"/>
      <c r="BJ83" s="236"/>
      <c r="BK83" s="236"/>
      <c r="BL83" s="236"/>
      <c r="BM83" s="236"/>
      <c r="BN83" s="236"/>
      <c r="BO83" s="236"/>
      <c r="BP83" s="236"/>
      <c r="BQ83" s="236"/>
      <c r="BR83" s="236"/>
      <c r="BS83" s="236"/>
      <c r="BT83" s="236"/>
      <c r="BU83" s="236"/>
      <c r="BV83" s="236"/>
      <c r="BW83" s="236"/>
      <c r="BX83" s="236"/>
      <c r="BY83" s="236"/>
      <c r="BZ83" s="236"/>
      <c r="CA83" s="236"/>
      <c r="CB83" s="52">
        <f>BC83*1.03</f>
        <v>0.45113999999999999</v>
      </c>
      <c r="CC83" s="52"/>
      <c r="CD83" s="52"/>
      <c r="CE83" s="52"/>
      <c r="CF83" s="52"/>
      <c r="CG83" s="52"/>
      <c r="CH83" s="52"/>
      <c r="CI83" s="52"/>
      <c r="CJ83" s="52"/>
      <c r="CK83" s="52"/>
      <c r="CL83" s="52"/>
      <c r="CM83" s="52"/>
      <c r="CN83" s="52"/>
      <c r="CO83" s="52"/>
      <c r="CP83" s="52"/>
      <c r="CQ83" s="52"/>
      <c r="CR83" s="52"/>
      <c r="CS83" s="52"/>
      <c r="CT83" s="52"/>
      <c r="CU83" s="52"/>
      <c r="CV83" s="52"/>
      <c r="CW83" s="52"/>
      <c r="CX83" s="52"/>
      <c r="CY83" s="52"/>
      <c r="CZ83" s="52"/>
      <c r="DA83" s="52"/>
      <c r="DB83" s="52">
        <f>CB83*1.03</f>
        <v>0.46467419999999998</v>
      </c>
      <c r="DC83" s="52"/>
      <c r="DD83" s="52"/>
      <c r="DE83" s="52"/>
      <c r="DF83" s="52"/>
      <c r="DG83" s="52"/>
      <c r="DH83" s="52"/>
      <c r="DI83" s="52"/>
      <c r="DJ83" s="52"/>
      <c r="DK83" s="52"/>
      <c r="DL83" s="52"/>
      <c r="DM83" s="52"/>
      <c r="DN83" s="52"/>
      <c r="DO83" s="52"/>
      <c r="DP83" s="52"/>
      <c r="DQ83" s="52"/>
      <c r="DR83" s="52"/>
      <c r="DS83" s="52"/>
      <c r="DT83" s="52"/>
      <c r="DU83" s="52"/>
      <c r="DV83" s="52"/>
      <c r="DW83" s="52"/>
      <c r="DX83" s="52"/>
      <c r="DY83" s="52"/>
      <c r="DZ83" s="52"/>
      <c r="EA83" s="52"/>
      <c r="EB83" s="52">
        <f>DB83*1.03</f>
        <v>0.47861442599999998</v>
      </c>
      <c r="EC83" s="246"/>
      <c r="ED83" s="236"/>
      <c r="EE83" s="236"/>
      <c r="EF83" s="236"/>
      <c r="EG83" s="236"/>
      <c r="EH83" s="236"/>
      <c r="EI83" s="236"/>
      <c r="EJ83" s="236"/>
      <c r="EK83" s="236"/>
      <c r="EL83" s="236"/>
      <c r="EM83" s="236"/>
      <c r="EN83" s="236"/>
      <c r="EO83" s="236"/>
      <c r="EP83" s="236"/>
      <c r="EQ83" s="236"/>
      <c r="ER83" s="236"/>
      <c r="ES83" s="236"/>
      <c r="ET83" s="236"/>
      <c r="EU83" s="236"/>
      <c r="EV83" s="236"/>
      <c r="EW83" s="236"/>
      <c r="EX83" s="236"/>
      <c r="EY83" s="236"/>
      <c r="EZ83" s="236"/>
      <c r="FA83" s="236"/>
      <c r="FB83" s="237">
        <f>AC83+BC83+CB83+DB83+EB83</f>
        <v>2.2704286259999997</v>
      </c>
      <c r="FC83" s="118"/>
      <c r="FD83" s="118"/>
      <c r="FE83" s="118"/>
      <c r="FF83" s="118"/>
      <c r="FG83" s="118"/>
      <c r="FH83" s="118"/>
      <c r="FI83" s="118"/>
      <c r="FJ83" s="118"/>
      <c r="FK83" s="118"/>
      <c r="FL83" s="118"/>
      <c r="FM83" s="118"/>
      <c r="FN83" s="118"/>
      <c r="FO83" s="118"/>
      <c r="FP83" s="118"/>
      <c r="FQ83" s="118"/>
      <c r="FR83" s="118"/>
      <c r="FS83" s="118"/>
      <c r="FT83" s="118"/>
      <c r="FU83" s="118"/>
      <c r="FV83" s="118"/>
      <c r="FW83" s="118"/>
      <c r="FX83" s="118"/>
      <c r="FY83" s="118"/>
      <c r="FZ83" s="118"/>
      <c r="GA83" s="117"/>
      <c r="GB83" s="53">
        <f>AC83*54.038/56.585</f>
        <v>0.41828477511708045</v>
      </c>
      <c r="GC83" s="236">
        <f>BC83*30.76/40</f>
        <v>0.33682200000000001</v>
      </c>
      <c r="GD83" s="236">
        <f>CB83*35.25/41.2</f>
        <v>0.38598749999999998</v>
      </c>
      <c r="GE83" s="236">
        <f>DB83*31.07/42.436</f>
        <v>0.34021649999999998</v>
      </c>
      <c r="GF83" s="236">
        <f>EB83*38.13/43.709</f>
        <v>0.41752426418769589</v>
      </c>
      <c r="GG83" s="164">
        <f>SUM(GB83:GF83)</f>
        <v>1.8988350393047764</v>
      </c>
    </row>
    <row r="84" spans="1:249" x14ac:dyDescent="0.25">
      <c r="A84" s="235"/>
      <c r="B84" s="245" t="s">
        <v>243</v>
      </c>
      <c r="C84" s="124"/>
      <c r="D84" s="123"/>
      <c r="E84" s="244"/>
      <c r="F84" s="244"/>
      <c r="G84" s="123"/>
      <c r="H84" s="123"/>
      <c r="I84" s="61"/>
      <c r="J84" s="231"/>
      <c r="K84" s="243">
        <f>M84</f>
        <v>0.1</v>
      </c>
      <c r="L84" s="241"/>
      <c r="M84" s="240">
        <v>0.1</v>
      </c>
      <c r="N84" s="241">
        <f>P84</f>
        <v>0.1</v>
      </c>
      <c r="O84" s="242"/>
      <c r="P84" s="240">
        <v>0.1</v>
      </c>
      <c r="Q84" s="241">
        <f>S84</f>
        <v>0.1</v>
      </c>
      <c r="R84" s="242"/>
      <c r="S84" s="240">
        <v>0.1</v>
      </c>
      <c r="T84" s="241">
        <f>V84</f>
        <v>0.1</v>
      </c>
      <c r="U84" s="242"/>
      <c r="V84" s="240">
        <v>0.1</v>
      </c>
      <c r="W84" s="241">
        <f>Y84</f>
        <v>0.1</v>
      </c>
      <c r="X84" s="241"/>
      <c r="Y84" s="240">
        <v>0.1</v>
      </c>
      <c r="Z84" s="239">
        <f>AB84</f>
        <v>0.5</v>
      </c>
      <c r="AA84" s="59"/>
      <c r="AB84" s="85">
        <f>Y84+V84+S84+P84+M84</f>
        <v>0.5</v>
      </c>
      <c r="AC84" s="238">
        <f>Y84*4.38</f>
        <v>0.438</v>
      </c>
      <c r="AD84" s="236"/>
      <c r="AE84" s="236"/>
      <c r="AF84" s="236"/>
      <c r="AG84" s="236"/>
      <c r="AH84" s="236"/>
      <c r="AI84" s="236"/>
      <c r="AJ84" s="236"/>
      <c r="AK84" s="236"/>
      <c r="AL84" s="236"/>
      <c r="AM84" s="236"/>
      <c r="AN84" s="236"/>
      <c r="AO84" s="236"/>
      <c r="AP84" s="236"/>
      <c r="AQ84" s="236"/>
      <c r="AR84" s="236"/>
      <c r="AS84" s="236"/>
      <c r="AT84" s="236"/>
      <c r="AU84" s="236"/>
      <c r="AV84" s="236"/>
      <c r="AW84" s="236"/>
      <c r="AX84" s="236"/>
      <c r="AY84" s="236"/>
      <c r="AZ84" s="236"/>
      <c r="BA84" s="236"/>
      <c r="BB84" s="247"/>
      <c r="BC84" s="52">
        <v>0.438</v>
      </c>
      <c r="BD84" s="236"/>
      <c r="BE84" s="236"/>
      <c r="BF84" s="236"/>
      <c r="BG84" s="236"/>
      <c r="BH84" s="236"/>
      <c r="BI84" s="236"/>
      <c r="BJ84" s="236"/>
      <c r="BK84" s="236"/>
      <c r="BL84" s="236"/>
      <c r="BM84" s="236"/>
      <c r="BN84" s="236"/>
      <c r="BO84" s="236"/>
      <c r="BP84" s="236"/>
      <c r="BQ84" s="236"/>
      <c r="BR84" s="236"/>
      <c r="BS84" s="236"/>
      <c r="BT84" s="236"/>
      <c r="BU84" s="236"/>
      <c r="BV84" s="236"/>
      <c r="BW84" s="236"/>
      <c r="BX84" s="236"/>
      <c r="BY84" s="236"/>
      <c r="BZ84" s="236"/>
      <c r="CA84" s="236"/>
      <c r="CB84" s="52">
        <f>BC84*1.03</f>
        <v>0.45113999999999999</v>
      </c>
      <c r="CC84" s="52"/>
      <c r="CD84" s="52"/>
      <c r="CE84" s="52"/>
      <c r="CF84" s="52"/>
      <c r="CG84" s="52"/>
      <c r="CH84" s="52"/>
      <c r="CI84" s="52"/>
      <c r="CJ84" s="52"/>
      <c r="CK84" s="52"/>
      <c r="CL84" s="52"/>
      <c r="CM84" s="52"/>
      <c r="CN84" s="52"/>
      <c r="CO84" s="52"/>
      <c r="CP84" s="52"/>
      <c r="CQ84" s="52"/>
      <c r="CR84" s="52"/>
      <c r="CS84" s="52"/>
      <c r="CT84" s="52"/>
      <c r="CU84" s="52"/>
      <c r="CV84" s="52"/>
      <c r="CW84" s="52"/>
      <c r="CX84" s="52"/>
      <c r="CY84" s="52"/>
      <c r="CZ84" s="52"/>
      <c r="DA84" s="52"/>
      <c r="DB84" s="52">
        <f>CB84*1.03</f>
        <v>0.46467419999999998</v>
      </c>
      <c r="DC84" s="52"/>
      <c r="DD84" s="52"/>
      <c r="DE84" s="52"/>
      <c r="DF84" s="52"/>
      <c r="DG84" s="52"/>
      <c r="DH84" s="52"/>
      <c r="DI84" s="52"/>
      <c r="DJ84" s="52"/>
      <c r="DK84" s="52"/>
      <c r="DL84" s="52"/>
      <c r="DM84" s="52"/>
      <c r="DN84" s="52"/>
      <c r="DO84" s="52"/>
      <c r="DP84" s="52"/>
      <c r="DQ84" s="52"/>
      <c r="DR84" s="52"/>
      <c r="DS84" s="52"/>
      <c r="DT84" s="52"/>
      <c r="DU84" s="52"/>
      <c r="DV84" s="52"/>
      <c r="DW84" s="52"/>
      <c r="DX84" s="52"/>
      <c r="DY84" s="52"/>
      <c r="DZ84" s="52"/>
      <c r="EA84" s="52"/>
      <c r="EB84" s="52">
        <f>DB84*1.03</f>
        <v>0.47861442599999998</v>
      </c>
      <c r="EC84" s="246"/>
      <c r="ED84" s="236"/>
      <c r="EE84" s="236"/>
      <c r="EF84" s="236"/>
      <c r="EG84" s="236"/>
      <c r="EH84" s="236"/>
      <c r="EI84" s="236"/>
      <c r="EJ84" s="236"/>
      <c r="EK84" s="236"/>
      <c r="EL84" s="236"/>
      <c r="EM84" s="236"/>
      <c r="EN84" s="236"/>
      <c r="EO84" s="236"/>
      <c r="EP84" s="236"/>
      <c r="EQ84" s="236"/>
      <c r="ER84" s="236"/>
      <c r="ES84" s="236"/>
      <c r="ET84" s="236"/>
      <c r="EU84" s="236"/>
      <c r="EV84" s="236"/>
      <c r="EW84" s="236"/>
      <c r="EX84" s="236"/>
      <c r="EY84" s="236"/>
      <c r="EZ84" s="236"/>
      <c r="FA84" s="236"/>
      <c r="FB84" s="237">
        <f>AC84+BC84+CB84+DB84+EB84</f>
        <v>2.2704286259999997</v>
      </c>
      <c r="FC84" s="118"/>
      <c r="FD84" s="118"/>
      <c r="FE84" s="118"/>
      <c r="FF84" s="118"/>
      <c r="FG84" s="118"/>
      <c r="FH84" s="118"/>
      <c r="FI84" s="118"/>
      <c r="FJ84" s="118"/>
      <c r="FK84" s="118"/>
      <c r="FL84" s="118"/>
      <c r="FM84" s="118"/>
      <c r="FN84" s="118"/>
      <c r="FO84" s="118"/>
      <c r="FP84" s="118"/>
      <c r="FQ84" s="118"/>
      <c r="FR84" s="118"/>
      <c r="FS84" s="118"/>
      <c r="FT84" s="118"/>
      <c r="FU84" s="118"/>
      <c r="FV84" s="118"/>
      <c r="FW84" s="118"/>
      <c r="FX84" s="118"/>
      <c r="FY84" s="118"/>
      <c r="FZ84" s="118"/>
      <c r="GA84" s="117"/>
      <c r="GB84" s="53">
        <f>AC84*54.038/56.585</f>
        <v>0.41828477511708045</v>
      </c>
      <c r="GC84" s="236">
        <f>BC84*30.76/40</f>
        <v>0.33682200000000001</v>
      </c>
      <c r="GD84" s="236">
        <f>CB84*35.25/41.2</f>
        <v>0.38598749999999998</v>
      </c>
      <c r="GE84" s="236">
        <f>DB84*31.07/42.436</f>
        <v>0.34021649999999998</v>
      </c>
      <c r="GF84" s="236">
        <f>EB84*38.13/43.709</f>
        <v>0.41752426418769589</v>
      </c>
      <c r="GG84" s="164">
        <f>SUM(GB84:GF84)</f>
        <v>1.8988350393047764</v>
      </c>
    </row>
    <row r="85" spans="1:249" x14ac:dyDescent="0.25">
      <c r="A85" s="235"/>
      <c r="B85" s="245" t="s">
        <v>242</v>
      </c>
      <c r="C85" s="124"/>
      <c r="D85" s="123"/>
      <c r="E85" s="244"/>
      <c r="F85" s="244"/>
      <c r="G85" s="123"/>
      <c r="H85" s="123"/>
      <c r="I85" s="61"/>
      <c r="J85" s="231"/>
      <c r="K85" s="243">
        <f>M85</f>
        <v>0.1</v>
      </c>
      <c r="L85" s="241"/>
      <c r="M85" s="240">
        <v>0.1</v>
      </c>
      <c r="N85" s="241">
        <f>P85</f>
        <v>0.1</v>
      </c>
      <c r="O85" s="242"/>
      <c r="P85" s="240">
        <v>0.1</v>
      </c>
      <c r="Q85" s="241">
        <f>S85</f>
        <v>0.1</v>
      </c>
      <c r="R85" s="242"/>
      <c r="S85" s="240">
        <v>0.1</v>
      </c>
      <c r="T85" s="241">
        <f>V85</f>
        <v>0.1</v>
      </c>
      <c r="U85" s="242"/>
      <c r="V85" s="240">
        <v>0.1</v>
      </c>
      <c r="W85" s="241">
        <f>Y85</f>
        <v>0.1</v>
      </c>
      <c r="X85" s="241"/>
      <c r="Y85" s="240">
        <v>0.1</v>
      </c>
      <c r="Z85" s="239">
        <f>AB85</f>
        <v>0.5</v>
      </c>
      <c r="AA85" s="59"/>
      <c r="AB85" s="85">
        <f>Y85+V85+S85+P85+M85</f>
        <v>0.5</v>
      </c>
      <c r="AC85" s="238">
        <f>Y85*4.38</f>
        <v>0.438</v>
      </c>
      <c r="AD85" s="236"/>
      <c r="AE85" s="236"/>
      <c r="AF85" s="236"/>
      <c r="AG85" s="236"/>
      <c r="AH85" s="236"/>
      <c r="AI85" s="236"/>
      <c r="AJ85" s="236"/>
      <c r="AK85" s="236"/>
      <c r="AL85" s="236"/>
      <c r="AM85" s="236"/>
      <c r="AN85" s="236"/>
      <c r="AO85" s="236"/>
      <c r="AP85" s="236"/>
      <c r="AQ85" s="236"/>
      <c r="AR85" s="236"/>
      <c r="AS85" s="236"/>
      <c r="AT85" s="236"/>
      <c r="AU85" s="236"/>
      <c r="AV85" s="236"/>
      <c r="AW85" s="236"/>
      <c r="AX85" s="236"/>
      <c r="AY85" s="236"/>
      <c r="AZ85" s="236"/>
      <c r="BA85" s="236"/>
      <c r="BB85" s="236"/>
      <c r="BC85" s="52">
        <v>0.438</v>
      </c>
      <c r="BD85" s="236"/>
      <c r="BE85" s="236"/>
      <c r="BF85" s="236"/>
      <c r="BG85" s="236"/>
      <c r="BH85" s="236"/>
      <c r="BI85" s="236"/>
      <c r="BJ85" s="236"/>
      <c r="BK85" s="236"/>
      <c r="BL85" s="236"/>
      <c r="BM85" s="236"/>
      <c r="BN85" s="236"/>
      <c r="BO85" s="236"/>
      <c r="BP85" s="236"/>
      <c r="BQ85" s="236"/>
      <c r="BR85" s="236"/>
      <c r="BS85" s="236"/>
      <c r="BT85" s="236"/>
      <c r="BU85" s="236"/>
      <c r="BV85" s="236"/>
      <c r="BW85" s="236"/>
      <c r="BX85" s="236"/>
      <c r="BY85" s="236"/>
      <c r="BZ85" s="236"/>
      <c r="CA85" s="236"/>
      <c r="CB85" s="52">
        <f>BC85*1.03</f>
        <v>0.45113999999999999</v>
      </c>
      <c r="CC85" s="52"/>
      <c r="CD85" s="52"/>
      <c r="CE85" s="52"/>
      <c r="CF85" s="52"/>
      <c r="CG85" s="52"/>
      <c r="CH85" s="52"/>
      <c r="CI85" s="52"/>
      <c r="CJ85" s="52"/>
      <c r="CK85" s="52"/>
      <c r="CL85" s="52"/>
      <c r="CM85" s="52"/>
      <c r="CN85" s="52"/>
      <c r="CO85" s="52"/>
      <c r="CP85" s="52"/>
      <c r="CQ85" s="52"/>
      <c r="CR85" s="52"/>
      <c r="CS85" s="52"/>
      <c r="CT85" s="52"/>
      <c r="CU85" s="52"/>
      <c r="CV85" s="52"/>
      <c r="CW85" s="52"/>
      <c r="CX85" s="52"/>
      <c r="CY85" s="52"/>
      <c r="CZ85" s="52"/>
      <c r="DA85" s="52"/>
      <c r="DB85" s="52">
        <f>CB85*1.03</f>
        <v>0.46467419999999998</v>
      </c>
      <c r="DC85" s="52"/>
      <c r="DD85" s="52"/>
      <c r="DE85" s="52"/>
      <c r="DF85" s="52"/>
      <c r="DG85" s="52"/>
      <c r="DH85" s="52"/>
      <c r="DI85" s="52"/>
      <c r="DJ85" s="52"/>
      <c r="DK85" s="52"/>
      <c r="DL85" s="52"/>
      <c r="DM85" s="52"/>
      <c r="DN85" s="52"/>
      <c r="DO85" s="52"/>
      <c r="DP85" s="52"/>
      <c r="DQ85" s="52"/>
      <c r="DR85" s="52"/>
      <c r="DS85" s="52"/>
      <c r="DT85" s="52"/>
      <c r="DU85" s="52"/>
      <c r="DV85" s="52"/>
      <c r="DW85" s="52"/>
      <c r="DX85" s="52"/>
      <c r="DY85" s="52"/>
      <c r="DZ85" s="52"/>
      <c r="EA85" s="52"/>
      <c r="EB85" s="52">
        <f>DB85*1.03</f>
        <v>0.47861442599999998</v>
      </c>
      <c r="EC85" s="236"/>
      <c r="ED85" s="236"/>
      <c r="EE85" s="236"/>
      <c r="EF85" s="236"/>
      <c r="EG85" s="236"/>
      <c r="EH85" s="236"/>
      <c r="EI85" s="236"/>
      <c r="EJ85" s="236"/>
      <c r="EK85" s="236"/>
      <c r="EL85" s="236"/>
      <c r="EM85" s="236"/>
      <c r="EN85" s="236"/>
      <c r="EO85" s="236"/>
      <c r="EP85" s="236"/>
      <c r="EQ85" s="236"/>
      <c r="ER85" s="236"/>
      <c r="ES85" s="236"/>
      <c r="ET85" s="236"/>
      <c r="EU85" s="236"/>
      <c r="EV85" s="236"/>
      <c r="EW85" s="236"/>
      <c r="EX85" s="236"/>
      <c r="EY85" s="236"/>
      <c r="EZ85" s="236"/>
      <c r="FA85" s="236"/>
      <c r="FB85" s="237">
        <f>AC85+BC85+CB85+DB85+EB85</f>
        <v>2.2704286259999997</v>
      </c>
      <c r="FC85" s="118"/>
      <c r="FD85" s="118"/>
      <c r="FE85" s="118"/>
      <c r="FF85" s="118"/>
      <c r="FG85" s="118"/>
      <c r="FH85" s="118"/>
      <c r="FI85" s="118"/>
      <c r="FJ85" s="118"/>
      <c r="FK85" s="118"/>
      <c r="FL85" s="118"/>
      <c r="FM85" s="118"/>
      <c r="FN85" s="118"/>
      <c r="FO85" s="118"/>
      <c r="FP85" s="118"/>
      <c r="FQ85" s="118"/>
      <c r="FR85" s="118"/>
      <c r="FS85" s="118"/>
      <c r="FT85" s="118"/>
      <c r="FU85" s="118"/>
      <c r="FV85" s="118"/>
      <c r="FW85" s="118"/>
      <c r="FX85" s="118"/>
      <c r="FY85" s="118"/>
      <c r="FZ85" s="118"/>
      <c r="GA85" s="117"/>
      <c r="GB85" s="53">
        <f>AC85*54.038/56.585</f>
        <v>0.41828477511708045</v>
      </c>
      <c r="GC85" s="236">
        <f>BC85*30.76/40</f>
        <v>0.33682200000000001</v>
      </c>
      <c r="GD85" s="236">
        <f>CB85*35.25/41.2</f>
        <v>0.38598749999999998</v>
      </c>
      <c r="GE85" s="236">
        <f>DB85*31.07/42.436</f>
        <v>0.34021649999999998</v>
      </c>
      <c r="GF85" s="236">
        <f>EB85*38.13/43.709</f>
        <v>0.41752426418769589</v>
      </c>
      <c r="GG85" s="164">
        <f>SUM(GB85:GF85)</f>
        <v>1.8988350393047764</v>
      </c>
    </row>
    <row r="86" spans="1:249" x14ac:dyDescent="0.25">
      <c r="A86" s="235"/>
      <c r="B86" s="245" t="s">
        <v>241</v>
      </c>
      <c r="C86" s="124"/>
      <c r="D86" s="123"/>
      <c r="E86" s="244"/>
      <c r="F86" s="244"/>
      <c r="G86" s="123"/>
      <c r="H86" s="123"/>
      <c r="I86" s="61"/>
      <c r="J86" s="231"/>
      <c r="K86" s="243">
        <f>M86</f>
        <v>0.1</v>
      </c>
      <c r="L86" s="241"/>
      <c r="M86" s="240">
        <v>0.1</v>
      </c>
      <c r="N86" s="241">
        <f>P86</f>
        <v>0.1</v>
      </c>
      <c r="O86" s="242"/>
      <c r="P86" s="240">
        <v>0.1</v>
      </c>
      <c r="Q86" s="241">
        <f>S86</f>
        <v>0.1</v>
      </c>
      <c r="R86" s="242"/>
      <c r="S86" s="240">
        <v>0.1</v>
      </c>
      <c r="T86" s="241">
        <f>V86</f>
        <v>0.1</v>
      </c>
      <c r="U86" s="242"/>
      <c r="V86" s="240">
        <v>0.1</v>
      </c>
      <c r="W86" s="241">
        <f>Y86</f>
        <v>0.1</v>
      </c>
      <c r="X86" s="241"/>
      <c r="Y86" s="240">
        <v>0.1</v>
      </c>
      <c r="Z86" s="239">
        <f>AB86</f>
        <v>0.5</v>
      </c>
      <c r="AA86" s="59"/>
      <c r="AB86" s="85">
        <f>Y86+V86+S86+P86+M86</f>
        <v>0.5</v>
      </c>
      <c r="AC86" s="238">
        <f>Y86*4.38</f>
        <v>0.438</v>
      </c>
      <c r="AD86" s="236"/>
      <c r="AE86" s="236"/>
      <c r="AF86" s="236"/>
      <c r="AG86" s="236"/>
      <c r="AH86" s="236"/>
      <c r="AI86" s="236"/>
      <c r="AJ86" s="236"/>
      <c r="AK86" s="236"/>
      <c r="AL86" s="236"/>
      <c r="AM86" s="236"/>
      <c r="AN86" s="236"/>
      <c r="AO86" s="236"/>
      <c r="AP86" s="236"/>
      <c r="AQ86" s="236"/>
      <c r="AR86" s="236"/>
      <c r="AS86" s="236"/>
      <c r="AT86" s="236"/>
      <c r="AU86" s="236"/>
      <c r="AV86" s="236"/>
      <c r="AW86" s="236"/>
      <c r="AX86" s="236"/>
      <c r="AY86" s="236"/>
      <c r="AZ86" s="236"/>
      <c r="BA86" s="236"/>
      <c r="BB86" s="236"/>
      <c r="BC86" s="52">
        <v>0.438</v>
      </c>
      <c r="BD86" s="236"/>
      <c r="BE86" s="236"/>
      <c r="BF86" s="236"/>
      <c r="BG86" s="236"/>
      <c r="BH86" s="236"/>
      <c r="BI86" s="236"/>
      <c r="BJ86" s="236"/>
      <c r="BK86" s="236"/>
      <c r="BL86" s="236"/>
      <c r="BM86" s="236"/>
      <c r="BN86" s="236"/>
      <c r="BO86" s="236"/>
      <c r="BP86" s="236"/>
      <c r="BQ86" s="236"/>
      <c r="BR86" s="236"/>
      <c r="BS86" s="236"/>
      <c r="BT86" s="236"/>
      <c r="BU86" s="236"/>
      <c r="BV86" s="236"/>
      <c r="BW86" s="236"/>
      <c r="BX86" s="236"/>
      <c r="BY86" s="236"/>
      <c r="BZ86" s="236"/>
      <c r="CA86" s="236"/>
      <c r="CB86" s="52">
        <f>BC86*1.03</f>
        <v>0.45113999999999999</v>
      </c>
      <c r="CC86" s="52"/>
      <c r="CD86" s="52"/>
      <c r="CE86" s="52"/>
      <c r="CF86" s="52"/>
      <c r="CG86" s="52"/>
      <c r="CH86" s="52"/>
      <c r="CI86" s="52"/>
      <c r="CJ86" s="52"/>
      <c r="CK86" s="52"/>
      <c r="CL86" s="52"/>
      <c r="CM86" s="52"/>
      <c r="CN86" s="52"/>
      <c r="CO86" s="52"/>
      <c r="CP86" s="52"/>
      <c r="CQ86" s="52"/>
      <c r="CR86" s="52"/>
      <c r="CS86" s="52"/>
      <c r="CT86" s="52"/>
      <c r="CU86" s="52"/>
      <c r="CV86" s="52"/>
      <c r="CW86" s="52"/>
      <c r="CX86" s="52"/>
      <c r="CY86" s="52"/>
      <c r="CZ86" s="52"/>
      <c r="DA86" s="52"/>
      <c r="DB86" s="52">
        <f>CB86*1.03</f>
        <v>0.46467419999999998</v>
      </c>
      <c r="DC86" s="52"/>
      <c r="DD86" s="52"/>
      <c r="DE86" s="52"/>
      <c r="DF86" s="52"/>
      <c r="DG86" s="52"/>
      <c r="DH86" s="52"/>
      <c r="DI86" s="52"/>
      <c r="DJ86" s="52"/>
      <c r="DK86" s="52"/>
      <c r="DL86" s="52"/>
      <c r="DM86" s="52"/>
      <c r="DN86" s="52"/>
      <c r="DO86" s="52"/>
      <c r="DP86" s="52"/>
      <c r="DQ86" s="52"/>
      <c r="DR86" s="52"/>
      <c r="DS86" s="52"/>
      <c r="DT86" s="52"/>
      <c r="DU86" s="52"/>
      <c r="DV86" s="52"/>
      <c r="DW86" s="52"/>
      <c r="DX86" s="52"/>
      <c r="DY86" s="52"/>
      <c r="DZ86" s="52"/>
      <c r="EA86" s="52"/>
      <c r="EB86" s="52">
        <f>DB86*1.03</f>
        <v>0.47861442599999998</v>
      </c>
      <c r="EC86" s="236"/>
      <c r="ED86" s="236"/>
      <c r="EE86" s="236"/>
      <c r="EF86" s="236"/>
      <c r="EG86" s="236"/>
      <c r="EH86" s="236"/>
      <c r="EI86" s="236"/>
      <c r="EJ86" s="236"/>
      <c r="EK86" s="236"/>
      <c r="EL86" s="236"/>
      <c r="EM86" s="236"/>
      <c r="EN86" s="236"/>
      <c r="EO86" s="236"/>
      <c r="EP86" s="236"/>
      <c r="EQ86" s="236"/>
      <c r="ER86" s="236"/>
      <c r="ES86" s="236"/>
      <c r="ET86" s="236"/>
      <c r="EU86" s="236"/>
      <c r="EV86" s="236"/>
      <c r="EW86" s="236"/>
      <c r="EX86" s="236"/>
      <c r="EY86" s="236"/>
      <c r="EZ86" s="236"/>
      <c r="FA86" s="236"/>
      <c r="FB86" s="237">
        <f>AC86+BC86+CB86+DB86+EB86</f>
        <v>2.2704286259999997</v>
      </c>
      <c r="FC86" s="118"/>
      <c r="FD86" s="118"/>
      <c r="FE86" s="118"/>
      <c r="FF86" s="118"/>
      <c r="FG86" s="118"/>
      <c r="FH86" s="118"/>
      <c r="FI86" s="118"/>
      <c r="FJ86" s="118"/>
      <c r="FK86" s="118"/>
      <c r="FL86" s="118"/>
      <c r="FM86" s="118"/>
      <c r="FN86" s="118"/>
      <c r="FO86" s="118"/>
      <c r="FP86" s="118"/>
      <c r="FQ86" s="118"/>
      <c r="FR86" s="118"/>
      <c r="FS86" s="118"/>
      <c r="FT86" s="118"/>
      <c r="FU86" s="118"/>
      <c r="FV86" s="118"/>
      <c r="FW86" s="118"/>
      <c r="FX86" s="118"/>
      <c r="FY86" s="118"/>
      <c r="FZ86" s="118"/>
      <c r="GA86" s="117"/>
      <c r="GB86" s="53">
        <f>AC86*54.038/56.585</f>
        <v>0.41828477511708045</v>
      </c>
      <c r="GC86" s="236">
        <f>BC86*30.76/40</f>
        <v>0.33682200000000001</v>
      </c>
      <c r="GD86" s="236">
        <f>CB86*35.25/41.2</f>
        <v>0.38598749999999998</v>
      </c>
      <c r="GE86" s="236">
        <f>DB86*31.07/42.436</f>
        <v>0.34021649999999998</v>
      </c>
      <c r="GF86" s="236">
        <f>EB86*38.13/43.709</f>
        <v>0.41752426418769589</v>
      </c>
      <c r="GG86" s="164">
        <f>SUM(GB86:GF86)</f>
        <v>1.8988350393047764</v>
      </c>
    </row>
    <row r="87" spans="1:249" x14ac:dyDescent="0.25">
      <c r="A87" s="235"/>
      <c r="B87" s="245" t="s">
        <v>240</v>
      </c>
      <c r="C87" s="124"/>
      <c r="D87" s="123"/>
      <c r="E87" s="244"/>
      <c r="F87" s="244"/>
      <c r="G87" s="123"/>
      <c r="H87" s="123"/>
      <c r="I87" s="61"/>
      <c r="J87" s="231"/>
      <c r="K87" s="243">
        <f>M87</f>
        <v>0.1</v>
      </c>
      <c r="L87" s="241"/>
      <c r="M87" s="240">
        <v>0.1</v>
      </c>
      <c r="N87" s="241">
        <f>P87</f>
        <v>0.1</v>
      </c>
      <c r="O87" s="242"/>
      <c r="P87" s="240">
        <v>0.1</v>
      </c>
      <c r="Q87" s="241">
        <f>S87</f>
        <v>0.1</v>
      </c>
      <c r="R87" s="242"/>
      <c r="S87" s="240">
        <v>0.1</v>
      </c>
      <c r="T87" s="241">
        <f>V87</f>
        <v>0.1</v>
      </c>
      <c r="U87" s="242"/>
      <c r="V87" s="240">
        <v>0.1</v>
      </c>
      <c r="W87" s="241">
        <f>Y87</f>
        <v>0.1</v>
      </c>
      <c r="X87" s="241"/>
      <c r="Y87" s="240">
        <v>0.1</v>
      </c>
      <c r="Z87" s="239">
        <f>AB87</f>
        <v>0.5</v>
      </c>
      <c r="AA87" s="59"/>
      <c r="AB87" s="85">
        <f>Y87+V87+S87+P87+M87</f>
        <v>0.5</v>
      </c>
      <c r="AC87" s="238">
        <f>Y87*4.38</f>
        <v>0.438</v>
      </c>
      <c r="AD87" s="236"/>
      <c r="AE87" s="236"/>
      <c r="AF87" s="236"/>
      <c r="AG87" s="236"/>
      <c r="AH87" s="236"/>
      <c r="AI87" s="236"/>
      <c r="AJ87" s="236"/>
      <c r="AK87" s="236"/>
      <c r="AL87" s="236"/>
      <c r="AM87" s="236"/>
      <c r="AN87" s="236"/>
      <c r="AO87" s="236"/>
      <c r="AP87" s="236"/>
      <c r="AQ87" s="236"/>
      <c r="AR87" s="236"/>
      <c r="AS87" s="236"/>
      <c r="AT87" s="236"/>
      <c r="AU87" s="236"/>
      <c r="AV87" s="236"/>
      <c r="AW87" s="236"/>
      <c r="AX87" s="236"/>
      <c r="AY87" s="236"/>
      <c r="AZ87" s="236"/>
      <c r="BA87" s="236"/>
      <c r="BB87" s="236"/>
      <c r="BC87" s="52">
        <v>0.438</v>
      </c>
      <c r="BD87" s="236"/>
      <c r="BE87" s="236"/>
      <c r="BF87" s="236"/>
      <c r="BG87" s="236"/>
      <c r="BH87" s="236"/>
      <c r="BI87" s="236"/>
      <c r="BJ87" s="236"/>
      <c r="BK87" s="236"/>
      <c r="BL87" s="236"/>
      <c r="BM87" s="236"/>
      <c r="BN87" s="236"/>
      <c r="BO87" s="236"/>
      <c r="BP87" s="236"/>
      <c r="BQ87" s="236"/>
      <c r="BR87" s="236"/>
      <c r="BS87" s="236"/>
      <c r="BT87" s="236"/>
      <c r="BU87" s="236"/>
      <c r="BV87" s="236"/>
      <c r="BW87" s="236"/>
      <c r="BX87" s="236"/>
      <c r="BY87" s="236"/>
      <c r="BZ87" s="236"/>
      <c r="CA87" s="236"/>
      <c r="CB87" s="52">
        <f>BC87*1.03</f>
        <v>0.45113999999999999</v>
      </c>
      <c r="CC87" s="52"/>
      <c r="CD87" s="52"/>
      <c r="CE87" s="52"/>
      <c r="CF87" s="52"/>
      <c r="CG87" s="52"/>
      <c r="CH87" s="52"/>
      <c r="CI87" s="52"/>
      <c r="CJ87" s="52"/>
      <c r="CK87" s="52"/>
      <c r="CL87" s="52"/>
      <c r="CM87" s="52"/>
      <c r="CN87" s="52"/>
      <c r="CO87" s="52"/>
      <c r="CP87" s="52"/>
      <c r="CQ87" s="52"/>
      <c r="CR87" s="52"/>
      <c r="CS87" s="52"/>
      <c r="CT87" s="52"/>
      <c r="CU87" s="52"/>
      <c r="CV87" s="52"/>
      <c r="CW87" s="52"/>
      <c r="CX87" s="52"/>
      <c r="CY87" s="52"/>
      <c r="CZ87" s="52"/>
      <c r="DA87" s="52"/>
      <c r="DB87" s="52">
        <f>CB87*1.03</f>
        <v>0.46467419999999998</v>
      </c>
      <c r="DC87" s="52"/>
      <c r="DD87" s="52"/>
      <c r="DE87" s="52"/>
      <c r="DF87" s="52"/>
      <c r="DG87" s="52"/>
      <c r="DH87" s="52"/>
      <c r="DI87" s="52"/>
      <c r="DJ87" s="52"/>
      <c r="DK87" s="52"/>
      <c r="DL87" s="52"/>
      <c r="DM87" s="52"/>
      <c r="DN87" s="52"/>
      <c r="DO87" s="52"/>
      <c r="DP87" s="52"/>
      <c r="DQ87" s="52"/>
      <c r="DR87" s="52"/>
      <c r="DS87" s="52"/>
      <c r="DT87" s="52"/>
      <c r="DU87" s="52"/>
      <c r="DV87" s="52"/>
      <c r="DW87" s="52"/>
      <c r="DX87" s="52"/>
      <c r="DY87" s="52"/>
      <c r="DZ87" s="52"/>
      <c r="EA87" s="52"/>
      <c r="EB87" s="52">
        <f>DB87*1.03</f>
        <v>0.47861442599999998</v>
      </c>
      <c r="EC87" s="236"/>
      <c r="ED87" s="236"/>
      <c r="EE87" s="236"/>
      <c r="EF87" s="236"/>
      <c r="EG87" s="236"/>
      <c r="EH87" s="236"/>
      <c r="EI87" s="236"/>
      <c r="EJ87" s="236"/>
      <c r="EK87" s="236"/>
      <c r="EL87" s="236"/>
      <c r="EM87" s="236"/>
      <c r="EN87" s="236"/>
      <c r="EO87" s="236"/>
      <c r="EP87" s="236"/>
      <c r="EQ87" s="236"/>
      <c r="ER87" s="236"/>
      <c r="ES87" s="236"/>
      <c r="ET87" s="236"/>
      <c r="EU87" s="236"/>
      <c r="EV87" s="236"/>
      <c r="EW87" s="236"/>
      <c r="EX87" s="236"/>
      <c r="EY87" s="236"/>
      <c r="EZ87" s="236"/>
      <c r="FA87" s="236"/>
      <c r="FB87" s="237">
        <f>AC87+BC87+CB87+DB87+EB87</f>
        <v>2.2704286259999997</v>
      </c>
      <c r="FC87" s="118"/>
      <c r="FD87" s="118"/>
      <c r="FE87" s="118"/>
      <c r="FF87" s="118"/>
      <c r="FG87" s="118"/>
      <c r="FH87" s="118"/>
      <c r="FI87" s="118"/>
      <c r="FJ87" s="118"/>
      <c r="FK87" s="118"/>
      <c r="FL87" s="118"/>
      <c r="FM87" s="118"/>
      <c r="FN87" s="118"/>
      <c r="FO87" s="118"/>
      <c r="FP87" s="118"/>
      <c r="FQ87" s="118"/>
      <c r="FR87" s="118"/>
      <c r="FS87" s="118"/>
      <c r="FT87" s="118"/>
      <c r="FU87" s="118"/>
      <c r="FV87" s="118"/>
      <c r="FW87" s="118"/>
      <c r="FX87" s="118"/>
      <c r="FY87" s="118"/>
      <c r="FZ87" s="118"/>
      <c r="GA87" s="117"/>
      <c r="GB87" s="53">
        <f>AC87*54.038/56.585</f>
        <v>0.41828477511708045</v>
      </c>
      <c r="GC87" s="236">
        <f>BC87*30.76/40</f>
        <v>0.33682200000000001</v>
      </c>
      <c r="GD87" s="236">
        <f>CB87*35.25/41.2</f>
        <v>0.38598749999999998</v>
      </c>
      <c r="GE87" s="236">
        <f>DB87*31.07/42.436</f>
        <v>0.34021649999999998</v>
      </c>
      <c r="GF87" s="236">
        <f>EB87*38.13/43.709</f>
        <v>0.41752426418769589</v>
      </c>
      <c r="GG87" s="164">
        <f>SUM(GB87:GF87)</f>
        <v>1.8988350393047764</v>
      </c>
    </row>
    <row r="88" spans="1:249" s="220" customFormat="1" ht="31.5" x14ac:dyDescent="0.25">
      <c r="A88" s="235">
        <f>A40+1</f>
        <v>11</v>
      </c>
      <c r="B88" s="234" t="s">
        <v>239</v>
      </c>
      <c r="C88" s="124" t="s">
        <v>31</v>
      </c>
      <c r="D88" s="123" t="s">
        <v>238</v>
      </c>
      <c r="E88" s="123"/>
      <c r="F88" s="123"/>
      <c r="G88" s="123">
        <v>2010</v>
      </c>
      <c r="H88" s="123">
        <v>2018</v>
      </c>
      <c r="I88" s="61">
        <v>59.818465370600009</v>
      </c>
      <c r="J88" s="231">
        <v>30.176197260000002</v>
      </c>
      <c r="K88" s="230"/>
      <c r="L88" s="228"/>
      <c r="M88" s="228"/>
      <c r="N88" s="229"/>
      <c r="O88" s="229"/>
      <c r="P88" s="229"/>
      <c r="Q88" s="229"/>
      <c r="R88" s="229"/>
      <c r="S88" s="229"/>
      <c r="T88" s="229"/>
      <c r="U88" s="229"/>
      <c r="V88" s="229"/>
      <c r="W88" s="229"/>
      <c r="X88" s="228"/>
      <c r="Y88" s="228"/>
      <c r="Z88" s="233"/>
      <c r="AA88" s="59"/>
      <c r="AB88" s="58"/>
      <c r="AC88" s="191">
        <v>10.17619726</v>
      </c>
      <c r="AD88" s="223"/>
      <c r="AE88" s="223"/>
      <c r="AF88" s="223"/>
      <c r="AG88" s="223"/>
      <c r="AH88" s="223"/>
      <c r="AI88" s="223"/>
      <c r="AJ88" s="223"/>
      <c r="AK88" s="223"/>
      <c r="AL88" s="223"/>
      <c r="AM88" s="223"/>
      <c r="AN88" s="223"/>
      <c r="AO88" s="223"/>
      <c r="AP88" s="223"/>
      <c r="AQ88" s="223"/>
      <c r="AR88" s="223"/>
      <c r="AS88" s="223"/>
      <c r="AT88" s="223"/>
      <c r="AU88" s="223"/>
      <c r="AV88" s="223"/>
      <c r="AW88" s="223"/>
      <c r="AX88" s="223"/>
      <c r="AY88" s="223"/>
      <c r="AZ88" s="223"/>
      <c r="BA88" s="223"/>
      <c r="BB88" s="223"/>
      <c r="BC88" s="52">
        <v>20</v>
      </c>
      <c r="BD88" s="223"/>
      <c r="BE88" s="223"/>
      <c r="BF88" s="223"/>
      <c r="BG88" s="223"/>
      <c r="BH88" s="223"/>
      <c r="BI88" s="223"/>
      <c r="BJ88" s="223"/>
      <c r="BK88" s="223"/>
      <c r="BL88" s="223"/>
      <c r="BM88" s="223"/>
      <c r="BN88" s="223"/>
      <c r="BO88" s="223"/>
      <c r="BP88" s="223"/>
      <c r="BQ88" s="223"/>
      <c r="BR88" s="223"/>
      <c r="BS88" s="223"/>
      <c r="BT88" s="223"/>
      <c r="BU88" s="223"/>
      <c r="BV88" s="223"/>
      <c r="BW88" s="223"/>
      <c r="BX88" s="223"/>
      <c r="BY88" s="223"/>
      <c r="BZ88" s="223"/>
      <c r="CA88" s="223"/>
      <c r="CB88" s="122"/>
      <c r="CC88" s="122"/>
      <c r="CD88" s="122"/>
      <c r="CE88" s="122"/>
      <c r="CF88" s="122"/>
      <c r="CG88" s="122"/>
      <c r="CH88" s="122"/>
      <c r="CI88" s="122"/>
      <c r="CJ88" s="122"/>
      <c r="CK88" s="122"/>
      <c r="CL88" s="122"/>
      <c r="CM88" s="122"/>
      <c r="CN88" s="122"/>
      <c r="CO88" s="122"/>
      <c r="CP88" s="122"/>
      <c r="CQ88" s="122"/>
      <c r="CR88" s="122"/>
      <c r="CS88" s="122"/>
      <c r="CT88" s="122"/>
      <c r="CU88" s="122"/>
      <c r="CV88" s="122"/>
      <c r="CW88" s="122"/>
      <c r="CX88" s="122"/>
      <c r="CY88" s="122"/>
      <c r="CZ88" s="122"/>
      <c r="DA88" s="122"/>
      <c r="DB88" s="122"/>
      <c r="DC88" s="232"/>
      <c r="DD88" s="232"/>
      <c r="DE88" s="232"/>
      <c r="DF88" s="232"/>
      <c r="DG88" s="232"/>
      <c r="DH88" s="232"/>
      <c r="DI88" s="232"/>
      <c r="DJ88" s="232"/>
      <c r="DK88" s="232"/>
      <c r="DL88" s="232"/>
      <c r="DM88" s="232"/>
      <c r="DN88" s="232"/>
      <c r="DO88" s="232"/>
      <c r="DP88" s="232"/>
      <c r="DQ88" s="232"/>
      <c r="DR88" s="232"/>
      <c r="DS88" s="232"/>
      <c r="DT88" s="232"/>
      <c r="DU88" s="232"/>
      <c r="DV88" s="232"/>
      <c r="DW88" s="232"/>
      <c r="DX88" s="232"/>
      <c r="DY88" s="232"/>
      <c r="DZ88" s="232"/>
      <c r="EA88" s="232"/>
      <c r="EB88" s="122"/>
      <c r="EC88" s="223"/>
      <c r="ED88" s="223"/>
      <c r="EE88" s="223"/>
      <c r="EF88" s="223"/>
      <c r="EG88" s="223"/>
      <c r="EH88" s="223"/>
      <c r="EI88" s="223"/>
      <c r="EJ88" s="223"/>
      <c r="EK88" s="223"/>
      <c r="EL88" s="223"/>
      <c r="EM88" s="223"/>
      <c r="EN88" s="223"/>
      <c r="EO88" s="223"/>
      <c r="EP88" s="223"/>
      <c r="EQ88" s="223"/>
      <c r="ER88" s="223"/>
      <c r="ES88" s="223"/>
      <c r="ET88" s="223"/>
      <c r="EU88" s="223"/>
      <c r="EV88" s="223"/>
      <c r="EW88" s="223"/>
      <c r="EX88" s="223"/>
      <c r="EY88" s="223"/>
      <c r="EZ88" s="223"/>
      <c r="FA88" s="223"/>
      <c r="FB88" s="119">
        <f>AC88+BC88+CB88+DB88+EB88</f>
        <v>30.176197260000002</v>
      </c>
      <c r="FC88" s="226"/>
      <c r="FD88" s="226"/>
      <c r="FE88" s="226"/>
      <c r="FF88" s="226"/>
      <c r="FG88" s="226"/>
      <c r="FH88" s="226"/>
      <c r="FI88" s="226"/>
      <c r="FJ88" s="226"/>
      <c r="FK88" s="226"/>
      <c r="FL88" s="226"/>
      <c r="FM88" s="226"/>
      <c r="FN88" s="226"/>
      <c r="FO88" s="226"/>
      <c r="FP88" s="226"/>
      <c r="FQ88" s="226"/>
      <c r="FR88" s="226"/>
      <c r="FS88" s="226"/>
      <c r="FT88" s="226"/>
      <c r="FU88" s="226"/>
      <c r="FV88" s="226"/>
      <c r="FW88" s="226"/>
      <c r="FX88" s="226"/>
      <c r="FY88" s="226"/>
      <c r="FZ88" s="226"/>
      <c r="GA88" s="225"/>
      <c r="GB88" s="224">
        <v>4.4158621784745797</v>
      </c>
      <c r="GC88" s="223">
        <f>BC88/1.18</f>
        <v>16.949152542372882</v>
      </c>
      <c r="GD88" s="223"/>
      <c r="GE88" s="223"/>
      <c r="GF88" s="223"/>
      <c r="GG88" s="204">
        <f>SUM(GB88:GF88)</f>
        <v>21.365014720847462</v>
      </c>
      <c r="GH88" s="1"/>
      <c r="GI88" s="221"/>
      <c r="GJ88" s="221"/>
      <c r="GK88" s="221"/>
      <c r="GL88" s="221"/>
      <c r="GM88" s="221"/>
      <c r="GN88" s="221"/>
      <c r="GO88" s="221"/>
      <c r="GP88" s="221"/>
      <c r="GQ88" s="221"/>
      <c r="GR88" s="221"/>
      <c r="GS88" s="221"/>
      <c r="GT88" s="221"/>
      <c r="GU88" s="221"/>
      <c r="GV88" s="221"/>
      <c r="GW88" s="221"/>
      <c r="GX88" s="221"/>
      <c r="GY88" s="221"/>
      <c r="GZ88" s="221"/>
      <c r="HA88" s="221"/>
      <c r="HB88" s="221"/>
      <c r="HC88" s="221"/>
      <c r="HD88" s="221"/>
      <c r="HE88" s="221"/>
      <c r="HF88" s="221"/>
      <c r="HG88" s="221"/>
      <c r="HH88" s="221"/>
      <c r="HI88" s="221"/>
      <c r="HJ88" s="221"/>
      <c r="HK88" s="221"/>
      <c r="HL88" s="221"/>
      <c r="HM88" s="221"/>
      <c r="HN88" s="221"/>
      <c r="HO88" s="221"/>
      <c r="HP88" s="221"/>
      <c r="HQ88" s="221"/>
      <c r="HR88" s="221"/>
      <c r="HS88" s="221"/>
      <c r="HT88" s="221"/>
      <c r="HU88" s="221"/>
      <c r="HV88" s="221"/>
      <c r="HW88" s="221"/>
      <c r="HX88" s="221"/>
      <c r="HY88" s="221"/>
      <c r="HZ88" s="221"/>
      <c r="IA88" s="221"/>
      <c r="IB88" s="221"/>
      <c r="IC88" s="221"/>
      <c r="ID88" s="221"/>
      <c r="IE88" s="221"/>
      <c r="IF88" s="221"/>
      <c r="IG88" s="221"/>
      <c r="IH88" s="221"/>
      <c r="II88" s="221"/>
      <c r="IJ88" s="221"/>
      <c r="IK88" s="221"/>
      <c r="IL88" s="221"/>
      <c r="IM88" s="221"/>
      <c r="IN88" s="221"/>
      <c r="IO88" s="221"/>
    </row>
    <row r="89" spans="1:249" s="220" customFormat="1" x14ac:dyDescent="0.25">
      <c r="A89" s="126">
        <f>A88+1</f>
        <v>12</v>
      </c>
      <c r="B89" s="125" t="s">
        <v>237</v>
      </c>
      <c r="C89" s="124" t="s">
        <v>31</v>
      </c>
      <c r="D89" s="123" t="s">
        <v>236</v>
      </c>
      <c r="E89" s="123"/>
      <c r="F89" s="123"/>
      <c r="G89" s="123">
        <v>2013</v>
      </c>
      <c r="H89" s="123">
        <v>2014</v>
      </c>
      <c r="I89" s="61">
        <v>22.765000000000001</v>
      </c>
      <c r="J89" s="231">
        <v>22.765000000000001</v>
      </c>
      <c r="K89" s="230"/>
      <c r="L89" s="228"/>
      <c r="M89" s="228"/>
      <c r="N89" s="55"/>
      <c r="O89" s="229"/>
      <c r="P89" s="229"/>
      <c r="Q89" s="229"/>
      <c r="R89" s="229"/>
      <c r="S89" s="229"/>
      <c r="T89" s="229"/>
      <c r="U89" s="229"/>
      <c r="V89" s="229"/>
      <c r="W89" s="229"/>
      <c r="X89" s="228"/>
      <c r="Y89" s="228"/>
      <c r="Z89" s="227"/>
      <c r="AA89" s="59"/>
      <c r="AB89" s="58"/>
      <c r="AC89" s="191">
        <v>1.05</v>
      </c>
      <c r="AD89" s="223"/>
      <c r="AE89" s="223"/>
      <c r="AF89" s="223"/>
      <c r="AG89" s="223"/>
      <c r="AH89" s="223"/>
      <c r="AI89" s="223"/>
      <c r="AJ89" s="223"/>
      <c r="AK89" s="223"/>
      <c r="AL89" s="223"/>
      <c r="AM89" s="223"/>
      <c r="AN89" s="223"/>
      <c r="AO89" s="223"/>
      <c r="AP89" s="223"/>
      <c r="AQ89" s="223"/>
      <c r="AR89" s="223"/>
      <c r="AS89" s="223"/>
      <c r="AT89" s="223"/>
      <c r="AU89" s="223"/>
      <c r="AV89" s="223"/>
      <c r="AW89" s="223"/>
      <c r="AX89" s="223"/>
      <c r="AY89" s="223"/>
      <c r="AZ89" s="223"/>
      <c r="BA89" s="223"/>
      <c r="BB89" s="223"/>
      <c r="BC89" s="52">
        <v>21.715</v>
      </c>
      <c r="BD89" s="223"/>
      <c r="BE89" s="223"/>
      <c r="BF89" s="223"/>
      <c r="BG89" s="223"/>
      <c r="BH89" s="223"/>
      <c r="BI89" s="223"/>
      <c r="BJ89" s="223"/>
      <c r="BK89" s="223"/>
      <c r="BL89" s="223"/>
      <c r="BM89" s="223"/>
      <c r="BN89" s="223"/>
      <c r="BO89" s="223"/>
      <c r="BP89" s="223"/>
      <c r="BQ89" s="223"/>
      <c r="BR89" s="223"/>
      <c r="BS89" s="223"/>
      <c r="BT89" s="223"/>
      <c r="BU89" s="223"/>
      <c r="BV89" s="223"/>
      <c r="BW89" s="223"/>
      <c r="BX89" s="223"/>
      <c r="BY89" s="223"/>
      <c r="BZ89" s="223"/>
      <c r="CA89" s="223"/>
      <c r="CB89" s="223"/>
      <c r="CC89" s="223"/>
      <c r="CD89" s="223"/>
      <c r="CE89" s="223"/>
      <c r="CF89" s="223"/>
      <c r="CG89" s="223"/>
      <c r="CH89" s="223"/>
      <c r="CI89" s="223"/>
      <c r="CJ89" s="223"/>
      <c r="CK89" s="223"/>
      <c r="CL89" s="223"/>
      <c r="CM89" s="223"/>
      <c r="CN89" s="223"/>
      <c r="CO89" s="223"/>
      <c r="CP89" s="223"/>
      <c r="CQ89" s="223"/>
      <c r="CR89" s="223"/>
      <c r="CS89" s="223"/>
      <c r="CT89" s="223"/>
      <c r="CU89" s="223"/>
      <c r="CV89" s="223"/>
      <c r="CW89" s="223"/>
      <c r="CX89" s="223"/>
      <c r="CY89" s="223"/>
      <c r="CZ89" s="223"/>
      <c r="DA89" s="223"/>
      <c r="DB89" s="223"/>
      <c r="DC89" s="223"/>
      <c r="DD89" s="223"/>
      <c r="DE89" s="223"/>
      <c r="DF89" s="223"/>
      <c r="DG89" s="223"/>
      <c r="DH89" s="223"/>
      <c r="DI89" s="223"/>
      <c r="DJ89" s="223"/>
      <c r="DK89" s="223"/>
      <c r="DL89" s="223"/>
      <c r="DM89" s="223"/>
      <c r="DN89" s="223"/>
      <c r="DO89" s="223"/>
      <c r="DP89" s="223"/>
      <c r="DQ89" s="223"/>
      <c r="DR89" s="223"/>
      <c r="DS89" s="223"/>
      <c r="DT89" s="223"/>
      <c r="DU89" s="223"/>
      <c r="DV89" s="223"/>
      <c r="DW89" s="223"/>
      <c r="DX89" s="223"/>
      <c r="DY89" s="223"/>
      <c r="DZ89" s="223"/>
      <c r="EA89" s="223"/>
      <c r="EB89" s="223"/>
      <c r="EC89" s="223"/>
      <c r="ED89" s="223"/>
      <c r="EE89" s="223"/>
      <c r="EF89" s="223"/>
      <c r="EG89" s="223"/>
      <c r="EH89" s="223"/>
      <c r="EI89" s="223"/>
      <c r="EJ89" s="223"/>
      <c r="EK89" s="223"/>
      <c r="EL89" s="223"/>
      <c r="EM89" s="223"/>
      <c r="EN89" s="223"/>
      <c r="EO89" s="223"/>
      <c r="EP89" s="223"/>
      <c r="EQ89" s="223"/>
      <c r="ER89" s="223"/>
      <c r="ES89" s="223"/>
      <c r="ET89" s="223"/>
      <c r="EU89" s="223"/>
      <c r="EV89" s="223"/>
      <c r="EW89" s="223"/>
      <c r="EX89" s="223"/>
      <c r="EY89" s="223"/>
      <c r="EZ89" s="223"/>
      <c r="FA89" s="223"/>
      <c r="FB89" s="119">
        <f>AC89+BC89+CB89+DB89+EB89</f>
        <v>22.765000000000001</v>
      </c>
      <c r="FC89" s="226"/>
      <c r="FD89" s="226"/>
      <c r="FE89" s="226"/>
      <c r="FF89" s="226"/>
      <c r="FG89" s="226"/>
      <c r="FH89" s="226"/>
      <c r="FI89" s="226"/>
      <c r="FJ89" s="226"/>
      <c r="FK89" s="226"/>
      <c r="FL89" s="226"/>
      <c r="FM89" s="226"/>
      <c r="FN89" s="226"/>
      <c r="FO89" s="226"/>
      <c r="FP89" s="226"/>
      <c r="FQ89" s="226"/>
      <c r="FR89" s="226"/>
      <c r="FS89" s="226"/>
      <c r="FT89" s="226"/>
      <c r="FU89" s="226"/>
      <c r="FV89" s="226"/>
      <c r="FW89" s="226"/>
      <c r="FX89" s="226"/>
      <c r="FY89" s="226"/>
      <c r="FZ89" s="226"/>
      <c r="GA89" s="225"/>
      <c r="GB89" s="224">
        <v>0.88983050847457601</v>
      </c>
      <c r="GC89" s="223">
        <v>18.40254237288136</v>
      </c>
      <c r="GD89" s="223"/>
      <c r="GE89" s="223"/>
      <c r="GF89" s="223"/>
      <c r="GG89" s="204">
        <f>SUM(GB89:GF89)</f>
        <v>19.292372881355934</v>
      </c>
      <c r="GH89" s="1"/>
      <c r="GI89" s="221"/>
      <c r="GJ89" s="221"/>
      <c r="GK89" s="221"/>
      <c r="GL89" s="221"/>
      <c r="GM89" s="221"/>
      <c r="GN89" s="221"/>
      <c r="GO89" s="221"/>
      <c r="GP89" s="221"/>
      <c r="GQ89" s="221"/>
      <c r="GR89" s="221"/>
      <c r="GS89" s="221"/>
      <c r="GT89" s="221"/>
      <c r="GU89" s="221"/>
      <c r="GV89" s="221"/>
      <c r="GW89" s="221"/>
      <c r="GX89" s="221"/>
      <c r="GY89" s="221"/>
      <c r="GZ89" s="221"/>
      <c r="HA89" s="221"/>
      <c r="HB89" s="221"/>
      <c r="HC89" s="221"/>
      <c r="HD89" s="221"/>
      <c r="HE89" s="221"/>
      <c r="HF89" s="221"/>
      <c r="HG89" s="221"/>
      <c r="HH89" s="221"/>
      <c r="HI89" s="221"/>
      <c r="HJ89" s="221"/>
      <c r="HK89" s="221"/>
      <c r="HL89" s="221"/>
      <c r="HM89" s="221"/>
      <c r="HN89" s="221"/>
      <c r="HO89" s="221"/>
      <c r="HP89" s="221"/>
      <c r="HQ89" s="221"/>
      <c r="HR89" s="221"/>
      <c r="HS89" s="221"/>
      <c r="HT89" s="221"/>
      <c r="HU89" s="221"/>
      <c r="HV89" s="221"/>
      <c r="HW89" s="221"/>
      <c r="HX89" s="221"/>
      <c r="HY89" s="221"/>
      <c r="HZ89" s="221"/>
      <c r="IA89" s="221"/>
      <c r="IB89" s="221"/>
      <c r="IC89" s="221"/>
      <c r="ID89" s="221"/>
      <c r="IE89" s="221"/>
      <c r="IF89" s="221"/>
      <c r="IG89" s="221"/>
      <c r="IH89" s="221"/>
      <c r="II89" s="221"/>
      <c r="IJ89" s="221"/>
      <c r="IK89" s="221"/>
      <c r="IL89" s="221"/>
      <c r="IM89" s="221"/>
      <c r="IN89" s="221"/>
      <c r="IO89" s="221"/>
    </row>
    <row r="90" spans="1:249" s="220" customFormat="1" ht="31.5" x14ac:dyDescent="0.25">
      <c r="A90" s="126">
        <f>A89+1</f>
        <v>13</v>
      </c>
      <c r="B90" s="125" t="s">
        <v>235</v>
      </c>
      <c r="C90" s="124" t="s">
        <v>31</v>
      </c>
      <c r="D90" s="123" t="s">
        <v>234</v>
      </c>
      <c r="E90" s="123"/>
      <c r="F90" s="123">
        <f>18*0.63+18*0.4</f>
        <v>18.54</v>
      </c>
      <c r="G90" s="123">
        <v>2013</v>
      </c>
      <c r="H90" s="123">
        <v>2014</v>
      </c>
      <c r="I90" s="61">
        <v>53.354000000000006</v>
      </c>
      <c r="J90" s="61">
        <v>53</v>
      </c>
      <c r="K90" s="230"/>
      <c r="L90" s="228"/>
      <c r="M90" s="228"/>
      <c r="N90" s="55" t="s">
        <v>233</v>
      </c>
      <c r="O90" s="229"/>
      <c r="P90" s="229"/>
      <c r="Q90" s="229"/>
      <c r="R90" s="229"/>
      <c r="S90" s="229"/>
      <c r="T90" s="229"/>
      <c r="U90" s="229"/>
      <c r="V90" s="229"/>
      <c r="W90" s="229"/>
      <c r="X90" s="228"/>
      <c r="Y90" s="228"/>
      <c r="Z90" s="227" t="s">
        <v>233</v>
      </c>
      <c r="AA90" s="59"/>
      <c r="AB90" s="58"/>
      <c r="AC90" s="191">
        <v>28</v>
      </c>
      <c r="AD90" s="223"/>
      <c r="AE90" s="223"/>
      <c r="AF90" s="223"/>
      <c r="AG90" s="223"/>
      <c r="AH90" s="223"/>
      <c r="AI90" s="223"/>
      <c r="AJ90" s="223"/>
      <c r="AK90" s="223"/>
      <c r="AL90" s="223"/>
      <c r="AM90" s="223"/>
      <c r="AN90" s="223"/>
      <c r="AO90" s="223"/>
      <c r="AP90" s="223"/>
      <c r="AQ90" s="223"/>
      <c r="AR90" s="223"/>
      <c r="AS90" s="223"/>
      <c r="AT90" s="223"/>
      <c r="AU90" s="223"/>
      <c r="AV90" s="223"/>
      <c r="AW90" s="223"/>
      <c r="AX90" s="223"/>
      <c r="AY90" s="223"/>
      <c r="AZ90" s="223"/>
      <c r="BA90" s="223"/>
      <c r="BB90" s="223"/>
      <c r="BC90" s="52">
        <v>25</v>
      </c>
      <c r="BD90" s="223"/>
      <c r="BE90" s="223"/>
      <c r="BF90" s="223"/>
      <c r="BG90" s="223"/>
      <c r="BH90" s="223"/>
      <c r="BI90" s="223"/>
      <c r="BJ90" s="223"/>
      <c r="BK90" s="223"/>
      <c r="BL90" s="223"/>
      <c r="BM90" s="223"/>
      <c r="BN90" s="223"/>
      <c r="BO90" s="223"/>
      <c r="BP90" s="223"/>
      <c r="BQ90" s="223"/>
      <c r="BR90" s="223"/>
      <c r="BS90" s="223"/>
      <c r="BT90" s="223"/>
      <c r="BU90" s="223"/>
      <c r="BV90" s="223"/>
      <c r="BW90" s="223"/>
      <c r="BX90" s="223"/>
      <c r="BY90" s="223"/>
      <c r="BZ90" s="223"/>
      <c r="CA90" s="223"/>
      <c r="CB90" s="223"/>
      <c r="CC90" s="223"/>
      <c r="CD90" s="223"/>
      <c r="CE90" s="223"/>
      <c r="CF90" s="223"/>
      <c r="CG90" s="223"/>
      <c r="CH90" s="223"/>
      <c r="CI90" s="223"/>
      <c r="CJ90" s="223"/>
      <c r="CK90" s="223"/>
      <c r="CL90" s="223"/>
      <c r="CM90" s="223"/>
      <c r="CN90" s="223"/>
      <c r="CO90" s="223"/>
      <c r="CP90" s="223"/>
      <c r="CQ90" s="223"/>
      <c r="CR90" s="223"/>
      <c r="CS90" s="223"/>
      <c r="CT90" s="223"/>
      <c r="CU90" s="223"/>
      <c r="CV90" s="223"/>
      <c r="CW90" s="223"/>
      <c r="CX90" s="223"/>
      <c r="CY90" s="223"/>
      <c r="CZ90" s="223"/>
      <c r="DA90" s="223"/>
      <c r="DB90" s="223"/>
      <c r="DC90" s="223"/>
      <c r="DD90" s="223"/>
      <c r="DE90" s="223"/>
      <c r="DF90" s="223"/>
      <c r="DG90" s="223"/>
      <c r="DH90" s="223"/>
      <c r="DI90" s="223"/>
      <c r="DJ90" s="223"/>
      <c r="DK90" s="223"/>
      <c r="DL90" s="223"/>
      <c r="DM90" s="223"/>
      <c r="DN90" s="223"/>
      <c r="DO90" s="223"/>
      <c r="DP90" s="223"/>
      <c r="DQ90" s="223"/>
      <c r="DR90" s="223"/>
      <c r="DS90" s="223"/>
      <c r="DT90" s="223"/>
      <c r="DU90" s="223"/>
      <c r="DV90" s="223"/>
      <c r="DW90" s="223"/>
      <c r="DX90" s="223"/>
      <c r="DY90" s="223"/>
      <c r="DZ90" s="223"/>
      <c r="EA90" s="223"/>
      <c r="EB90" s="223"/>
      <c r="EC90" s="223"/>
      <c r="ED90" s="223"/>
      <c r="EE90" s="223"/>
      <c r="EF90" s="223"/>
      <c r="EG90" s="223"/>
      <c r="EH90" s="223"/>
      <c r="EI90" s="223"/>
      <c r="EJ90" s="223"/>
      <c r="EK90" s="223"/>
      <c r="EL90" s="223"/>
      <c r="EM90" s="223"/>
      <c r="EN90" s="223"/>
      <c r="EO90" s="223"/>
      <c r="EP90" s="223"/>
      <c r="EQ90" s="223"/>
      <c r="ER90" s="223"/>
      <c r="ES90" s="223"/>
      <c r="ET90" s="223"/>
      <c r="EU90" s="223"/>
      <c r="EV90" s="223"/>
      <c r="EW90" s="223"/>
      <c r="EX90" s="223"/>
      <c r="EY90" s="223"/>
      <c r="EZ90" s="223"/>
      <c r="FA90" s="223"/>
      <c r="FB90" s="119">
        <f>AC90+BC90+CB90+DB90+EB90</f>
        <v>53</v>
      </c>
      <c r="FC90" s="226"/>
      <c r="FD90" s="226"/>
      <c r="FE90" s="226"/>
      <c r="FF90" s="226"/>
      <c r="FG90" s="226"/>
      <c r="FH90" s="226"/>
      <c r="FI90" s="226"/>
      <c r="FJ90" s="226"/>
      <c r="FK90" s="226"/>
      <c r="FL90" s="226"/>
      <c r="FM90" s="226"/>
      <c r="FN90" s="226"/>
      <c r="FO90" s="226"/>
      <c r="FP90" s="226"/>
      <c r="FQ90" s="226"/>
      <c r="FR90" s="226"/>
      <c r="FS90" s="226"/>
      <c r="FT90" s="226"/>
      <c r="FU90" s="226"/>
      <c r="FV90" s="226"/>
      <c r="FW90" s="226"/>
      <c r="FX90" s="226"/>
      <c r="FY90" s="226"/>
      <c r="FZ90" s="226"/>
      <c r="GA90" s="225"/>
      <c r="GB90" s="224"/>
      <c r="GC90" s="223">
        <v>44.915254237288138</v>
      </c>
      <c r="GD90" s="223"/>
      <c r="GE90" s="223"/>
      <c r="GF90" s="223"/>
      <c r="GG90" s="204">
        <f>SUM(GB90:GF90)</f>
        <v>44.915254237288138</v>
      </c>
      <c r="GH90" s="1"/>
      <c r="GI90" s="221"/>
      <c r="GJ90" s="222"/>
      <c r="GK90" s="221"/>
      <c r="GL90" s="221"/>
      <c r="GM90" s="221"/>
      <c r="GN90" s="221"/>
      <c r="GO90" s="221"/>
      <c r="GP90" s="221"/>
      <c r="GQ90" s="221"/>
      <c r="GR90" s="221"/>
      <c r="GS90" s="221"/>
      <c r="GT90" s="221"/>
      <c r="GU90" s="221"/>
      <c r="GV90" s="221"/>
      <c r="GW90" s="221"/>
      <c r="GX90" s="221"/>
      <c r="GY90" s="221"/>
      <c r="GZ90" s="221"/>
      <c r="HA90" s="221"/>
      <c r="HB90" s="221"/>
      <c r="HC90" s="221"/>
      <c r="HD90" s="221"/>
      <c r="HE90" s="221"/>
      <c r="HF90" s="221"/>
      <c r="HG90" s="221"/>
      <c r="HH90" s="221"/>
      <c r="HI90" s="221"/>
      <c r="HJ90" s="221"/>
      <c r="HK90" s="221"/>
      <c r="HL90" s="221"/>
      <c r="HM90" s="221"/>
      <c r="HN90" s="221"/>
      <c r="HO90" s="221"/>
      <c r="HP90" s="221"/>
      <c r="HQ90" s="221"/>
      <c r="HR90" s="221"/>
      <c r="HS90" s="221"/>
      <c r="HT90" s="221"/>
      <c r="HU90" s="221"/>
      <c r="HV90" s="221"/>
      <c r="HW90" s="221"/>
      <c r="HX90" s="221"/>
      <c r="HY90" s="221"/>
      <c r="HZ90" s="221"/>
      <c r="IA90" s="221"/>
      <c r="IB90" s="221"/>
      <c r="IC90" s="221"/>
      <c r="ID90" s="221"/>
      <c r="IE90" s="221"/>
      <c r="IF90" s="221"/>
      <c r="IG90" s="221"/>
      <c r="IH90" s="221"/>
      <c r="II90" s="221"/>
      <c r="IJ90" s="221"/>
      <c r="IK90" s="221"/>
      <c r="IL90" s="221"/>
      <c r="IM90" s="221"/>
      <c r="IN90" s="221"/>
      <c r="IO90" s="221"/>
    </row>
    <row r="91" spans="1:249" s="10" customFormat="1" x14ac:dyDescent="0.25">
      <c r="A91" s="132"/>
      <c r="B91" s="133" t="s">
        <v>34</v>
      </c>
      <c r="C91" s="124"/>
      <c r="D91" s="139"/>
      <c r="E91" s="130"/>
      <c r="F91" s="130"/>
      <c r="G91" s="123"/>
      <c r="H91" s="123"/>
      <c r="I91" s="130"/>
      <c r="J91" s="130"/>
      <c r="K91" s="162"/>
      <c r="L91" s="130"/>
      <c r="M91" s="13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130"/>
      <c r="Y91" s="130"/>
      <c r="Z91" s="205"/>
      <c r="AA91" s="59"/>
      <c r="AB91" s="58"/>
      <c r="AC91" s="162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80"/>
      <c r="AO91" s="80"/>
      <c r="AP91" s="80"/>
      <c r="AQ91" s="80"/>
      <c r="AR91" s="80"/>
      <c r="AS91" s="80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/>
      <c r="BR91" s="80"/>
      <c r="BS91" s="80"/>
      <c r="BT91" s="80"/>
      <c r="BU91" s="80"/>
      <c r="BV91" s="80"/>
      <c r="BW91" s="80"/>
      <c r="BX91" s="80"/>
      <c r="BY91" s="80"/>
      <c r="BZ91" s="80"/>
      <c r="CA91" s="80"/>
      <c r="CB91" s="80"/>
      <c r="CC91" s="80"/>
      <c r="CD91" s="80"/>
      <c r="CE91" s="80"/>
      <c r="CF91" s="80"/>
      <c r="CG91" s="80"/>
      <c r="CH91" s="80"/>
      <c r="CI91" s="80"/>
      <c r="CJ91" s="80"/>
      <c r="CK91" s="80"/>
      <c r="CL91" s="80"/>
      <c r="CM91" s="80"/>
      <c r="CN91" s="80"/>
      <c r="CO91" s="80"/>
      <c r="CP91" s="80"/>
      <c r="CQ91" s="80"/>
      <c r="CR91" s="80"/>
      <c r="CS91" s="80"/>
      <c r="CT91" s="80"/>
      <c r="CU91" s="80"/>
      <c r="CV91" s="80"/>
      <c r="CW91" s="80"/>
      <c r="CX91" s="80"/>
      <c r="CY91" s="80"/>
      <c r="CZ91" s="80"/>
      <c r="DA91" s="80"/>
      <c r="DB91" s="80"/>
      <c r="DC91" s="80"/>
      <c r="DD91" s="80"/>
      <c r="DE91" s="80"/>
      <c r="DF91" s="80"/>
      <c r="DG91" s="80"/>
      <c r="DH91" s="80"/>
      <c r="DI91" s="80"/>
      <c r="DJ91" s="80"/>
      <c r="DK91" s="80"/>
      <c r="DL91" s="80"/>
      <c r="DM91" s="80"/>
      <c r="DN91" s="80"/>
      <c r="DO91" s="80"/>
      <c r="DP91" s="80"/>
      <c r="DQ91" s="80"/>
      <c r="DR91" s="80"/>
      <c r="DS91" s="80"/>
      <c r="DT91" s="80"/>
      <c r="DU91" s="80"/>
      <c r="DV91" s="80"/>
      <c r="DW91" s="80"/>
      <c r="DX91" s="80"/>
      <c r="DY91" s="80"/>
      <c r="DZ91" s="80"/>
      <c r="EA91" s="80"/>
      <c r="EB91" s="80"/>
      <c r="EC91" s="80"/>
      <c r="ED91" s="80"/>
      <c r="EE91" s="80"/>
      <c r="EF91" s="80"/>
      <c r="EG91" s="80"/>
      <c r="EH91" s="80"/>
      <c r="EI91" s="80"/>
      <c r="EJ91" s="80"/>
      <c r="EK91" s="80"/>
      <c r="EL91" s="80"/>
      <c r="EM91" s="80"/>
      <c r="EN91" s="80"/>
      <c r="EO91" s="80"/>
      <c r="EP91" s="80"/>
      <c r="EQ91" s="80"/>
      <c r="ER91" s="80"/>
      <c r="ES91" s="80"/>
      <c r="ET91" s="80"/>
      <c r="EU91" s="80"/>
      <c r="EV91" s="80"/>
      <c r="EW91" s="80"/>
      <c r="EX91" s="80"/>
      <c r="EY91" s="80"/>
      <c r="EZ91" s="80"/>
      <c r="FA91" s="80"/>
      <c r="FB91" s="84"/>
      <c r="FC91" s="146"/>
      <c r="FD91" s="146"/>
      <c r="FE91" s="146"/>
      <c r="FF91" s="146"/>
      <c r="FG91" s="146"/>
      <c r="FH91" s="146"/>
      <c r="FI91" s="146"/>
      <c r="FJ91" s="146"/>
      <c r="FK91" s="146"/>
      <c r="FL91" s="146"/>
      <c r="FM91" s="146"/>
      <c r="FN91" s="146"/>
      <c r="FO91" s="146"/>
      <c r="FP91" s="146"/>
      <c r="FQ91" s="146"/>
      <c r="FR91" s="146"/>
      <c r="FS91" s="146"/>
      <c r="FT91" s="146"/>
      <c r="FU91" s="146"/>
      <c r="FV91" s="146"/>
      <c r="FW91" s="146"/>
      <c r="FX91" s="146"/>
      <c r="FY91" s="146"/>
      <c r="FZ91" s="146"/>
      <c r="GA91" s="145"/>
      <c r="GB91" s="81"/>
      <c r="GC91" s="80"/>
      <c r="GD91" s="80"/>
      <c r="GE91" s="80"/>
      <c r="GF91" s="80"/>
      <c r="GG91" s="79"/>
      <c r="GH91" s="1"/>
      <c r="GI91" s="78"/>
      <c r="GJ91" s="78"/>
      <c r="GK91" s="78"/>
      <c r="GL91" s="78"/>
      <c r="GM91" s="78"/>
      <c r="GN91" s="78"/>
      <c r="GO91" s="78"/>
      <c r="GP91" s="78"/>
      <c r="GQ91" s="78"/>
      <c r="GR91" s="78"/>
      <c r="GS91" s="78"/>
      <c r="GT91" s="78"/>
      <c r="GU91" s="78"/>
      <c r="GV91" s="78"/>
      <c r="GW91" s="78"/>
      <c r="GX91" s="78"/>
      <c r="GY91" s="78"/>
      <c r="GZ91" s="78"/>
      <c r="HA91" s="78"/>
      <c r="HB91" s="78"/>
      <c r="HC91" s="78"/>
      <c r="HD91" s="78"/>
      <c r="HE91" s="78"/>
      <c r="HF91" s="78"/>
      <c r="HG91" s="78"/>
      <c r="HH91" s="78"/>
      <c r="HI91" s="78"/>
      <c r="HJ91" s="78"/>
      <c r="HK91" s="78"/>
      <c r="HL91" s="78"/>
      <c r="HM91" s="78"/>
      <c r="HN91" s="78"/>
      <c r="HO91" s="78"/>
      <c r="HP91" s="78"/>
      <c r="HQ91" s="78"/>
      <c r="HR91" s="78"/>
      <c r="HS91" s="78"/>
      <c r="HT91" s="78"/>
      <c r="HU91" s="78"/>
      <c r="HV91" s="78"/>
      <c r="HW91" s="78"/>
      <c r="HX91" s="78"/>
      <c r="HY91" s="78"/>
      <c r="HZ91" s="78"/>
      <c r="IA91" s="78"/>
      <c r="IB91" s="78"/>
      <c r="IC91" s="78"/>
      <c r="ID91" s="78"/>
      <c r="IE91" s="78"/>
      <c r="IF91" s="78"/>
      <c r="IG91" s="78"/>
      <c r="IH91" s="78"/>
      <c r="II91" s="78"/>
      <c r="IJ91" s="78"/>
      <c r="IK91" s="78"/>
      <c r="IL91" s="78"/>
      <c r="IM91" s="78"/>
      <c r="IN91" s="78"/>
      <c r="IO91" s="78"/>
    </row>
    <row r="92" spans="1:249" s="10" customFormat="1" x14ac:dyDescent="0.25">
      <c r="A92" s="132"/>
      <c r="B92" s="133" t="s">
        <v>88</v>
      </c>
      <c r="C92" s="124"/>
      <c r="D92" s="139" t="s">
        <v>232</v>
      </c>
      <c r="E92" s="130"/>
      <c r="F92" s="130"/>
      <c r="G92" s="123"/>
      <c r="H92" s="123"/>
      <c r="I92" s="130">
        <f>I93+I112</f>
        <v>1521.9737960509999</v>
      </c>
      <c r="J92" s="130">
        <f>J93+J112</f>
        <v>1008.47348083</v>
      </c>
      <c r="K92" s="162" t="s">
        <v>231</v>
      </c>
      <c r="L92" s="130"/>
      <c r="M92" s="130"/>
      <c r="N92" s="80"/>
      <c r="O92" s="80"/>
      <c r="P92" s="80"/>
      <c r="Q92" s="139" t="s">
        <v>230</v>
      </c>
      <c r="R92" s="80"/>
      <c r="S92" s="80"/>
      <c r="T92" s="80" t="s">
        <v>229</v>
      </c>
      <c r="U92" s="80"/>
      <c r="V92" s="80"/>
      <c r="W92" s="80" t="s">
        <v>228</v>
      </c>
      <c r="X92" s="130"/>
      <c r="Y92" s="130"/>
      <c r="Z92" s="205" t="s">
        <v>227</v>
      </c>
      <c r="AA92" s="59"/>
      <c r="AB92" s="58"/>
      <c r="AC92" s="162">
        <f>AC93+AC112</f>
        <v>176.08043935000003</v>
      </c>
      <c r="AD92" s="80">
        <f>AD93+AD112</f>
        <v>0</v>
      </c>
      <c r="AE92" s="80">
        <f>AE93+AE112</f>
        <v>0</v>
      </c>
      <c r="AF92" s="80">
        <f>AF93+AF112</f>
        <v>0</v>
      </c>
      <c r="AG92" s="80">
        <f>AG93+AG112</f>
        <v>0</v>
      </c>
      <c r="AH92" s="80">
        <f>AH93+AH112</f>
        <v>0</v>
      </c>
      <c r="AI92" s="80">
        <f>AI93+AI112</f>
        <v>0</v>
      </c>
      <c r="AJ92" s="80">
        <f>AJ93+AJ112</f>
        <v>0</v>
      </c>
      <c r="AK92" s="80">
        <f>AK93+AK112</f>
        <v>0</v>
      </c>
      <c r="AL92" s="80">
        <f>AL93+AL112</f>
        <v>0</v>
      </c>
      <c r="AM92" s="80">
        <f>AM93+AM112</f>
        <v>0</v>
      </c>
      <c r="AN92" s="80">
        <f>AN93+AN112</f>
        <v>0</v>
      </c>
      <c r="AO92" s="80">
        <f>AO93+AO112</f>
        <v>0</v>
      </c>
      <c r="AP92" s="80">
        <f>AP93+AP112</f>
        <v>0</v>
      </c>
      <c r="AQ92" s="80">
        <f>AQ93+AQ112</f>
        <v>0</v>
      </c>
      <c r="AR92" s="80">
        <f>AR93+AR112</f>
        <v>0</v>
      </c>
      <c r="AS92" s="80">
        <f>AS93+AS112</f>
        <v>0</v>
      </c>
      <c r="AT92" s="80">
        <f>AT93+AT112</f>
        <v>0</v>
      </c>
      <c r="AU92" s="80">
        <f>AU93+AU112</f>
        <v>0</v>
      </c>
      <c r="AV92" s="80">
        <f>AV93+AV112</f>
        <v>0</v>
      </c>
      <c r="AW92" s="80">
        <f>AW93+AW112</f>
        <v>0</v>
      </c>
      <c r="AX92" s="80">
        <f>AX93+AX112</f>
        <v>0</v>
      </c>
      <c r="AY92" s="80">
        <f>AY93+AY112</f>
        <v>0</v>
      </c>
      <c r="AZ92" s="80">
        <f>AZ93+AZ112</f>
        <v>0</v>
      </c>
      <c r="BA92" s="80">
        <f>BA93+BA112</f>
        <v>0</v>
      </c>
      <c r="BB92" s="80">
        <f>BB93+BB112</f>
        <v>0</v>
      </c>
      <c r="BC92" s="80">
        <f>BC93+BC112</f>
        <v>57.036031480000005</v>
      </c>
      <c r="BD92" s="80">
        <f>BD93+BD112</f>
        <v>0</v>
      </c>
      <c r="BE92" s="80">
        <f>BE93+BE112</f>
        <v>0</v>
      </c>
      <c r="BF92" s="80">
        <f>BF93+BF112</f>
        <v>0</v>
      </c>
      <c r="BG92" s="80">
        <f>BG93+BG112</f>
        <v>0</v>
      </c>
      <c r="BH92" s="80">
        <f>BH93+BH112</f>
        <v>0</v>
      </c>
      <c r="BI92" s="80">
        <f>BI93+BI112</f>
        <v>0</v>
      </c>
      <c r="BJ92" s="80">
        <f>BJ93+BJ112</f>
        <v>0</v>
      </c>
      <c r="BK92" s="80">
        <f>BK93+BK112</f>
        <v>0</v>
      </c>
      <c r="BL92" s="80">
        <f>BL93+BL112</f>
        <v>0</v>
      </c>
      <c r="BM92" s="80">
        <f>BM93+BM112</f>
        <v>0</v>
      </c>
      <c r="BN92" s="80">
        <f>BN93+BN112</f>
        <v>0</v>
      </c>
      <c r="BO92" s="80">
        <f>BO93+BO112</f>
        <v>0</v>
      </c>
      <c r="BP92" s="80">
        <f>BP93+BP112</f>
        <v>0</v>
      </c>
      <c r="BQ92" s="80">
        <f>BQ93+BQ112</f>
        <v>0</v>
      </c>
      <c r="BR92" s="80">
        <f>BR93+BR112</f>
        <v>0</v>
      </c>
      <c r="BS92" s="80">
        <f>BS93+BS112</f>
        <v>0</v>
      </c>
      <c r="BT92" s="80">
        <f>BT93+BT112</f>
        <v>0</v>
      </c>
      <c r="BU92" s="80">
        <f>BU93+BU112</f>
        <v>0</v>
      </c>
      <c r="BV92" s="80">
        <f>BV93+BV112</f>
        <v>0</v>
      </c>
      <c r="BW92" s="80">
        <f>BW93+BW112</f>
        <v>0</v>
      </c>
      <c r="BX92" s="80">
        <f>BX93+BX112</f>
        <v>0</v>
      </c>
      <c r="BY92" s="80">
        <f>BY93+BY112</f>
        <v>0</v>
      </c>
      <c r="BZ92" s="80">
        <f>BZ93+BZ112</f>
        <v>0</v>
      </c>
      <c r="CA92" s="80">
        <f>CA93+CA112</f>
        <v>0</v>
      </c>
      <c r="CB92" s="80">
        <f>CB93+CB112</f>
        <v>242.41701</v>
      </c>
      <c r="CC92" s="80">
        <f>CC93+CC112</f>
        <v>0</v>
      </c>
      <c r="CD92" s="80">
        <f>CD93+CD112</f>
        <v>0</v>
      </c>
      <c r="CE92" s="80">
        <f>CE93+CE112</f>
        <v>0</v>
      </c>
      <c r="CF92" s="80">
        <f>CF93+CF112</f>
        <v>0</v>
      </c>
      <c r="CG92" s="80">
        <f>CG93+CG112</f>
        <v>0</v>
      </c>
      <c r="CH92" s="80">
        <f>CH93+CH112</f>
        <v>0</v>
      </c>
      <c r="CI92" s="80">
        <f>CI93+CI112</f>
        <v>0</v>
      </c>
      <c r="CJ92" s="80">
        <f>CJ93+CJ112</f>
        <v>0</v>
      </c>
      <c r="CK92" s="80">
        <f>CK93+CK112</f>
        <v>0</v>
      </c>
      <c r="CL92" s="80">
        <f>CL93+CL112</f>
        <v>0</v>
      </c>
      <c r="CM92" s="80">
        <f>CM93+CM112</f>
        <v>0</v>
      </c>
      <c r="CN92" s="80">
        <f>CN93+CN112</f>
        <v>0</v>
      </c>
      <c r="CO92" s="80">
        <f>CO93+CO112</f>
        <v>0</v>
      </c>
      <c r="CP92" s="80">
        <f>CP93+CP112</f>
        <v>0</v>
      </c>
      <c r="CQ92" s="80">
        <f>CQ93+CQ112</f>
        <v>0</v>
      </c>
      <c r="CR92" s="80">
        <f>CR93+CR112</f>
        <v>0</v>
      </c>
      <c r="CS92" s="80">
        <f>CS93+CS112</f>
        <v>0</v>
      </c>
      <c r="CT92" s="80">
        <f>CT93+CT112</f>
        <v>0</v>
      </c>
      <c r="CU92" s="80">
        <f>CU93+CU112</f>
        <v>0</v>
      </c>
      <c r="CV92" s="80">
        <f>CV93+CV112</f>
        <v>0</v>
      </c>
      <c r="CW92" s="80">
        <f>CW93+CW112</f>
        <v>0</v>
      </c>
      <c r="CX92" s="80">
        <f>CX93+CX112</f>
        <v>0</v>
      </c>
      <c r="CY92" s="80">
        <f>CY93+CY112</f>
        <v>0</v>
      </c>
      <c r="CZ92" s="80">
        <f>CZ93+CZ112</f>
        <v>0</v>
      </c>
      <c r="DA92" s="80">
        <f>DA93+DA112</f>
        <v>0</v>
      </c>
      <c r="DB92" s="80">
        <f>DB93+DB112</f>
        <v>123</v>
      </c>
      <c r="DC92" s="80">
        <f>DC93+DC112</f>
        <v>0</v>
      </c>
      <c r="DD92" s="80">
        <f>DD93+DD112</f>
        <v>0</v>
      </c>
      <c r="DE92" s="80">
        <f>DE93+DE112</f>
        <v>0</v>
      </c>
      <c r="DF92" s="80">
        <f>DF93+DF112</f>
        <v>0</v>
      </c>
      <c r="DG92" s="80">
        <f>DG93+DG112</f>
        <v>0</v>
      </c>
      <c r="DH92" s="80">
        <f>DH93+DH112</f>
        <v>0</v>
      </c>
      <c r="DI92" s="80">
        <f>DI93+DI112</f>
        <v>0</v>
      </c>
      <c r="DJ92" s="80">
        <f>DJ93+DJ112</f>
        <v>0</v>
      </c>
      <c r="DK92" s="80">
        <f>DK93+DK112</f>
        <v>0</v>
      </c>
      <c r="DL92" s="80">
        <f>DL93+DL112</f>
        <v>0</v>
      </c>
      <c r="DM92" s="80">
        <f>DM93+DM112</f>
        <v>0</v>
      </c>
      <c r="DN92" s="80">
        <f>DN93+DN112</f>
        <v>0</v>
      </c>
      <c r="DO92" s="80">
        <f>DO93+DO112</f>
        <v>0</v>
      </c>
      <c r="DP92" s="80">
        <f>DP93+DP112</f>
        <v>0</v>
      </c>
      <c r="DQ92" s="80">
        <f>DQ93+DQ112</f>
        <v>0</v>
      </c>
      <c r="DR92" s="80">
        <f>DR93+DR112</f>
        <v>0</v>
      </c>
      <c r="DS92" s="80">
        <f>DS93+DS112</f>
        <v>0</v>
      </c>
      <c r="DT92" s="80">
        <f>DT93+DT112</f>
        <v>0</v>
      </c>
      <c r="DU92" s="80">
        <f>DU93+DU112</f>
        <v>0</v>
      </c>
      <c r="DV92" s="80">
        <f>DV93+DV112</f>
        <v>0</v>
      </c>
      <c r="DW92" s="80">
        <f>DW93+DW112</f>
        <v>0</v>
      </c>
      <c r="DX92" s="80">
        <f>DX93+DX112</f>
        <v>0</v>
      </c>
      <c r="DY92" s="80">
        <f>DY93+DY112</f>
        <v>0</v>
      </c>
      <c r="DZ92" s="80">
        <f>DZ93+DZ112</f>
        <v>0</v>
      </c>
      <c r="EA92" s="80">
        <f>EA93+EA112</f>
        <v>0</v>
      </c>
      <c r="EB92" s="80">
        <f>EB93+EB112</f>
        <v>363.24</v>
      </c>
      <c r="EC92" s="80">
        <f>EC93+EC112</f>
        <v>0</v>
      </c>
      <c r="ED92" s="80">
        <f>ED93+ED112</f>
        <v>0</v>
      </c>
      <c r="EE92" s="80">
        <f>EE93+EE112</f>
        <v>0</v>
      </c>
      <c r="EF92" s="80">
        <f>EF93+EF112</f>
        <v>0</v>
      </c>
      <c r="EG92" s="80">
        <f>EG93+EG112</f>
        <v>0</v>
      </c>
      <c r="EH92" s="80">
        <f>EH93+EH112</f>
        <v>0</v>
      </c>
      <c r="EI92" s="80">
        <f>EI93+EI112</f>
        <v>0</v>
      </c>
      <c r="EJ92" s="80">
        <f>EJ93+EJ112</f>
        <v>0</v>
      </c>
      <c r="EK92" s="80">
        <f>EK93+EK112</f>
        <v>0</v>
      </c>
      <c r="EL92" s="80">
        <f>EL93+EL112</f>
        <v>0</v>
      </c>
      <c r="EM92" s="80">
        <f>EM93+EM112</f>
        <v>0</v>
      </c>
      <c r="EN92" s="80">
        <f>EN93+EN112</f>
        <v>0</v>
      </c>
      <c r="EO92" s="80">
        <f>EO93+EO112</f>
        <v>0</v>
      </c>
      <c r="EP92" s="80">
        <f>EP93+EP112</f>
        <v>0</v>
      </c>
      <c r="EQ92" s="80">
        <f>EQ93+EQ112</f>
        <v>0</v>
      </c>
      <c r="ER92" s="80">
        <f>ER93+ER112</f>
        <v>0</v>
      </c>
      <c r="ES92" s="80">
        <f>ES93+ES112</f>
        <v>0</v>
      </c>
      <c r="ET92" s="80">
        <f>ET93+ET112</f>
        <v>0</v>
      </c>
      <c r="EU92" s="80">
        <f>EU93+EU112</f>
        <v>0</v>
      </c>
      <c r="EV92" s="80">
        <f>EV93+EV112</f>
        <v>0</v>
      </c>
      <c r="EW92" s="80">
        <f>EW93+EW112</f>
        <v>0</v>
      </c>
      <c r="EX92" s="80">
        <f>EX93+EX112</f>
        <v>0</v>
      </c>
      <c r="EY92" s="80">
        <f>EY93+EY112</f>
        <v>0</v>
      </c>
      <c r="EZ92" s="80">
        <f>EZ93+EZ112</f>
        <v>0</v>
      </c>
      <c r="FA92" s="80">
        <f>FA93+FA112</f>
        <v>0</v>
      </c>
      <c r="FB92" s="84">
        <f>AC92+BC92+CB92+DB92+EB92</f>
        <v>961.77348083000004</v>
      </c>
      <c r="FC92" s="146"/>
      <c r="FD92" s="146"/>
      <c r="FE92" s="146"/>
      <c r="FF92" s="146"/>
      <c r="FG92" s="146"/>
      <c r="FH92" s="146"/>
      <c r="FI92" s="146"/>
      <c r="FJ92" s="146"/>
      <c r="FK92" s="146"/>
      <c r="FL92" s="146"/>
      <c r="FM92" s="146"/>
      <c r="FN92" s="146"/>
      <c r="FO92" s="146"/>
      <c r="FP92" s="146"/>
      <c r="FQ92" s="146"/>
      <c r="FR92" s="146"/>
      <c r="FS92" s="146"/>
      <c r="FT92" s="146"/>
      <c r="FU92" s="146"/>
      <c r="FV92" s="146"/>
      <c r="FW92" s="146"/>
      <c r="FX92" s="146"/>
      <c r="FY92" s="146"/>
      <c r="FZ92" s="146"/>
      <c r="GA92" s="145"/>
      <c r="GB92" s="81">
        <f>GB93+GB112</f>
        <v>121.49345192881358</v>
      </c>
      <c r="GC92" s="80">
        <f>GC93+GC112</f>
        <v>6.1276271186440665</v>
      </c>
      <c r="GD92" s="80">
        <f>GD93+GD112</f>
        <v>222.28833898305086</v>
      </c>
      <c r="GE92" s="80">
        <f>GE93+GE112</f>
        <v>11.864406779661017</v>
      </c>
      <c r="GF92" s="80">
        <f>GF93+GF112</f>
        <v>236.66709296169091</v>
      </c>
      <c r="GG92" s="79">
        <f>SUM(GB92:GF92)</f>
        <v>598.44091777186043</v>
      </c>
      <c r="GH92" s="1"/>
      <c r="GI92" s="78"/>
      <c r="GJ92" s="78"/>
      <c r="GK92" s="78"/>
      <c r="GL92" s="78"/>
      <c r="GM92" s="78"/>
      <c r="GN92" s="78"/>
      <c r="GO92" s="78"/>
      <c r="GP92" s="78"/>
      <c r="GQ92" s="78"/>
      <c r="GR92" s="78"/>
      <c r="GS92" s="78"/>
      <c r="GT92" s="78"/>
      <c r="GU92" s="78"/>
      <c r="GV92" s="78"/>
      <c r="GW92" s="78"/>
      <c r="GX92" s="78"/>
      <c r="GY92" s="78"/>
      <c r="GZ92" s="78"/>
      <c r="HA92" s="78"/>
      <c r="HB92" s="78"/>
      <c r="HC92" s="78"/>
      <c r="HD92" s="78"/>
      <c r="HE92" s="78"/>
      <c r="HF92" s="78"/>
      <c r="HG92" s="78"/>
      <c r="HH92" s="78"/>
      <c r="HI92" s="78"/>
      <c r="HJ92" s="78"/>
      <c r="HK92" s="78"/>
      <c r="HL92" s="78"/>
      <c r="HM92" s="78"/>
      <c r="HN92" s="78"/>
      <c r="HO92" s="78"/>
      <c r="HP92" s="78"/>
      <c r="HQ92" s="78"/>
      <c r="HR92" s="78"/>
      <c r="HS92" s="78"/>
      <c r="HT92" s="78"/>
      <c r="HU92" s="78"/>
      <c r="HV92" s="78"/>
      <c r="HW92" s="78"/>
      <c r="HX92" s="78"/>
      <c r="HY92" s="78"/>
      <c r="HZ92" s="78"/>
      <c r="IA92" s="78"/>
      <c r="IB92" s="78"/>
      <c r="IC92" s="78"/>
      <c r="ID92" s="78"/>
      <c r="IE92" s="78"/>
      <c r="IF92" s="78"/>
      <c r="IG92" s="78"/>
      <c r="IH92" s="78"/>
      <c r="II92" s="78"/>
      <c r="IJ92" s="78"/>
      <c r="IK92" s="78"/>
      <c r="IL92" s="78"/>
      <c r="IM92" s="78"/>
      <c r="IN92" s="78"/>
      <c r="IO92" s="78"/>
    </row>
    <row r="93" spans="1:249" s="10" customFormat="1" x14ac:dyDescent="0.25">
      <c r="A93" s="132"/>
      <c r="B93" s="133" t="s">
        <v>86</v>
      </c>
      <c r="C93" s="124"/>
      <c r="D93" s="139" t="s">
        <v>226</v>
      </c>
      <c r="E93" s="130"/>
      <c r="F93" s="130"/>
      <c r="G93" s="123"/>
      <c r="H93" s="123"/>
      <c r="I93" s="130">
        <f>SUM(I94:I111)</f>
        <v>997.69651740639983</v>
      </c>
      <c r="J93" s="130">
        <f>SUM(J94:J111)</f>
        <v>523.48310643000002</v>
      </c>
      <c r="K93" s="162" t="s">
        <v>225</v>
      </c>
      <c r="L93" s="130"/>
      <c r="M93" s="130"/>
      <c r="N93" s="80"/>
      <c r="O93" s="80"/>
      <c r="P93" s="80"/>
      <c r="Q93" s="139" t="s">
        <v>216</v>
      </c>
      <c r="R93" s="80"/>
      <c r="S93" s="80"/>
      <c r="T93" s="80" t="s">
        <v>224</v>
      </c>
      <c r="U93" s="80"/>
      <c r="V93" s="80"/>
      <c r="W93" s="80" t="s">
        <v>223</v>
      </c>
      <c r="X93" s="130"/>
      <c r="Y93" s="130"/>
      <c r="Z93" s="205" t="s">
        <v>222</v>
      </c>
      <c r="AA93" s="59"/>
      <c r="AB93" s="58"/>
      <c r="AC93" s="162">
        <f>SUM(AC94:AC111)</f>
        <v>153.19706495000003</v>
      </c>
      <c r="AD93" s="80">
        <f>SUM(AD97:AD111)</f>
        <v>0</v>
      </c>
      <c r="AE93" s="80">
        <f>SUM(AE97:AE111)</f>
        <v>0</v>
      </c>
      <c r="AF93" s="80">
        <f>SUM(AF97:AF111)</f>
        <v>0</v>
      </c>
      <c r="AG93" s="80">
        <f>SUM(AG97:AG111)</f>
        <v>0</v>
      </c>
      <c r="AH93" s="80">
        <f>SUM(AH97:AH111)</f>
        <v>0</v>
      </c>
      <c r="AI93" s="80">
        <f>SUM(AI97:AI111)</f>
        <v>0</v>
      </c>
      <c r="AJ93" s="80">
        <f>SUM(AJ97:AJ111)</f>
        <v>0</v>
      </c>
      <c r="AK93" s="80">
        <f>SUM(AK97:AK111)</f>
        <v>0</v>
      </c>
      <c r="AL93" s="80">
        <f>SUM(AL97:AL111)</f>
        <v>0</v>
      </c>
      <c r="AM93" s="80">
        <f>SUM(AM97:AM111)</f>
        <v>0</v>
      </c>
      <c r="AN93" s="80">
        <f>SUM(AN97:AN111)</f>
        <v>0</v>
      </c>
      <c r="AO93" s="80">
        <f>SUM(AO97:AO111)</f>
        <v>0</v>
      </c>
      <c r="AP93" s="80">
        <f>SUM(AP97:AP111)</f>
        <v>0</v>
      </c>
      <c r="AQ93" s="80">
        <f>SUM(AQ97:AQ111)</f>
        <v>0</v>
      </c>
      <c r="AR93" s="80">
        <f>SUM(AR97:AR111)</f>
        <v>0</v>
      </c>
      <c r="AS93" s="80">
        <f>SUM(AS97:AS111)</f>
        <v>0</v>
      </c>
      <c r="AT93" s="80">
        <f>SUM(AT97:AT111)</f>
        <v>0</v>
      </c>
      <c r="AU93" s="80">
        <f>SUM(AU97:AU111)</f>
        <v>0</v>
      </c>
      <c r="AV93" s="80">
        <f>SUM(AV97:AV111)</f>
        <v>0</v>
      </c>
      <c r="AW93" s="80">
        <f>SUM(AW97:AW111)</f>
        <v>0</v>
      </c>
      <c r="AX93" s="80">
        <f>SUM(AX97:AX111)</f>
        <v>0</v>
      </c>
      <c r="AY93" s="80">
        <f>SUM(AY97:AY111)</f>
        <v>0</v>
      </c>
      <c r="AZ93" s="80">
        <f>SUM(AZ97:AZ111)</f>
        <v>0</v>
      </c>
      <c r="BA93" s="80">
        <f>SUM(BA97:BA111)</f>
        <v>0</v>
      </c>
      <c r="BB93" s="80">
        <f>SUM(BB97:BB111)</f>
        <v>0</v>
      </c>
      <c r="BC93" s="130">
        <f>SUM(BC94:BC111)</f>
        <v>55.636031480000007</v>
      </c>
      <c r="BD93" s="130">
        <f>SUM(BD94:BD111)</f>
        <v>0</v>
      </c>
      <c r="BE93" s="130">
        <f>SUM(BE94:BE111)</f>
        <v>0</v>
      </c>
      <c r="BF93" s="130">
        <f>SUM(BF94:BF111)</f>
        <v>0</v>
      </c>
      <c r="BG93" s="130">
        <f>SUM(BG94:BG111)</f>
        <v>0</v>
      </c>
      <c r="BH93" s="130">
        <f>SUM(BH94:BH111)</f>
        <v>0</v>
      </c>
      <c r="BI93" s="130">
        <f>SUM(BI94:BI111)</f>
        <v>0</v>
      </c>
      <c r="BJ93" s="130">
        <f>SUM(BJ94:BJ111)</f>
        <v>0</v>
      </c>
      <c r="BK93" s="130">
        <f>SUM(BK94:BK111)</f>
        <v>0</v>
      </c>
      <c r="BL93" s="130">
        <f>SUM(BL94:BL111)</f>
        <v>0</v>
      </c>
      <c r="BM93" s="130">
        <f>SUM(BM94:BM111)</f>
        <v>0</v>
      </c>
      <c r="BN93" s="130">
        <f>SUM(BN94:BN111)</f>
        <v>0</v>
      </c>
      <c r="BO93" s="130">
        <f>SUM(BO94:BO111)</f>
        <v>0</v>
      </c>
      <c r="BP93" s="130">
        <f>SUM(BP94:BP111)</f>
        <v>0</v>
      </c>
      <c r="BQ93" s="130">
        <f>SUM(BQ94:BQ111)</f>
        <v>0</v>
      </c>
      <c r="BR93" s="130">
        <f>SUM(BR94:BR111)</f>
        <v>0</v>
      </c>
      <c r="BS93" s="130">
        <f>SUM(BS94:BS111)</f>
        <v>0</v>
      </c>
      <c r="BT93" s="130">
        <f>SUM(BT94:BT111)</f>
        <v>0</v>
      </c>
      <c r="BU93" s="130">
        <f>SUM(BU94:BU111)</f>
        <v>0</v>
      </c>
      <c r="BV93" s="130">
        <f>SUM(BV94:BV111)</f>
        <v>0</v>
      </c>
      <c r="BW93" s="130">
        <f>SUM(BW94:BW111)</f>
        <v>0</v>
      </c>
      <c r="BX93" s="130">
        <f>SUM(BX94:BX111)</f>
        <v>0</v>
      </c>
      <c r="BY93" s="130">
        <f>SUM(BY94:BY111)</f>
        <v>0</v>
      </c>
      <c r="BZ93" s="130">
        <f>SUM(BZ94:BZ111)</f>
        <v>0</v>
      </c>
      <c r="CA93" s="130">
        <f>SUM(CA94:CA111)</f>
        <v>0</v>
      </c>
      <c r="CB93" s="130">
        <f>SUM(CB94:CB111)</f>
        <v>104.73501</v>
      </c>
      <c r="CC93" s="130">
        <f>SUM(CC94:CC111)</f>
        <v>0</v>
      </c>
      <c r="CD93" s="130">
        <f>SUM(CD94:CD111)</f>
        <v>0</v>
      </c>
      <c r="CE93" s="130">
        <f>SUM(CE94:CE111)</f>
        <v>0</v>
      </c>
      <c r="CF93" s="130">
        <f>SUM(CF94:CF111)</f>
        <v>0</v>
      </c>
      <c r="CG93" s="130">
        <f>SUM(CG94:CG111)</f>
        <v>0</v>
      </c>
      <c r="CH93" s="130">
        <f>SUM(CH94:CH111)</f>
        <v>0</v>
      </c>
      <c r="CI93" s="130">
        <f>SUM(CI94:CI111)</f>
        <v>0</v>
      </c>
      <c r="CJ93" s="130">
        <f>SUM(CJ94:CJ111)</f>
        <v>0</v>
      </c>
      <c r="CK93" s="130">
        <f>SUM(CK94:CK111)</f>
        <v>0</v>
      </c>
      <c r="CL93" s="130">
        <f>SUM(CL94:CL111)</f>
        <v>0</v>
      </c>
      <c r="CM93" s="130">
        <f>SUM(CM94:CM111)</f>
        <v>0</v>
      </c>
      <c r="CN93" s="130">
        <f>SUM(CN94:CN111)</f>
        <v>0</v>
      </c>
      <c r="CO93" s="130">
        <f>SUM(CO94:CO111)</f>
        <v>0</v>
      </c>
      <c r="CP93" s="130">
        <f>SUM(CP94:CP111)</f>
        <v>0</v>
      </c>
      <c r="CQ93" s="130">
        <f>SUM(CQ94:CQ111)</f>
        <v>0</v>
      </c>
      <c r="CR93" s="130">
        <f>SUM(CR94:CR111)</f>
        <v>0</v>
      </c>
      <c r="CS93" s="130">
        <f>SUM(CS94:CS111)</f>
        <v>0</v>
      </c>
      <c r="CT93" s="130">
        <f>SUM(CT94:CT111)</f>
        <v>0</v>
      </c>
      <c r="CU93" s="130">
        <f>SUM(CU94:CU111)</f>
        <v>0</v>
      </c>
      <c r="CV93" s="130">
        <f>SUM(CV94:CV111)</f>
        <v>0</v>
      </c>
      <c r="CW93" s="130">
        <f>SUM(CW94:CW111)</f>
        <v>0</v>
      </c>
      <c r="CX93" s="130">
        <f>SUM(CX94:CX111)</f>
        <v>0</v>
      </c>
      <c r="CY93" s="130">
        <f>SUM(CY94:CY111)</f>
        <v>0</v>
      </c>
      <c r="CZ93" s="130">
        <f>SUM(CZ94:CZ111)</f>
        <v>0</v>
      </c>
      <c r="DA93" s="130">
        <f>SUM(DA94:DA111)</f>
        <v>0</v>
      </c>
      <c r="DB93" s="130">
        <f>SUM(DB94:DB111)</f>
        <v>48</v>
      </c>
      <c r="DC93" s="130">
        <f>SUM(DC94:DC111)</f>
        <v>0</v>
      </c>
      <c r="DD93" s="130">
        <f>SUM(DD94:DD111)</f>
        <v>0</v>
      </c>
      <c r="DE93" s="130">
        <f>SUM(DE94:DE111)</f>
        <v>0</v>
      </c>
      <c r="DF93" s="130">
        <f>SUM(DF94:DF111)</f>
        <v>0</v>
      </c>
      <c r="DG93" s="130">
        <f>SUM(DG94:DG111)</f>
        <v>0</v>
      </c>
      <c r="DH93" s="130">
        <f>SUM(DH94:DH111)</f>
        <v>0</v>
      </c>
      <c r="DI93" s="130">
        <f>SUM(DI94:DI111)</f>
        <v>0</v>
      </c>
      <c r="DJ93" s="130">
        <f>SUM(DJ94:DJ111)</f>
        <v>0</v>
      </c>
      <c r="DK93" s="130">
        <f>SUM(DK94:DK111)</f>
        <v>0</v>
      </c>
      <c r="DL93" s="130">
        <f>SUM(DL94:DL111)</f>
        <v>0</v>
      </c>
      <c r="DM93" s="130">
        <f>SUM(DM94:DM111)</f>
        <v>0</v>
      </c>
      <c r="DN93" s="130">
        <f>SUM(DN94:DN111)</f>
        <v>0</v>
      </c>
      <c r="DO93" s="130">
        <f>SUM(DO94:DO111)</f>
        <v>0</v>
      </c>
      <c r="DP93" s="130">
        <f>SUM(DP94:DP111)</f>
        <v>0</v>
      </c>
      <c r="DQ93" s="130">
        <f>SUM(DQ94:DQ111)</f>
        <v>0</v>
      </c>
      <c r="DR93" s="130">
        <f>SUM(DR94:DR111)</f>
        <v>0</v>
      </c>
      <c r="DS93" s="130">
        <f>SUM(DS94:DS111)</f>
        <v>0</v>
      </c>
      <c r="DT93" s="130">
        <f>SUM(DT94:DT111)</f>
        <v>0</v>
      </c>
      <c r="DU93" s="130">
        <f>SUM(DU94:DU111)</f>
        <v>0</v>
      </c>
      <c r="DV93" s="130">
        <f>SUM(DV94:DV111)</f>
        <v>0</v>
      </c>
      <c r="DW93" s="130">
        <f>SUM(DW94:DW111)</f>
        <v>0</v>
      </c>
      <c r="DX93" s="130">
        <f>SUM(DX94:DX111)</f>
        <v>0</v>
      </c>
      <c r="DY93" s="130">
        <f>SUM(DY94:DY111)</f>
        <v>0</v>
      </c>
      <c r="DZ93" s="130">
        <f>SUM(DZ94:DZ111)</f>
        <v>0</v>
      </c>
      <c r="EA93" s="130">
        <f>SUM(EA94:EA111)</f>
        <v>0</v>
      </c>
      <c r="EB93" s="130">
        <f>SUM(EB94:EB111)</f>
        <v>115.215</v>
      </c>
      <c r="EC93" s="130">
        <f>SUM(EC94:EC111)</f>
        <v>0</v>
      </c>
      <c r="ED93" s="130">
        <f>SUM(ED94:ED111)</f>
        <v>0</v>
      </c>
      <c r="EE93" s="130">
        <f>SUM(EE94:EE111)</f>
        <v>0</v>
      </c>
      <c r="EF93" s="130">
        <f>SUM(EF94:EF111)</f>
        <v>0</v>
      </c>
      <c r="EG93" s="130">
        <f>SUM(EG94:EG111)</f>
        <v>0</v>
      </c>
      <c r="EH93" s="130">
        <f>SUM(EH94:EH111)</f>
        <v>0</v>
      </c>
      <c r="EI93" s="130">
        <f>SUM(EI94:EI111)</f>
        <v>0</v>
      </c>
      <c r="EJ93" s="130">
        <f>SUM(EJ94:EJ111)</f>
        <v>0</v>
      </c>
      <c r="EK93" s="130">
        <f>SUM(EK94:EK111)</f>
        <v>0</v>
      </c>
      <c r="EL93" s="130">
        <f>SUM(EL94:EL111)</f>
        <v>0</v>
      </c>
      <c r="EM93" s="130">
        <f>SUM(EM94:EM111)</f>
        <v>0</v>
      </c>
      <c r="EN93" s="130">
        <f>SUM(EN94:EN111)</f>
        <v>0</v>
      </c>
      <c r="EO93" s="130">
        <f>SUM(EO94:EO111)</f>
        <v>0</v>
      </c>
      <c r="EP93" s="130">
        <f>SUM(EP94:EP111)</f>
        <v>0</v>
      </c>
      <c r="EQ93" s="130">
        <f>SUM(EQ94:EQ111)</f>
        <v>0</v>
      </c>
      <c r="ER93" s="130">
        <f>SUM(ER94:ER111)</f>
        <v>0</v>
      </c>
      <c r="ES93" s="130">
        <f>SUM(ES94:ES111)</f>
        <v>0</v>
      </c>
      <c r="ET93" s="130">
        <f>SUM(ET94:ET111)</f>
        <v>0</v>
      </c>
      <c r="EU93" s="130">
        <f>SUM(EU94:EU111)</f>
        <v>0</v>
      </c>
      <c r="EV93" s="130">
        <f>SUM(EV94:EV111)</f>
        <v>0</v>
      </c>
      <c r="EW93" s="130">
        <f>SUM(EW94:EW111)</f>
        <v>0</v>
      </c>
      <c r="EX93" s="130">
        <f>SUM(EX94:EX111)</f>
        <v>0</v>
      </c>
      <c r="EY93" s="130">
        <f>SUM(EY94:EY111)</f>
        <v>0</v>
      </c>
      <c r="EZ93" s="130">
        <f>SUM(EZ94:EZ111)</f>
        <v>0</v>
      </c>
      <c r="FA93" s="130">
        <f>SUM(FA94:FA111)</f>
        <v>0</v>
      </c>
      <c r="FB93" s="217">
        <f>SUM(FB94:FB111)</f>
        <v>476.78310643000003</v>
      </c>
      <c r="FC93" s="80">
        <f>SUM(FC97:FC111)</f>
        <v>0</v>
      </c>
      <c r="FD93" s="80">
        <f>SUM(FD97:FD111)</f>
        <v>0</v>
      </c>
      <c r="FE93" s="80">
        <f>SUM(FE97:FE111)</f>
        <v>0</v>
      </c>
      <c r="FF93" s="80">
        <f>SUM(FF97:FF111)</f>
        <v>0</v>
      </c>
      <c r="FG93" s="80">
        <f>SUM(FG97:FG111)</f>
        <v>0</v>
      </c>
      <c r="FH93" s="80">
        <f>SUM(FH97:FH111)</f>
        <v>0</v>
      </c>
      <c r="FI93" s="80">
        <f>SUM(FI97:FI111)</f>
        <v>0</v>
      </c>
      <c r="FJ93" s="80">
        <f>SUM(FJ97:FJ111)</f>
        <v>0</v>
      </c>
      <c r="FK93" s="80">
        <f>SUM(FK97:FK111)</f>
        <v>0</v>
      </c>
      <c r="FL93" s="80">
        <f>SUM(FL97:FL111)</f>
        <v>0</v>
      </c>
      <c r="FM93" s="80">
        <f>SUM(FM97:FM111)</f>
        <v>0</v>
      </c>
      <c r="FN93" s="80">
        <f>SUM(FN97:FN111)</f>
        <v>0</v>
      </c>
      <c r="FO93" s="80">
        <f>SUM(FO97:FO111)</f>
        <v>0</v>
      </c>
      <c r="FP93" s="80">
        <f>SUM(FP97:FP111)</f>
        <v>0</v>
      </c>
      <c r="FQ93" s="80">
        <f>SUM(FQ97:FQ111)</f>
        <v>0</v>
      </c>
      <c r="FR93" s="80">
        <f>SUM(FR97:FR111)</f>
        <v>0</v>
      </c>
      <c r="FS93" s="80">
        <f>SUM(FS97:FS111)</f>
        <v>0</v>
      </c>
      <c r="FT93" s="80">
        <f>SUM(FT97:FT111)</f>
        <v>0</v>
      </c>
      <c r="FU93" s="80">
        <f>SUM(FU97:FU111)</f>
        <v>0</v>
      </c>
      <c r="FV93" s="80">
        <f>SUM(FV97:FV111)</f>
        <v>0</v>
      </c>
      <c r="FW93" s="80">
        <f>SUM(FW97:FW111)</f>
        <v>0</v>
      </c>
      <c r="FX93" s="80">
        <f>SUM(FX97:FX111)</f>
        <v>0</v>
      </c>
      <c r="FY93" s="80">
        <f>SUM(FY97:FY111)</f>
        <v>0</v>
      </c>
      <c r="FZ93" s="80">
        <f>SUM(FZ97:FZ111)</f>
        <v>0</v>
      </c>
      <c r="GA93" s="79">
        <f>SUM(GA97:GA111)</f>
        <v>0</v>
      </c>
      <c r="GB93" s="81">
        <f>SUM(GB94:GB111)</f>
        <v>116.53666054322035</v>
      </c>
      <c r="GC93" s="80">
        <f>SUM(GC94:GC111)</f>
        <v>4.9327966101694898</v>
      </c>
      <c r="GD93" s="80">
        <f>SUM(GD97:GD111)</f>
        <v>105.98774576271187</v>
      </c>
      <c r="GE93" s="80">
        <f>SUM(GE97:GE111)</f>
        <v>8.4745762711864412</v>
      </c>
      <c r="GF93" s="80">
        <f>SUM(GF97:GF111)</f>
        <v>95.120482792199368</v>
      </c>
      <c r="GG93" s="79">
        <f>SUM(GB93:GF93)</f>
        <v>331.05226197948753</v>
      </c>
      <c r="GH93" s="1"/>
      <c r="GI93" s="78"/>
      <c r="GJ93" s="78"/>
      <c r="GK93" s="78"/>
      <c r="GL93" s="78"/>
      <c r="GM93" s="78"/>
      <c r="GN93" s="78"/>
      <c r="GO93" s="78"/>
      <c r="GP93" s="78"/>
      <c r="GQ93" s="78"/>
      <c r="GR93" s="78"/>
      <c r="GS93" s="78"/>
      <c r="GT93" s="78"/>
      <c r="GU93" s="78"/>
      <c r="GV93" s="78"/>
      <c r="GW93" s="78"/>
      <c r="GX93" s="78"/>
      <c r="GY93" s="78"/>
      <c r="GZ93" s="78"/>
      <c r="HA93" s="78"/>
      <c r="HB93" s="78"/>
      <c r="HC93" s="78"/>
      <c r="HD93" s="78"/>
      <c r="HE93" s="78"/>
      <c r="HF93" s="78"/>
      <c r="HG93" s="78"/>
      <c r="HH93" s="78"/>
      <c r="HI93" s="78"/>
      <c r="HJ93" s="78"/>
      <c r="HK93" s="78"/>
      <c r="HL93" s="78"/>
      <c r="HM93" s="78"/>
      <c r="HN93" s="78"/>
      <c r="HO93" s="78"/>
      <c r="HP93" s="78"/>
      <c r="HQ93" s="78"/>
      <c r="HR93" s="78"/>
      <c r="HS93" s="78"/>
      <c r="HT93" s="78"/>
      <c r="HU93" s="78"/>
      <c r="HV93" s="78"/>
      <c r="HW93" s="78"/>
      <c r="HX93" s="78"/>
      <c r="HY93" s="78"/>
      <c r="HZ93" s="78"/>
      <c r="IA93" s="78"/>
      <c r="IB93" s="78"/>
      <c r="IC93" s="78"/>
      <c r="ID93" s="78"/>
      <c r="IE93" s="78"/>
      <c r="IF93" s="78"/>
      <c r="IG93" s="78"/>
      <c r="IH93" s="78"/>
      <c r="II93" s="78"/>
      <c r="IJ93" s="78"/>
      <c r="IK93" s="78"/>
      <c r="IL93" s="78"/>
      <c r="IM93" s="78"/>
      <c r="IN93" s="78"/>
      <c r="IO93" s="78"/>
    </row>
    <row r="94" spans="1:249" x14ac:dyDescent="0.25">
      <c r="A94" s="126">
        <f>A90+1</f>
        <v>14</v>
      </c>
      <c r="B94" s="125" t="s">
        <v>221</v>
      </c>
      <c r="C94" s="124" t="s">
        <v>31</v>
      </c>
      <c r="D94" s="123" t="s">
        <v>220</v>
      </c>
      <c r="E94" s="123"/>
      <c r="F94" s="123">
        <v>25</v>
      </c>
      <c r="G94" s="123">
        <v>2011</v>
      </c>
      <c r="H94" s="123">
        <v>2013</v>
      </c>
      <c r="I94" s="122">
        <v>110.95600006539999</v>
      </c>
      <c r="J94" s="122">
        <v>9.1606049400000007</v>
      </c>
      <c r="K94" s="182" t="s">
        <v>216</v>
      </c>
      <c r="L94" s="123"/>
      <c r="M94" s="123">
        <v>40</v>
      </c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123"/>
      <c r="Y94" s="123"/>
      <c r="Z94" s="206" t="s">
        <v>216</v>
      </c>
      <c r="AA94" s="121"/>
      <c r="AB94" s="120">
        <v>40</v>
      </c>
      <c r="AC94" s="191">
        <v>9.1606049400000007</v>
      </c>
      <c r="AD94" s="115"/>
      <c r="AE94" s="115"/>
      <c r="AF94" s="115"/>
      <c r="AG94" s="115"/>
      <c r="AH94" s="115"/>
      <c r="AI94" s="115"/>
      <c r="AJ94" s="115"/>
      <c r="AK94" s="115"/>
      <c r="AL94" s="115"/>
      <c r="AM94" s="115"/>
      <c r="AN94" s="115"/>
      <c r="AO94" s="115"/>
      <c r="AP94" s="115"/>
      <c r="AQ94" s="115"/>
      <c r="AR94" s="115"/>
      <c r="AS94" s="115"/>
      <c r="AT94" s="115"/>
      <c r="AU94" s="115"/>
      <c r="AV94" s="115"/>
      <c r="AW94" s="115"/>
      <c r="AX94" s="115"/>
      <c r="AY94" s="115"/>
      <c r="AZ94" s="115"/>
      <c r="BA94" s="115"/>
      <c r="BB94" s="115"/>
      <c r="BC94" s="115"/>
      <c r="BD94" s="115"/>
      <c r="BE94" s="115"/>
      <c r="BF94" s="115"/>
      <c r="BG94" s="115"/>
      <c r="BH94" s="115"/>
      <c r="BI94" s="115"/>
      <c r="BJ94" s="115"/>
      <c r="BK94" s="115"/>
      <c r="BL94" s="115"/>
      <c r="BM94" s="115"/>
      <c r="BN94" s="115"/>
      <c r="BO94" s="115"/>
      <c r="BP94" s="115"/>
      <c r="BQ94" s="115"/>
      <c r="BR94" s="115"/>
      <c r="BS94" s="115"/>
      <c r="BT94" s="115"/>
      <c r="BU94" s="115"/>
      <c r="BV94" s="115"/>
      <c r="BW94" s="115"/>
      <c r="BX94" s="115"/>
      <c r="BY94" s="115"/>
      <c r="BZ94" s="115"/>
      <c r="CA94" s="115"/>
      <c r="CB94" s="115"/>
      <c r="CC94" s="115"/>
      <c r="CD94" s="115"/>
      <c r="CE94" s="115"/>
      <c r="CF94" s="115"/>
      <c r="CG94" s="115"/>
      <c r="CH94" s="115"/>
      <c r="CI94" s="115"/>
      <c r="CJ94" s="115"/>
      <c r="CK94" s="115"/>
      <c r="CL94" s="115"/>
      <c r="CM94" s="115"/>
      <c r="CN94" s="115"/>
      <c r="CO94" s="115"/>
      <c r="CP94" s="115"/>
      <c r="CQ94" s="115"/>
      <c r="CR94" s="115"/>
      <c r="CS94" s="115"/>
      <c r="CT94" s="115"/>
      <c r="CU94" s="115"/>
      <c r="CV94" s="115"/>
      <c r="CW94" s="115"/>
      <c r="CX94" s="115"/>
      <c r="CY94" s="115"/>
      <c r="CZ94" s="115"/>
      <c r="DA94" s="115"/>
      <c r="DB94" s="115"/>
      <c r="DC94" s="115"/>
      <c r="DD94" s="115"/>
      <c r="DE94" s="115"/>
      <c r="DF94" s="115"/>
      <c r="DG94" s="115"/>
      <c r="DH94" s="115"/>
      <c r="DI94" s="115"/>
      <c r="DJ94" s="115"/>
      <c r="DK94" s="115"/>
      <c r="DL94" s="115"/>
      <c r="DM94" s="115"/>
      <c r="DN94" s="115"/>
      <c r="DO94" s="115"/>
      <c r="DP94" s="115"/>
      <c r="DQ94" s="115"/>
      <c r="DR94" s="115"/>
      <c r="DS94" s="115"/>
      <c r="DT94" s="115"/>
      <c r="DU94" s="115"/>
      <c r="DV94" s="115"/>
      <c r="DW94" s="115"/>
      <c r="DX94" s="115"/>
      <c r="DY94" s="115"/>
      <c r="DZ94" s="115"/>
      <c r="EA94" s="115"/>
      <c r="EB94" s="115"/>
      <c r="EC94" s="115"/>
      <c r="ED94" s="115"/>
      <c r="EE94" s="115"/>
      <c r="EF94" s="115"/>
      <c r="EG94" s="115"/>
      <c r="EH94" s="115"/>
      <c r="EI94" s="115"/>
      <c r="EJ94" s="115"/>
      <c r="EK94" s="115"/>
      <c r="EL94" s="115"/>
      <c r="EM94" s="115"/>
      <c r="EN94" s="115"/>
      <c r="EO94" s="115"/>
      <c r="EP94" s="115"/>
      <c r="EQ94" s="115"/>
      <c r="ER94" s="115"/>
      <c r="ES94" s="115"/>
      <c r="ET94" s="115"/>
      <c r="EU94" s="115"/>
      <c r="EV94" s="115"/>
      <c r="EW94" s="115"/>
      <c r="EX94" s="115"/>
      <c r="EY94" s="115"/>
      <c r="EZ94" s="115"/>
      <c r="FA94" s="115"/>
      <c r="FB94" s="119">
        <f>AC94+BC94+CB94+DB94+EB94</f>
        <v>9.1606049400000007</v>
      </c>
      <c r="FC94" s="118"/>
      <c r="FD94" s="118"/>
      <c r="FE94" s="118"/>
      <c r="FF94" s="118"/>
      <c r="FG94" s="118"/>
      <c r="FH94" s="118"/>
      <c r="FI94" s="118"/>
      <c r="FJ94" s="118"/>
      <c r="FK94" s="118"/>
      <c r="FL94" s="118"/>
      <c r="FM94" s="118"/>
      <c r="FN94" s="118"/>
      <c r="FO94" s="118"/>
      <c r="FP94" s="118"/>
      <c r="FQ94" s="118"/>
      <c r="FR94" s="118"/>
      <c r="FS94" s="118"/>
      <c r="FT94" s="118"/>
      <c r="FU94" s="118"/>
      <c r="FV94" s="118"/>
      <c r="FW94" s="118"/>
      <c r="FX94" s="118"/>
      <c r="FY94" s="118"/>
      <c r="FZ94" s="118"/>
      <c r="GA94" s="117"/>
      <c r="GB94" s="116">
        <v>5.9813210000000003</v>
      </c>
      <c r="GC94" s="115"/>
      <c r="GD94" s="115"/>
      <c r="GE94" s="115"/>
      <c r="GF94" s="115"/>
      <c r="GG94" s="114">
        <f>SUM(GB94:GF94)</f>
        <v>5.9813210000000003</v>
      </c>
    </row>
    <row r="95" spans="1:249" ht="31.5" x14ac:dyDescent="0.25">
      <c r="A95" s="126">
        <f>A94+1</f>
        <v>15</v>
      </c>
      <c r="B95" s="125" t="s">
        <v>219</v>
      </c>
      <c r="C95" s="124" t="s">
        <v>31</v>
      </c>
      <c r="D95" s="123" t="s">
        <v>77</v>
      </c>
      <c r="E95" s="123"/>
      <c r="F95" s="123">
        <v>50</v>
      </c>
      <c r="G95" s="123">
        <v>2011</v>
      </c>
      <c r="H95" s="123">
        <v>2016</v>
      </c>
      <c r="I95" s="122">
        <v>60.505234399999992</v>
      </c>
      <c r="J95" s="122">
        <v>39.198839999999997</v>
      </c>
      <c r="K95" s="182" t="s">
        <v>216</v>
      </c>
      <c r="L95" s="123"/>
      <c r="M95" s="123">
        <v>40</v>
      </c>
      <c r="N95" s="123"/>
      <c r="O95" s="123"/>
      <c r="P95" s="123"/>
      <c r="Q95" s="123"/>
      <c r="R95" s="123"/>
      <c r="S95" s="123"/>
      <c r="T95" s="123" t="s">
        <v>216</v>
      </c>
      <c r="U95" s="123"/>
      <c r="V95" s="123">
        <v>40</v>
      </c>
      <c r="W95" s="123"/>
      <c r="X95" s="123"/>
      <c r="Y95" s="123"/>
      <c r="Z95" s="206" t="s">
        <v>71</v>
      </c>
      <c r="AA95" s="121"/>
      <c r="AB95" s="120">
        <v>80</v>
      </c>
      <c r="AC95" s="191">
        <v>0.39883999999999997</v>
      </c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  <c r="AN95" s="115"/>
      <c r="AO95" s="115"/>
      <c r="AP95" s="115"/>
      <c r="AQ95" s="115"/>
      <c r="AR95" s="115"/>
      <c r="AS95" s="115"/>
      <c r="AT95" s="115"/>
      <c r="AU95" s="115"/>
      <c r="AV95" s="115"/>
      <c r="AW95" s="115"/>
      <c r="AX95" s="115"/>
      <c r="AY95" s="115"/>
      <c r="AZ95" s="115"/>
      <c r="BA95" s="115"/>
      <c r="BB95" s="115"/>
      <c r="BC95" s="52">
        <v>0.8</v>
      </c>
      <c r="BD95" s="115"/>
      <c r="BE95" s="115"/>
      <c r="BF95" s="115"/>
      <c r="BG95" s="115"/>
      <c r="BH95" s="115"/>
      <c r="BI95" s="115"/>
      <c r="BJ95" s="115"/>
      <c r="BK95" s="115"/>
      <c r="BL95" s="115"/>
      <c r="BM95" s="115"/>
      <c r="BN95" s="115"/>
      <c r="BO95" s="115"/>
      <c r="BP95" s="115"/>
      <c r="BQ95" s="115"/>
      <c r="BR95" s="115"/>
      <c r="BS95" s="115"/>
      <c r="BT95" s="115"/>
      <c r="BU95" s="115"/>
      <c r="BV95" s="115"/>
      <c r="BW95" s="115"/>
      <c r="BX95" s="115"/>
      <c r="BY95" s="115"/>
      <c r="BZ95" s="115"/>
      <c r="CA95" s="115"/>
      <c r="CB95" s="115"/>
      <c r="CC95" s="115"/>
      <c r="CD95" s="115"/>
      <c r="CE95" s="115"/>
      <c r="CF95" s="115"/>
      <c r="CG95" s="115"/>
      <c r="CH95" s="115"/>
      <c r="CI95" s="115"/>
      <c r="CJ95" s="115"/>
      <c r="CK95" s="115"/>
      <c r="CL95" s="115"/>
      <c r="CM95" s="115"/>
      <c r="CN95" s="115"/>
      <c r="CO95" s="115"/>
      <c r="CP95" s="115"/>
      <c r="CQ95" s="115"/>
      <c r="CR95" s="115"/>
      <c r="CS95" s="115"/>
      <c r="CT95" s="115"/>
      <c r="CU95" s="115"/>
      <c r="CV95" s="115"/>
      <c r="CW95" s="115"/>
      <c r="CX95" s="115"/>
      <c r="CY95" s="115"/>
      <c r="CZ95" s="115"/>
      <c r="DA95" s="115"/>
      <c r="DB95" s="115">
        <v>38</v>
      </c>
      <c r="DC95" s="115"/>
      <c r="DD95" s="115"/>
      <c r="DE95" s="115"/>
      <c r="DF95" s="115"/>
      <c r="DG95" s="115"/>
      <c r="DH95" s="115"/>
      <c r="DI95" s="115"/>
      <c r="DJ95" s="115"/>
      <c r="DK95" s="115"/>
      <c r="DL95" s="115"/>
      <c r="DM95" s="115"/>
      <c r="DN95" s="115"/>
      <c r="DO95" s="115"/>
      <c r="DP95" s="115"/>
      <c r="DQ95" s="115"/>
      <c r="DR95" s="115"/>
      <c r="DS95" s="115"/>
      <c r="DT95" s="115"/>
      <c r="DU95" s="115"/>
      <c r="DV95" s="115"/>
      <c r="DW95" s="115"/>
      <c r="DX95" s="115"/>
      <c r="DY95" s="115"/>
      <c r="DZ95" s="115"/>
      <c r="EA95" s="115"/>
      <c r="EB95" s="115"/>
      <c r="EC95" s="115"/>
      <c r="ED95" s="115"/>
      <c r="EE95" s="115"/>
      <c r="EF95" s="115"/>
      <c r="EG95" s="115"/>
      <c r="EH95" s="115"/>
      <c r="EI95" s="115"/>
      <c r="EJ95" s="115"/>
      <c r="EK95" s="115"/>
      <c r="EL95" s="115"/>
      <c r="EM95" s="115"/>
      <c r="EN95" s="115"/>
      <c r="EO95" s="115"/>
      <c r="EP95" s="115"/>
      <c r="EQ95" s="115"/>
      <c r="ER95" s="115"/>
      <c r="ES95" s="115"/>
      <c r="ET95" s="115"/>
      <c r="EU95" s="115"/>
      <c r="EV95" s="115"/>
      <c r="EW95" s="115"/>
      <c r="EX95" s="115"/>
      <c r="EY95" s="115"/>
      <c r="EZ95" s="115"/>
      <c r="FA95" s="115"/>
      <c r="FB95" s="119">
        <f>AC95+BC95+CB95+DB95+EB95</f>
        <v>39.198839999999997</v>
      </c>
      <c r="FC95" s="118"/>
      <c r="FD95" s="118"/>
      <c r="FE95" s="118"/>
      <c r="FF95" s="118"/>
      <c r="FG95" s="118"/>
      <c r="FH95" s="118"/>
      <c r="FI95" s="118"/>
      <c r="FJ95" s="118"/>
      <c r="FK95" s="118"/>
      <c r="FL95" s="118"/>
      <c r="FM95" s="118"/>
      <c r="FN95" s="118"/>
      <c r="FO95" s="118"/>
      <c r="FP95" s="118"/>
      <c r="FQ95" s="118"/>
      <c r="FR95" s="118"/>
      <c r="FS95" s="118"/>
      <c r="FT95" s="118"/>
      <c r="FU95" s="118"/>
      <c r="FV95" s="118"/>
      <c r="FW95" s="118"/>
      <c r="FX95" s="118"/>
      <c r="FY95" s="118"/>
      <c r="FZ95" s="118"/>
      <c r="GA95" s="117"/>
      <c r="GB95" s="116">
        <v>0.33800000000000002</v>
      </c>
      <c r="GC95" s="115">
        <v>0.682542372881356</v>
      </c>
      <c r="GD95" s="115"/>
      <c r="GE95" s="115">
        <f>DB95/1.18</f>
        <v>32.203389830508478</v>
      </c>
      <c r="GF95" s="115"/>
      <c r="GG95" s="114">
        <f>SUM(GB95:GF95)</f>
        <v>33.223932203389836</v>
      </c>
    </row>
    <row r="96" spans="1:249" ht="31.5" x14ac:dyDescent="0.25">
      <c r="A96" s="126">
        <f>A95+1</f>
        <v>16</v>
      </c>
      <c r="B96" s="125" t="s">
        <v>218</v>
      </c>
      <c r="C96" s="124" t="s">
        <v>31</v>
      </c>
      <c r="D96" s="123" t="s">
        <v>165</v>
      </c>
      <c r="E96" s="123"/>
      <c r="F96" s="123">
        <v>20</v>
      </c>
      <c r="G96" s="123">
        <v>2014</v>
      </c>
      <c r="H96" s="123">
        <v>2014</v>
      </c>
      <c r="I96" s="122">
        <v>0.2026999999999998</v>
      </c>
      <c r="J96" s="122">
        <v>0.19999999999999998</v>
      </c>
      <c r="K96" s="182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207"/>
      <c r="AA96" s="121"/>
      <c r="AB96" s="120"/>
      <c r="AC96" s="191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  <c r="AV96" s="115"/>
      <c r="AW96" s="115"/>
      <c r="AX96" s="115"/>
      <c r="AY96" s="115"/>
      <c r="AZ96" s="115"/>
      <c r="BA96" s="115"/>
      <c r="BB96" s="115"/>
      <c r="BC96" s="52">
        <v>0.19999999999999998</v>
      </c>
      <c r="BD96" s="115"/>
      <c r="BE96" s="115"/>
      <c r="BF96" s="115"/>
      <c r="BG96" s="115"/>
      <c r="BH96" s="115"/>
      <c r="BI96" s="115"/>
      <c r="BJ96" s="115"/>
      <c r="BK96" s="115"/>
      <c r="BL96" s="115"/>
      <c r="BM96" s="115"/>
      <c r="BN96" s="115"/>
      <c r="BO96" s="115"/>
      <c r="BP96" s="115"/>
      <c r="BQ96" s="115"/>
      <c r="BR96" s="115"/>
      <c r="BS96" s="115"/>
      <c r="BT96" s="115"/>
      <c r="BU96" s="115"/>
      <c r="BV96" s="115"/>
      <c r="BW96" s="115"/>
      <c r="BX96" s="115"/>
      <c r="BY96" s="115"/>
      <c r="BZ96" s="115"/>
      <c r="CA96" s="115"/>
      <c r="CB96" s="171"/>
      <c r="CC96" s="115"/>
      <c r="CD96" s="115"/>
      <c r="CE96" s="115"/>
      <c r="CF96" s="115"/>
      <c r="CG96" s="115"/>
      <c r="CH96" s="115"/>
      <c r="CI96" s="115"/>
      <c r="CJ96" s="115"/>
      <c r="CK96" s="115"/>
      <c r="CL96" s="115"/>
      <c r="CM96" s="115"/>
      <c r="CN96" s="115"/>
      <c r="CO96" s="115"/>
      <c r="CP96" s="115"/>
      <c r="CQ96" s="115"/>
      <c r="CR96" s="115"/>
      <c r="CS96" s="115"/>
      <c r="CT96" s="115"/>
      <c r="CU96" s="115"/>
      <c r="CV96" s="115"/>
      <c r="CW96" s="115"/>
      <c r="CX96" s="115"/>
      <c r="CY96" s="115"/>
      <c r="CZ96" s="115"/>
      <c r="DA96" s="115"/>
      <c r="DB96" s="115"/>
      <c r="DC96" s="115"/>
      <c r="DD96" s="115"/>
      <c r="DE96" s="115"/>
      <c r="DF96" s="115"/>
      <c r="DG96" s="115"/>
      <c r="DH96" s="115"/>
      <c r="DI96" s="115"/>
      <c r="DJ96" s="115"/>
      <c r="DK96" s="115"/>
      <c r="DL96" s="115"/>
      <c r="DM96" s="115"/>
      <c r="DN96" s="115"/>
      <c r="DO96" s="115"/>
      <c r="DP96" s="115"/>
      <c r="DQ96" s="115"/>
      <c r="DR96" s="115"/>
      <c r="DS96" s="115"/>
      <c r="DT96" s="115"/>
      <c r="DU96" s="115"/>
      <c r="DV96" s="115"/>
      <c r="DW96" s="115"/>
      <c r="DX96" s="115"/>
      <c r="DY96" s="115"/>
      <c r="DZ96" s="115"/>
      <c r="EA96" s="115"/>
      <c r="EB96" s="115"/>
      <c r="EC96" s="115"/>
      <c r="ED96" s="115"/>
      <c r="EE96" s="115"/>
      <c r="EF96" s="115"/>
      <c r="EG96" s="115"/>
      <c r="EH96" s="115"/>
      <c r="EI96" s="115"/>
      <c r="EJ96" s="115"/>
      <c r="EK96" s="115"/>
      <c r="EL96" s="115"/>
      <c r="EM96" s="115"/>
      <c r="EN96" s="115"/>
      <c r="EO96" s="115"/>
      <c r="EP96" s="115"/>
      <c r="EQ96" s="115"/>
      <c r="ER96" s="115"/>
      <c r="ES96" s="115"/>
      <c r="ET96" s="115"/>
      <c r="EU96" s="115"/>
      <c r="EV96" s="115"/>
      <c r="EW96" s="115"/>
      <c r="EX96" s="115"/>
      <c r="EY96" s="115"/>
      <c r="EZ96" s="115"/>
      <c r="FA96" s="115"/>
      <c r="FB96" s="119">
        <f>AC96+BC96+CB96+DB96+EB96</f>
        <v>0.19999999999999998</v>
      </c>
      <c r="FC96" s="118"/>
      <c r="FD96" s="118"/>
      <c r="FE96" s="118"/>
      <c r="FF96" s="118"/>
      <c r="FG96" s="118"/>
      <c r="FH96" s="118"/>
      <c r="FI96" s="118"/>
      <c r="FJ96" s="118"/>
      <c r="FK96" s="118"/>
      <c r="FL96" s="118"/>
      <c r="FM96" s="118"/>
      <c r="FN96" s="118"/>
      <c r="FO96" s="118"/>
      <c r="FP96" s="118"/>
      <c r="FQ96" s="118"/>
      <c r="FR96" s="118"/>
      <c r="FS96" s="118"/>
      <c r="FT96" s="118"/>
      <c r="FU96" s="118"/>
      <c r="FV96" s="118"/>
      <c r="FW96" s="118"/>
      <c r="FX96" s="118"/>
      <c r="FY96" s="118"/>
      <c r="FZ96" s="118"/>
      <c r="GA96" s="117"/>
      <c r="GB96" s="116"/>
      <c r="GC96" s="115">
        <v>0.171779661016949</v>
      </c>
      <c r="GD96" s="115"/>
      <c r="GE96" s="115"/>
      <c r="GF96" s="115"/>
      <c r="GG96" s="204">
        <f>SUM(GB96:GF96)</f>
        <v>0.171779661016949</v>
      </c>
    </row>
    <row r="97" spans="1:249" x14ac:dyDescent="0.25">
      <c r="A97" s="126">
        <f>A96+1</f>
        <v>17</v>
      </c>
      <c r="B97" s="203" t="s">
        <v>217</v>
      </c>
      <c r="C97" s="124" t="s">
        <v>31</v>
      </c>
      <c r="D97" s="123" t="s">
        <v>77</v>
      </c>
      <c r="E97" s="123"/>
      <c r="F97" s="123">
        <v>80</v>
      </c>
      <c r="G97" s="123">
        <v>2011</v>
      </c>
      <c r="H97" s="123">
        <v>2015</v>
      </c>
      <c r="I97" s="122">
        <v>69.5304332778</v>
      </c>
      <c r="J97" s="122">
        <v>33.308039270000002</v>
      </c>
      <c r="K97" s="182"/>
      <c r="L97" s="123"/>
      <c r="M97" s="123"/>
      <c r="N97" s="123"/>
      <c r="O97" s="123"/>
      <c r="P97" s="123"/>
      <c r="Q97" s="123" t="s">
        <v>216</v>
      </c>
      <c r="R97" s="123"/>
      <c r="S97" s="123">
        <v>40</v>
      </c>
      <c r="T97" s="123"/>
      <c r="U97" s="123"/>
      <c r="V97" s="123"/>
      <c r="W97" s="123"/>
      <c r="X97" s="123"/>
      <c r="Y97" s="123"/>
      <c r="Z97" s="207"/>
      <c r="AA97" s="121"/>
      <c r="AB97" s="120">
        <v>40</v>
      </c>
      <c r="AC97" s="191">
        <v>6.7080392700000004</v>
      </c>
      <c r="AD97" s="115"/>
      <c r="AE97" s="115"/>
      <c r="AF97" s="115"/>
      <c r="AG97" s="115"/>
      <c r="AH97" s="115"/>
      <c r="AI97" s="115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  <c r="AT97" s="115"/>
      <c r="AU97" s="115"/>
      <c r="AV97" s="115"/>
      <c r="AW97" s="115"/>
      <c r="AX97" s="115"/>
      <c r="AY97" s="115"/>
      <c r="AZ97" s="115"/>
      <c r="BA97" s="115"/>
      <c r="BB97" s="115"/>
      <c r="BC97" s="52">
        <v>1.5999999999999999</v>
      </c>
      <c r="BD97" s="115"/>
      <c r="BE97" s="115"/>
      <c r="BF97" s="115"/>
      <c r="BG97" s="115"/>
      <c r="BH97" s="115"/>
      <c r="BI97" s="115"/>
      <c r="BJ97" s="115"/>
      <c r="BK97" s="115"/>
      <c r="BL97" s="115"/>
      <c r="BM97" s="115"/>
      <c r="BN97" s="115"/>
      <c r="BO97" s="115"/>
      <c r="BP97" s="115"/>
      <c r="BQ97" s="115"/>
      <c r="BR97" s="115"/>
      <c r="BS97" s="115"/>
      <c r="BT97" s="115"/>
      <c r="BU97" s="115"/>
      <c r="BV97" s="115"/>
      <c r="BW97" s="115"/>
      <c r="BX97" s="115"/>
      <c r="BY97" s="115"/>
      <c r="BZ97" s="115"/>
      <c r="CA97" s="115"/>
      <c r="CB97" s="171">
        <v>25</v>
      </c>
      <c r="CC97" s="115"/>
      <c r="CD97" s="115"/>
      <c r="CE97" s="115"/>
      <c r="CF97" s="115"/>
      <c r="CG97" s="115"/>
      <c r="CH97" s="115"/>
      <c r="CI97" s="115"/>
      <c r="CJ97" s="115"/>
      <c r="CK97" s="115"/>
      <c r="CL97" s="115"/>
      <c r="CM97" s="115"/>
      <c r="CN97" s="115"/>
      <c r="CO97" s="115"/>
      <c r="CP97" s="115"/>
      <c r="CQ97" s="115"/>
      <c r="CR97" s="115"/>
      <c r="CS97" s="115"/>
      <c r="CT97" s="115"/>
      <c r="CU97" s="115"/>
      <c r="CV97" s="115"/>
      <c r="CW97" s="115"/>
      <c r="CX97" s="115"/>
      <c r="CY97" s="115"/>
      <c r="CZ97" s="115"/>
      <c r="DA97" s="115"/>
      <c r="DB97" s="115"/>
      <c r="DC97" s="115"/>
      <c r="DD97" s="115"/>
      <c r="DE97" s="115"/>
      <c r="DF97" s="115"/>
      <c r="DG97" s="115"/>
      <c r="DH97" s="115"/>
      <c r="DI97" s="115"/>
      <c r="DJ97" s="115"/>
      <c r="DK97" s="115"/>
      <c r="DL97" s="115"/>
      <c r="DM97" s="115"/>
      <c r="DN97" s="115"/>
      <c r="DO97" s="115"/>
      <c r="DP97" s="115"/>
      <c r="DQ97" s="115"/>
      <c r="DR97" s="115"/>
      <c r="DS97" s="115"/>
      <c r="DT97" s="115"/>
      <c r="DU97" s="115"/>
      <c r="DV97" s="115"/>
      <c r="DW97" s="115"/>
      <c r="DX97" s="115"/>
      <c r="DY97" s="115"/>
      <c r="DZ97" s="115"/>
      <c r="EA97" s="115"/>
      <c r="EB97" s="115"/>
      <c r="EC97" s="115"/>
      <c r="ED97" s="115"/>
      <c r="EE97" s="115"/>
      <c r="EF97" s="115"/>
      <c r="EG97" s="115"/>
      <c r="EH97" s="115"/>
      <c r="EI97" s="115"/>
      <c r="EJ97" s="115"/>
      <c r="EK97" s="115"/>
      <c r="EL97" s="115"/>
      <c r="EM97" s="115"/>
      <c r="EN97" s="115"/>
      <c r="EO97" s="115"/>
      <c r="EP97" s="115"/>
      <c r="EQ97" s="115"/>
      <c r="ER97" s="115"/>
      <c r="ES97" s="115"/>
      <c r="ET97" s="115"/>
      <c r="EU97" s="115"/>
      <c r="EV97" s="115"/>
      <c r="EW97" s="115"/>
      <c r="EX97" s="115"/>
      <c r="EY97" s="115"/>
      <c r="EZ97" s="115"/>
      <c r="FA97" s="115"/>
      <c r="FB97" s="119">
        <f>AC97+BC97+CB97+DB97+EB97</f>
        <v>33.308039270000002</v>
      </c>
      <c r="FC97" s="118"/>
      <c r="FD97" s="118"/>
      <c r="FE97" s="118"/>
      <c r="FF97" s="118"/>
      <c r="FG97" s="118"/>
      <c r="FH97" s="118"/>
      <c r="FI97" s="118"/>
      <c r="FJ97" s="118"/>
      <c r="FK97" s="118"/>
      <c r="FL97" s="118"/>
      <c r="FM97" s="118"/>
      <c r="FN97" s="118"/>
      <c r="FO97" s="118"/>
      <c r="FP97" s="118"/>
      <c r="FQ97" s="118"/>
      <c r="FR97" s="118"/>
      <c r="FS97" s="118"/>
      <c r="FT97" s="118"/>
      <c r="FU97" s="118"/>
      <c r="FV97" s="118"/>
      <c r="FW97" s="118"/>
      <c r="FX97" s="118"/>
      <c r="FY97" s="118"/>
      <c r="FZ97" s="118"/>
      <c r="GA97" s="117"/>
      <c r="GB97" s="116">
        <v>6.6685307099999998</v>
      </c>
      <c r="GC97" s="115">
        <v>1.3627966101694899</v>
      </c>
      <c r="GD97" s="115">
        <v>21.186440677966104</v>
      </c>
      <c r="GE97" s="115"/>
      <c r="GF97" s="115"/>
      <c r="GG97" s="114">
        <f>SUM(GB97:GF97)</f>
        <v>29.217767998135592</v>
      </c>
    </row>
    <row r="98" spans="1:249" ht="31.5" x14ac:dyDescent="0.25">
      <c r="A98" s="126">
        <f>A97+1</f>
        <v>18</v>
      </c>
      <c r="B98" s="203" t="s">
        <v>215</v>
      </c>
      <c r="C98" s="124" t="s">
        <v>31</v>
      </c>
      <c r="D98" s="123" t="s">
        <v>77</v>
      </c>
      <c r="E98" s="123"/>
      <c r="F98" s="123">
        <v>80</v>
      </c>
      <c r="G98" s="123">
        <v>2014</v>
      </c>
      <c r="H98" s="123">
        <v>2014</v>
      </c>
      <c r="I98" s="122">
        <v>0.20179999999999956</v>
      </c>
      <c r="J98" s="122">
        <v>0.20000000000000004</v>
      </c>
      <c r="K98" s="182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207"/>
      <c r="AA98" s="121"/>
      <c r="AB98" s="120"/>
      <c r="AC98" s="191"/>
      <c r="AD98" s="115"/>
      <c r="AE98" s="115"/>
      <c r="AF98" s="115"/>
      <c r="AG98" s="115"/>
      <c r="AH98" s="115"/>
      <c r="AI98" s="115"/>
      <c r="AJ98" s="115"/>
      <c r="AK98" s="115"/>
      <c r="AL98" s="115"/>
      <c r="AM98" s="115"/>
      <c r="AN98" s="115"/>
      <c r="AO98" s="115"/>
      <c r="AP98" s="115"/>
      <c r="AQ98" s="115"/>
      <c r="AR98" s="115"/>
      <c r="AS98" s="115"/>
      <c r="AT98" s="115"/>
      <c r="AU98" s="115"/>
      <c r="AV98" s="115"/>
      <c r="AW98" s="115"/>
      <c r="AX98" s="115"/>
      <c r="AY98" s="115"/>
      <c r="AZ98" s="115"/>
      <c r="BA98" s="115"/>
      <c r="BB98" s="115"/>
      <c r="BC98" s="52">
        <v>0.20000000000000004</v>
      </c>
      <c r="BD98" s="115"/>
      <c r="BE98" s="115"/>
      <c r="BF98" s="115"/>
      <c r="BG98" s="115"/>
      <c r="BH98" s="115"/>
      <c r="BI98" s="115"/>
      <c r="BJ98" s="115"/>
      <c r="BK98" s="115"/>
      <c r="BL98" s="115"/>
      <c r="BM98" s="115"/>
      <c r="BN98" s="115"/>
      <c r="BO98" s="115"/>
      <c r="BP98" s="115"/>
      <c r="BQ98" s="115"/>
      <c r="BR98" s="115"/>
      <c r="BS98" s="115"/>
      <c r="BT98" s="115"/>
      <c r="BU98" s="115"/>
      <c r="BV98" s="115"/>
      <c r="BW98" s="115"/>
      <c r="BX98" s="115"/>
      <c r="BY98" s="115"/>
      <c r="BZ98" s="115"/>
      <c r="CA98" s="115"/>
      <c r="CB98" s="171"/>
      <c r="CC98" s="115"/>
      <c r="CD98" s="115"/>
      <c r="CE98" s="115"/>
      <c r="CF98" s="115"/>
      <c r="CG98" s="115"/>
      <c r="CH98" s="115"/>
      <c r="CI98" s="115"/>
      <c r="CJ98" s="115"/>
      <c r="CK98" s="115"/>
      <c r="CL98" s="115"/>
      <c r="CM98" s="115"/>
      <c r="CN98" s="115"/>
      <c r="CO98" s="115"/>
      <c r="CP98" s="115"/>
      <c r="CQ98" s="115"/>
      <c r="CR98" s="115"/>
      <c r="CS98" s="115"/>
      <c r="CT98" s="115"/>
      <c r="CU98" s="115"/>
      <c r="CV98" s="115"/>
      <c r="CW98" s="115"/>
      <c r="CX98" s="115"/>
      <c r="CY98" s="115"/>
      <c r="CZ98" s="115"/>
      <c r="DA98" s="115"/>
      <c r="DB98" s="115"/>
      <c r="DC98" s="115"/>
      <c r="DD98" s="115"/>
      <c r="DE98" s="115"/>
      <c r="DF98" s="115"/>
      <c r="DG98" s="115"/>
      <c r="DH98" s="115"/>
      <c r="DI98" s="115"/>
      <c r="DJ98" s="115"/>
      <c r="DK98" s="115"/>
      <c r="DL98" s="115"/>
      <c r="DM98" s="115"/>
      <c r="DN98" s="115"/>
      <c r="DO98" s="115"/>
      <c r="DP98" s="115"/>
      <c r="DQ98" s="115"/>
      <c r="DR98" s="115"/>
      <c r="DS98" s="115"/>
      <c r="DT98" s="115"/>
      <c r="DU98" s="115"/>
      <c r="DV98" s="115"/>
      <c r="DW98" s="115"/>
      <c r="DX98" s="115"/>
      <c r="DY98" s="115"/>
      <c r="DZ98" s="115"/>
      <c r="EA98" s="115"/>
      <c r="EB98" s="115"/>
      <c r="EC98" s="115"/>
      <c r="ED98" s="115"/>
      <c r="EE98" s="115"/>
      <c r="EF98" s="115"/>
      <c r="EG98" s="115"/>
      <c r="EH98" s="115"/>
      <c r="EI98" s="115"/>
      <c r="EJ98" s="115"/>
      <c r="EK98" s="115"/>
      <c r="EL98" s="115"/>
      <c r="EM98" s="115"/>
      <c r="EN98" s="115"/>
      <c r="EO98" s="115"/>
      <c r="EP98" s="115"/>
      <c r="EQ98" s="115"/>
      <c r="ER98" s="115"/>
      <c r="ES98" s="115"/>
      <c r="ET98" s="115"/>
      <c r="EU98" s="115"/>
      <c r="EV98" s="115"/>
      <c r="EW98" s="115"/>
      <c r="EX98" s="115"/>
      <c r="EY98" s="115"/>
      <c r="EZ98" s="115"/>
      <c r="FA98" s="115"/>
      <c r="FB98" s="119">
        <f>AC98+BC98+CB98+DB98+EB98</f>
        <v>0.20000000000000004</v>
      </c>
      <c r="FC98" s="118"/>
      <c r="FD98" s="118"/>
      <c r="FE98" s="118"/>
      <c r="FF98" s="118"/>
      <c r="FG98" s="118"/>
      <c r="FH98" s="118"/>
      <c r="FI98" s="118"/>
      <c r="FJ98" s="118"/>
      <c r="FK98" s="118"/>
      <c r="FL98" s="118"/>
      <c r="FM98" s="118"/>
      <c r="FN98" s="118"/>
      <c r="FO98" s="118"/>
      <c r="FP98" s="118"/>
      <c r="FQ98" s="118"/>
      <c r="FR98" s="118"/>
      <c r="FS98" s="118"/>
      <c r="FT98" s="118"/>
      <c r="FU98" s="118"/>
      <c r="FV98" s="118"/>
      <c r="FW98" s="118"/>
      <c r="FX98" s="118"/>
      <c r="FY98" s="118"/>
      <c r="FZ98" s="118"/>
      <c r="GA98" s="117"/>
      <c r="GB98" s="116"/>
      <c r="GC98" s="115">
        <v>0.17101694915254201</v>
      </c>
      <c r="GD98" s="115"/>
      <c r="GE98" s="115"/>
      <c r="GF98" s="115"/>
      <c r="GG98" s="204">
        <f>SUM(GB98:GF98)</f>
        <v>0.17101694915254201</v>
      </c>
    </row>
    <row r="99" spans="1:249" x14ac:dyDescent="0.25">
      <c r="A99" s="126">
        <f>A98+1</f>
        <v>19</v>
      </c>
      <c r="B99" s="203" t="s">
        <v>214</v>
      </c>
      <c r="C99" s="124" t="s">
        <v>31</v>
      </c>
      <c r="D99" s="123" t="s">
        <v>196</v>
      </c>
      <c r="E99" s="123"/>
      <c r="F99" s="123">
        <v>25</v>
      </c>
      <c r="G99" s="123">
        <v>2011</v>
      </c>
      <c r="H99" s="55">
        <v>2013</v>
      </c>
      <c r="I99" s="122">
        <v>203.57714000000001</v>
      </c>
      <c r="J99" s="122">
        <v>6.9649999999999999</v>
      </c>
      <c r="K99" s="182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207"/>
      <c r="AA99" s="121"/>
      <c r="AB99" s="120"/>
      <c r="AC99" s="191">
        <v>6.9649999999999999</v>
      </c>
      <c r="AD99" s="115"/>
      <c r="AE99" s="115"/>
      <c r="AF99" s="115"/>
      <c r="AG99" s="115"/>
      <c r="AH99" s="115"/>
      <c r="AI99" s="115"/>
      <c r="AJ99" s="115"/>
      <c r="AK99" s="115"/>
      <c r="AL99" s="115"/>
      <c r="AM99" s="115"/>
      <c r="AN99" s="115"/>
      <c r="AO99" s="115"/>
      <c r="AP99" s="115"/>
      <c r="AQ99" s="115"/>
      <c r="AR99" s="115"/>
      <c r="AS99" s="115"/>
      <c r="AT99" s="115"/>
      <c r="AU99" s="115"/>
      <c r="AV99" s="115"/>
      <c r="AW99" s="115"/>
      <c r="AX99" s="115"/>
      <c r="AY99" s="115"/>
      <c r="AZ99" s="115"/>
      <c r="BA99" s="115"/>
      <c r="BB99" s="115"/>
      <c r="BC99" s="115"/>
      <c r="BD99" s="115"/>
      <c r="BE99" s="115"/>
      <c r="BF99" s="115"/>
      <c r="BG99" s="115"/>
      <c r="BH99" s="115"/>
      <c r="BI99" s="115"/>
      <c r="BJ99" s="115"/>
      <c r="BK99" s="115"/>
      <c r="BL99" s="115"/>
      <c r="BM99" s="115"/>
      <c r="BN99" s="115"/>
      <c r="BO99" s="115"/>
      <c r="BP99" s="115"/>
      <c r="BQ99" s="115"/>
      <c r="BR99" s="115"/>
      <c r="BS99" s="115"/>
      <c r="BT99" s="115"/>
      <c r="BU99" s="115"/>
      <c r="BV99" s="115"/>
      <c r="BW99" s="115"/>
      <c r="BX99" s="115"/>
      <c r="BY99" s="115"/>
      <c r="BZ99" s="115"/>
      <c r="CA99" s="115"/>
      <c r="CB99" s="171"/>
      <c r="CC99" s="115"/>
      <c r="CD99" s="115"/>
      <c r="CE99" s="115"/>
      <c r="CF99" s="115"/>
      <c r="CG99" s="115"/>
      <c r="CH99" s="115"/>
      <c r="CI99" s="115"/>
      <c r="CJ99" s="115"/>
      <c r="CK99" s="115"/>
      <c r="CL99" s="115"/>
      <c r="CM99" s="115"/>
      <c r="CN99" s="115"/>
      <c r="CO99" s="115"/>
      <c r="CP99" s="115"/>
      <c r="CQ99" s="115"/>
      <c r="CR99" s="115"/>
      <c r="CS99" s="115"/>
      <c r="CT99" s="115"/>
      <c r="CU99" s="115"/>
      <c r="CV99" s="115"/>
      <c r="CW99" s="115"/>
      <c r="CX99" s="115"/>
      <c r="CY99" s="115"/>
      <c r="CZ99" s="115"/>
      <c r="DA99" s="115"/>
      <c r="DB99" s="115"/>
      <c r="DC99" s="115"/>
      <c r="DD99" s="115"/>
      <c r="DE99" s="115"/>
      <c r="DF99" s="115"/>
      <c r="DG99" s="115"/>
      <c r="DH99" s="115"/>
      <c r="DI99" s="115"/>
      <c r="DJ99" s="115"/>
      <c r="DK99" s="115"/>
      <c r="DL99" s="115"/>
      <c r="DM99" s="115"/>
      <c r="DN99" s="115"/>
      <c r="DO99" s="115"/>
      <c r="DP99" s="115"/>
      <c r="DQ99" s="115"/>
      <c r="DR99" s="115"/>
      <c r="DS99" s="115"/>
      <c r="DT99" s="115"/>
      <c r="DU99" s="115"/>
      <c r="DV99" s="115"/>
      <c r="DW99" s="115"/>
      <c r="DX99" s="115"/>
      <c r="DY99" s="115"/>
      <c r="DZ99" s="115"/>
      <c r="EA99" s="115"/>
      <c r="EB99" s="115"/>
      <c r="EC99" s="115"/>
      <c r="ED99" s="115"/>
      <c r="EE99" s="115"/>
      <c r="EF99" s="115"/>
      <c r="EG99" s="115"/>
      <c r="EH99" s="115"/>
      <c r="EI99" s="115"/>
      <c r="EJ99" s="115"/>
      <c r="EK99" s="115"/>
      <c r="EL99" s="115"/>
      <c r="EM99" s="115"/>
      <c r="EN99" s="115"/>
      <c r="EO99" s="115"/>
      <c r="EP99" s="115"/>
      <c r="EQ99" s="115"/>
      <c r="ER99" s="115"/>
      <c r="ES99" s="115"/>
      <c r="ET99" s="115"/>
      <c r="EU99" s="115"/>
      <c r="EV99" s="115"/>
      <c r="EW99" s="115"/>
      <c r="EX99" s="115"/>
      <c r="EY99" s="115"/>
      <c r="EZ99" s="115"/>
      <c r="FA99" s="115"/>
      <c r="FB99" s="119">
        <f>AC99+BC99+CB99+DB99+EB99</f>
        <v>6.9649999999999999</v>
      </c>
      <c r="FC99" s="118"/>
      <c r="FD99" s="118"/>
      <c r="FE99" s="118"/>
      <c r="FF99" s="118"/>
      <c r="FG99" s="118"/>
      <c r="FH99" s="118"/>
      <c r="FI99" s="118"/>
      <c r="FJ99" s="118"/>
      <c r="FK99" s="118"/>
      <c r="FL99" s="118"/>
      <c r="FM99" s="118"/>
      <c r="FN99" s="118"/>
      <c r="FO99" s="118"/>
      <c r="FP99" s="118"/>
      <c r="FQ99" s="118"/>
      <c r="FR99" s="118"/>
      <c r="FS99" s="118"/>
      <c r="FT99" s="118"/>
      <c r="FU99" s="118"/>
      <c r="FV99" s="118"/>
      <c r="FW99" s="118"/>
      <c r="FX99" s="118"/>
      <c r="FY99" s="118"/>
      <c r="FZ99" s="118"/>
      <c r="GA99" s="117"/>
      <c r="GB99" s="116">
        <v>0.05</v>
      </c>
      <c r="GC99" s="115"/>
      <c r="GD99" s="115"/>
      <c r="GE99" s="115"/>
      <c r="GF99" s="115"/>
      <c r="GG99" s="114">
        <f>SUM(GB99:GF99)</f>
        <v>0.05</v>
      </c>
    </row>
    <row r="100" spans="1:249" x14ac:dyDescent="0.25">
      <c r="A100" s="126">
        <f>A99+1</f>
        <v>20</v>
      </c>
      <c r="B100" s="203" t="s">
        <v>213</v>
      </c>
      <c r="C100" s="124" t="s">
        <v>31</v>
      </c>
      <c r="D100" s="123" t="s">
        <v>165</v>
      </c>
      <c r="E100" s="123"/>
      <c r="F100" s="123">
        <v>20</v>
      </c>
      <c r="G100" s="123">
        <v>2010</v>
      </c>
      <c r="H100" s="123">
        <v>2013</v>
      </c>
      <c r="I100" s="122">
        <v>143.34196202000001</v>
      </c>
      <c r="J100" s="122">
        <v>55.453573400000003</v>
      </c>
      <c r="K100" s="182" t="s">
        <v>164</v>
      </c>
      <c r="L100" s="123"/>
      <c r="M100" s="123">
        <v>20</v>
      </c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206" t="s">
        <v>164</v>
      </c>
      <c r="AA100" s="121"/>
      <c r="AB100" s="120">
        <v>20</v>
      </c>
      <c r="AC100" s="191">
        <v>55.453573400000003</v>
      </c>
      <c r="AD100" s="115"/>
      <c r="AE100" s="115"/>
      <c r="AF100" s="115"/>
      <c r="AG100" s="115"/>
      <c r="AH100" s="115"/>
      <c r="AI100" s="115"/>
      <c r="AJ100" s="115"/>
      <c r="AK100" s="115"/>
      <c r="AL100" s="115"/>
      <c r="AM100" s="115"/>
      <c r="AN100" s="115"/>
      <c r="AO100" s="115"/>
      <c r="AP100" s="115"/>
      <c r="AQ100" s="115"/>
      <c r="AR100" s="115"/>
      <c r="AS100" s="115"/>
      <c r="AT100" s="115"/>
      <c r="AU100" s="115"/>
      <c r="AV100" s="115"/>
      <c r="AW100" s="115"/>
      <c r="AX100" s="115"/>
      <c r="AY100" s="115"/>
      <c r="AZ100" s="115"/>
      <c r="BA100" s="115"/>
      <c r="BB100" s="115"/>
      <c r="BC100" s="115"/>
      <c r="BD100" s="115"/>
      <c r="BE100" s="115"/>
      <c r="BF100" s="115"/>
      <c r="BG100" s="115"/>
      <c r="BH100" s="115"/>
      <c r="BI100" s="115"/>
      <c r="BJ100" s="115"/>
      <c r="BK100" s="115"/>
      <c r="BL100" s="115"/>
      <c r="BM100" s="115"/>
      <c r="BN100" s="115"/>
      <c r="BO100" s="115"/>
      <c r="BP100" s="115"/>
      <c r="BQ100" s="115"/>
      <c r="BR100" s="115"/>
      <c r="BS100" s="115"/>
      <c r="BT100" s="115"/>
      <c r="BU100" s="115"/>
      <c r="BV100" s="115"/>
      <c r="BW100" s="115"/>
      <c r="BX100" s="115"/>
      <c r="BY100" s="115"/>
      <c r="BZ100" s="115"/>
      <c r="CA100" s="115"/>
      <c r="CB100" s="115"/>
      <c r="CC100" s="115"/>
      <c r="CD100" s="115"/>
      <c r="CE100" s="115"/>
      <c r="CF100" s="115"/>
      <c r="CG100" s="115"/>
      <c r="CH100" s="115"/>
      <c r="CI100" s="115"/>
      <c r="CJ100" s="115"/>
      <c r="CK100" s="115"/>
      <c r="CL100" s="115"/>
      <c r="CM100" s="115"/>
      <c r="CN100" s="115"/>
      <c r="CO100" s="115"/>
      <c r="CP100" s="115"/>
      <c r="CQ100" s="115"/>
      <c r="CR100" s="115"/>
      <c r="CS100" s="115"/>
      <c r="CT100" s="115"/>
      <c r="CU100" s="115"/>
      <c r="CV100" s="115"/>
      <c r="CW100" s="115"/>
      <c r="CX100" s="115"/>
      <c r="CY100" s="115"/>
      <c r="CZ100" s="115"/>
      <c r="DA100" s="115"/>
      <c r="DB100" s="115"/>
      <c r="DC100" s="115"/>
      <c r="DD100" s="115"/>
      <c r="DE100" s="115"/>
      <c r="DF100" s="115"/>
      <c r="DG100" s="115"/>
      <c r="DH100" s="115"/>
      <c r="DI100" s="115"/>
      <c r="DJ100" s="115"/>
      <c r="DK100" s="115"/>
      <c r="DL100" s="115"/>
      <c r="DM100" s="115"/>
      <c r="DN100" s="115"/>
      <c r="DO100" s="115"/>
      <c r="DP100" s="115"/>
      <c r="DQ100" s="115"/>
      <c r="DR100" s="115"/>
      <c r="DS100" s="115"/>
      <c r="DT100" s="115"/>
      <c r="DU100" s="115"/>
      <c r="DV100" s="115"/>
      <c r="DW100" s="115"/>
      <c r="DX100" s="115"/>
      <c r="DY100" s="115"/>
      <c r="DZ100" s="115"/>
      <c r="EA100" s="115"/>
      <c r="EB100" s="115"/>
      <c r="EC100" s="115"/>
      <c r="ED100" s="115"/>
      <c r="EE100" s="115"/>
      <c r="EF100" s="115"/>
      <c r="EG100" s="115"/>
      <c r="EH100" s="115"/>
      <c r="EI100" s="115"/>
      <c r="EJ100" s="115"/>
      <c r="EK100" s="115"/>
      <c r="EL100" s="115"/>
      <c r="EM100" s="115"/>
      <c r="EN100" s="115"/>
      <c r="EO100" s="115"/>
      <c r="EP100" s="115"/>
      <c r="EQ100" s="115"/>
      <c r="ER100" s="115"/>
      <c r="ES100" s="115"/>
      <c r="ET100" s="115"/>
      <c r="EU100" s="115"/>
      <c r="EV100" s="115"/>
      <c r="EW100" s="115"/>
      <c r="EX100" s="115"/>
      <c r="EY100" s="115"/>
      <c r="EZ100" s="115"/>
      <c r="FA100" s="115"/>
      <c r="FB100" s="119">
        <f>AC100+BC100+CB100+DB100+EB100</f>
        <v>55.453573400000003</v>
      </c>
      <c r="FC100" s="118"/>
      <c r="FD100" s="118"/>
      <c r="FE100" s="118"/>
      <c r="FF100" s="118"/>
      <c r="FG100" s="118"/>
      <c r="FH100" s="118"/>
      <c r="FI100" s="118"/>
      <c r="FJ100" s="118"/>
      <c r="FK100" s="118"/>
      <c r="FL100" s="118"/>
      <c r="FM100" s="118"/>
      <c r="FN100" s="118"/>
      <c r="FO100" s="118"/>
      <c r="FP100" s="118"/>
      <c r="FQ100" s="118"/>
      <c r="FR100" s="118"/>
      <c r="FS100" s="118"/>
      <c r="FT100" s="118"/>
      <c r="FU100" s="118"/>
      <c r="FV100" s="118"/>
      <c r="FW100" s="118"/>
      <c r="FX100" s="118"/>
      <c r="FY100" s="118"/>
      <c r="FZ100" s="118"/>
      <c r="GA100" s="117"/>
      <c r="GB100" s="116">
        <v>24.045000000000002</v>
      </c>
      <c r="GC100" s="115"/>
      <c r="GD100" s="115"/>
      <c r="GE100" s="115"/>
      <c r="GF100" s="115"/>
      <c r="GG100" s="114">
        <f>SUM(GB100:GF100)</f>
        <v>24.045000000000002</v>
      </c>
    </row>
    <row r="101" spans="1:249" x14ac:dyDescent="0.25">
      <c r="A101" s="126">
        <f>A100+1</f>
        <v>21</v>
      </c>
      <c r="B101" s="203" t="s">
        <v>212</v>
      </c>
      <c r="C101" s="124" t="s">
        <v>31</v>
      </c>
      <c r="D101" s="123" t="s">
        <v>196</v>
      </c>
      <c r="E101" s="123"/>
      <c r="F101" s="123">
        <v>50</v>
      </c>
      <c r="G101" s="123">
        <v>2012</v>
      </c>
      <c r="H101" s="123">
        <v>2013</v>
      </c>
      <c r="I101" s="122">
        <v>1.8539684578</v>
      </c>
      <c r="J101" s="122">
        <v>0.92100733999999995</v>
      </c>
      <c r="K101" s="182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207"/>
      <c r="AA101" s="121"/>
      <c r="AB101" s="120"/>
      <c r="AC101" s="191">
        <v>0.92100733999999995</v>
      </c>
      <c r="AD101" s="115"/>
      <c r="AE101" s="115"/>
      <c r="AF101" s="115"/>
      <c r="AG101" s="115"/>
      <c r="AH101" s="115"/>
      <c r="AI101" s="115"/>
      <c r="AJ101" s="115"/>
      <c r="AK101" s="115"/>
      <c r="AL101" s="115"/>
      <c r="AM101" s="115"/>
      <c r="AN101" s="115"/>
      <c r="AO101" s="115"/>
      <c r="AP101" s="115"/>
      <c r="AQ101" s="115"/>
      <c r="AR101" s="115"/>
      <c r="AS101" s="115"/>
      <c r="AT101" s="115"/>
      <c r="AU101" s="115"/>
      <c r="AV101" s="115"/>
      <c r="AW101" s="115"/>
      <c r="AX101" s="115"/>
      <c r="AY101" s="115"/>
      <c r="AZ101" s="115"/>
      <c r="BA101" s="115"/>
      <c r="BB101" s="115"/>
      <c r="BC101" s="115"/>
      <c r="BD101" s="115"/>
      <c r="BE101" s="115"/>
      <c r="BF101" s="115"/>
      <c r="BG101" s="115"/>
      <c r="BH101" s="115"/>
      <c r="BI101" s="115"/>
      <c r="BJ101" s="115"/>
      <c r="BK101" s="115"/>
      <c r="BL101" s="115"/>
      <c r="BM101" s="115"/>
      <c r="BN101" s="115"/>
      <c r="BO101" s="115"/>
      <c r="BP101" s="115"/>
      <c r="BQ101" s="115"/>
      <c r="BR101" s="115"/>
      <c r="BS101" s="115"/>
      <c r="BT101" s="115"/>
      <c r="BU101" s="115"/>
      <c r="BV101" s="115"/>
      <c r="BW101" s="115"/>
      <c r="BX101" s="115"/>
      <c r="BY101" s="115"/>
      <c r="BZ101" s="115"/>
      <c r="CA101" s="115"/>
      <c r="CB101" s="115"/>
      <c r="CC101" s="115"/>
      <c r="CD101" s="115"/>
      <c r="CE101" s="115"/>
      <c r="CF101" s="115"/>
      <c r="CG101" s="115"/>
      <c r="CH101" s="115"/>
      <c r="CI101" s="115"/>
      <c r="CJ101" s="115"/>
      <c r="CK101" s="115"/>
      <c r="CL101" s="115"/>
      <c r="CM101" s="115"/>
      <c r="CN101" s="115"/>
      <c r="CO101" s="115"/>
      <c r="CP101" s="115"/>
      <c r="CQ101" s="115"/>
      <c r="CR101" s="115"/>
      <c r="CS101" s="115"/>
      <c r="CT101" s="115"/>
      <c r="CU101" s="115"/>
      <c r="CV101" s="115"/>
      <c r="CW101" s="115"/>
      <c r="CX101" s="115"/>
      <c r="CY101" s="115"/>
      <c r="CZ101" s="115"/>
      <c r="DA101" s="115"/>
      <c r="DB101" s="115"/>
      <c r="DC101" s="115"/>
      <c r="DD101" s="115"/>
      <c r="DE101" s="115"/>
      <c r="DF101" s="115"/>
      <c r="DG101" s="115"/>
      <c r="DH101" s="115"/>
      <c r="DI101" s="115"/>
      <c r="DJ101" s="115"/>
      <c r="DK101" s="115"/>
      <c r="DL101" s="115"/>
      <c r="DM101" s="115"/>
      <c r="DN101" s="115"/>
      <c r="DO101" s="115"/>
      <c r="DP101" s="115"/>
      <c r="DQ101" s="115"/>
      <c r="DR101" s="115"/>
      <c r="DS101" s="115"/>
      <c r="DT101" s="115"/>
      <c r="DU101" s="115"/>
      <c r="DV101" s="115"/>
      <c r="DW101" s="115"/>
      <c r="DX101" s="115"/>
      <c r="DY101" s="115"/>
      <c r="DZ101" s="115"/>
      <c r="EA101" s="115"/>
      <c r="EB101" s="115"/>
      <c r="EC101" s="115"/>
      <c r="ED101" s="115"/>
      <c r="EE101" s="115"/>
      <c r="EF101" s="115"/>
      <c r="EG101" s="115"/>
      <c r="EH101" s="115"/>
      <c r="EI101" s="115"/>
      <c r="EJ101" s="115"/>
      <c r="EK101" s="115"/>
      <c r="EL101" s="115"/>
      <c r="EM101" s="115"/>
      <c r="EN101" s="115"/>
      <c r="EO101" s="115"/>
      <c r="EP101" s="115"/>
      <c r="EQ101" s="115"/>
      <c r="ER101" s="115"/>
      <c r="ES101" s="115"/>
      <c r="ET101" s="115"/>
      <c r="EU101" s="115"/>
      <c r="EV101" s="115"/>
      <c r="EW101" s="115"/>
      <c r="EX101" s="115"/>
      <c r="EY101" s="115"/>
      <c r="EZ101" s="115"/>
      <c r="FA101" s="115"/>
      <c r="FB101" s="119">
        <f>AC101+BC101+CB101+DB101+EB101</f>
        <v>0.92100733999999995</v>
      </c>
      <c r="FC101" s="118"/>
      <c r="FD101" s="118"/>
      <c r="FE101" s="118"/>
      <c r="FF101" s="118"/>
      <c r="FG101" s="118"/>
      <c r="FH101" s="118"/>
      <c r="FI101" s="118"/>
      <c r="FJ101" s="118"/>
      <c r="FK101" s="118"/>
      <c r="FL101" s="118"/>
      <c r="FM101" s="118"/>
      <c r="FN101" s="118"/>
      <c r="FO101" s="118"/>
      <c r="FP101" s="118"/>
      <c r="FQ101" s="118"/>
      <c r="FR101" s="118"/>
      <c r="FS101" s="118"/>
      <c r="FT101" s="118"/>
      <c r="FU101" s="118"/>
      <c r="FV101" s="118"/>
      <c r="FW101" s="118"/>
      <c r="FX101" s="118"/>
      <c r="FY101" s="118"/>
      <c r="FZ101" s="118"/>
      <c r="GA101" s="117"/>
      <c r="GB101" s="116">
        <v>0.70048071000000001</v>
      </c>
      <c r="GC101" s="115"/>
      <c r="GD101" s="115"/>
      <c r="GE101" s="115"/>
      <c r="GF101" s="115"/>
      <c r="GG101" s="114">
        <f>SUM(GB101:GF101)</f>
        <v>0.70048071000000001</v>
      </c>
    </row>
    <row r="102" spans="1:249" x14ac:dyDescent="0.25">
      <c r="A102" s="126">
        <f>A101+1</f>
        <v>22</v>
      </c>
      <c r="B102" s="203" t="s">
        <v>211</v>
      </c>
      <c r="C102" s="124" t="s">
        <v>31</v>
      </c>
      <c r="D102" s="123" t="s">
        <v>184</v>
      </c>
      <c r="E102" s="123"/>
      <c r="F102" s="123">
        <v>32</v>
      </c>
      <c r="G102" s="123">
        <v>2011</v>
      </c>
      <c r="H102" s="123">
        <v>2012</v>
      </c>
      <c r="I102" s="122">
        <v>24.16956476</v>
      </c>
      <c r="J102" s="122">
        <v>0.28499999999999998</v>
      </c>
      <c r="K102" s="182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38"/>
      <c r="AA102" s="121"/>
      <c r="AB102" s="120"/>
      <c r="AC102" s="191">
        <v>0.28499999999999998</v>
      </c>
      <c r="AD102" s="115"/>
      <c r="AE102" s="115"/>
      <c r="AF102" s="115"/>
      <c r="AG102" s="115"/>
      <c r="AH102" s="115"/>
      <c r="AI102" s="115"/>
      <c r="AJ102" s="115"/>
      <c r="AK102" s="115"/>
      <c r="AL102" s="115"/>
      <c r="AM102" s="115"/>
      <c r="AN102" s="115"/>
      <c r="AO102" s="115"/>
      <c r="AP102" s="115"/>
      <c r="AQ102" s="115"/>
      <c r="AR102" s="115"/>
      <c r="AS102" s="115"/>
      <c r="AT102" s="115"/>
      <c r="AU102" s="115"/>
      <c r="AV102" s="115"/>
      <c r="AW102" s="115"/>
      <c r="AX102" s="115"/>
      <c r="AY102" s="115"/>
      <c r="AZ102" s="115"/>
      <c r="BA102" s="115"/>
      <c r="BB102" s="115"/>
      <c r="BC102" s="115"/>
      <c r="BD102" s="115"/>
      <c r="BE102" s="115"/>
      <c r="BF102" s="115"/>
      <c r="BG102" s="115"/>
      <c r="BH102" s="115"/>
      <c r="BI102" s="115"/>
      <c r="BJ102" s="115"/>
      <c r="BK102" s="115"/>
      <c r="BL102" s="115"/>
      <c r="BM102" s="115"/>
      <c r="BN102" s="115"/>
      <c r="BO102" s="115"/>
      <c r="BP102" s="115"/>
      <c r="BQ102" s="115"/>
      <c r="BR102" s="115"/>
      <c r="BS102" s="115"/>
      <c r="BT102" s="115"/>
      <c r="BU102" s="115"/>
      <c r="BV102" s="115"/>
      <c r="BW102" s="115"/>
      <c r="BX102" s="115"/>
      <c r="BY102" s="115"/>
      <c r="BZ102" s="115"/>
      <c r="CA102" s="115"/>
      <c r="CB102" s="115"/>
      <c r="CC102" s="115"/>
      <c r="CD102" s="115"/>
      <c r="CE102" s="115"/>
      <c r="CF102" s="115"/>
      <c r="CG102" s="115"/>
      <c r="CH102" s="115"/>
      <c r="CI102" s="115"/>
      <c r="CJ102" s="115"/>
      <c r="CK102" s="115"/>
      <c r="CL102" s="115"/>
      <c r="CM102" s="115"/>
      <c r="CN102" s="115"/>
      <c r="CO102" s="115"/>
      <c r="CP102" s="115"/>
      <c r="CQ102" s="115"/>
      <c r="CR102" s="115"/>
      <c r="CS102" s="115"/>
      <c r="CT102" s="115"/>
      <c r="CU102" s="115"/>
      <c r="CV102" s="115"/>
      <c r="CW102" s="115"/>
      <c r="CX102" s="115"/>
      <c r="CY102" s="115"/>
      <c r="CZ102" s="115"/>
      <c r="DA102" s="115"/>
      <c r="DB102" s="115"/>
      <c r="DC102" s="115"/>
      <c r="DD102" s="115"/>
      <c r="DE102" s="115"/>
      <c r="DF102" s="115"/>
      <c r="DG102" s="115"/>
      <c r="DH102" s="115"/>
      <c r="DI102" s="115"/>
      <c r="DJ102" s="115"/>
      <c r="DK102" s="115"/>
      <c r="DL102" s="115"/>
      <c r="DM102" s="115"/>
      <c r="DN102" s="115"/>
      <c r="DO102" s="115"/>
      <c r="DP102" s="115"/>
      <c r="DQ102" s="115"/>
      <c r="DR102" s="115"/>
      <c r="DS102" s="115"/>
      <c r="DT102" s="115"/>
      <c r="DU102" s="115"/>
      <c r="DV102" s="115"/>
      <c r="DW102" s="115"/>
      <c r="DX102" s="115"/>
      <c r="DY102" s="115"/>
      <c r="DZ102" s="115"/>
      <c r="EA102" s="115"/>
      <c r="EB102" s="115"/>
      <c r="EC102" s="115"/>
      <c r="ED102" s="115"/>
      <c r="EE102" s="115"/>
      <c r="EF102" s="115"/>
      <c r="EG102" s="115"/>
      <c r="EH102" s="115"/>
      <c r="EI102" s="115"/>
      <c r="EJ102" s="115"/>
      <c r="EK102" s="115"/>
      <c r="EL102" s="115"/>
      <c r="EM102" s="115"/>
      <c r="EN102" s="115"/>
      <c r="EO102" s="115"/>
      <c r="EP102" s="115"/>
      <c r="EQ102" s="115"/>
      <c r="ER102" s="115"/>
      <c r="ES102" s="115"/>
      <c r="ET102" s="115"/>
      <c r="EU102" s="115"/>
      <c r="EV102" s="115"/>
      <c r="EW102" s="115"/>
      <c r="EX102" s="115"/>
      <c r="EY102" s="115"/>
      <c r="EZ102" s="115"/>
      <c r="FA102" s="115"/>
      <c r="FB102" s="119">
        <f>AC102+BC102+CB102+DB102+EB102</f>
        <v>0.28499999999999998</v>
      </c>
      <c r="FC102" s="118"/>
      <c r="FD102" s="118"/>
      <c r="FE102" s="118"/>
      <c r="FF102" s="118"/>
      <c r="FG102" s="118"/>
      <c r="FH102" s="118"/>
      <c r="FI102" s="118"/>
      <c r="FJ102" s="118"/>
      <c r="FK102" s="118"/>
      <c r="FL102" s="118"/>
      <c r="FM102" s="118"/>
      <c r="FN102" s="118"/>
      <c r="FO102" s="118"/>
      <c r="FP102" s="118"/>
      <c r="FQ102" s="118"/>
      <c r="FR102" s="118"/>
      <c r="FS102" s="118"/>
      <c r="FT102" s="118"/>
      <c r="FU102" s="118"/>
      <c r="FV102" s="118"/>
      <c r="FW102" s="118"/>
      <c r="FX102" s="118"/>
      <c r="FY102" s="118"/>
      <c r="FZ102" s="118"/>
      <c r="GA102" s="117"/>
      <c r="GB102" s="116"/>
      <c r="GC102" s="115"/>
      <c r="GD102" s="115"/>
      <c r="GE102" s="115"/>
      <c r="GF102" s="115"/>
      <c r="GG102" s="114">
        <f>SUM(GB102:GF102)</f>
        <v>0</v>
      </c>
    </row>
    <row r="103" spans="1:249" ht="31.5" x14ac:dyDescent="0.25">
      <c r="A103" s="126">
        <f>A102+1</f>
        <v>23</v>
      </c>
      <c r="B103" s="203" t="s">
        <v>210</v>
      </c>
      <c r="C103" s="124" t="s">
        <v>31</v>
      </c>
      <c r="D103" s="123" t="s">
        <v>209</v>
      </c>
      <c r="E103" s="123"/>
      <c r="F103" s="123">
        <v>80.5</v>
      </c>
      <c r="G103" s="123">
        <v>2012</v>
      </c>
      <c r="H103" s="123">
        <v>2015</v>
      </c>
      <c r="I103" s="180">
        <v>114.52436709999999</v>
      </c>
      <c r="J103" s="180">
        <v>114.10123999999999</v>
      </c>
      <c r="K103" s="182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38"/>
      <c r="AA103" s="121"/>
      <c r="AB103" s="120"/>
      <c r="AC103" s="191">
        <v>13.833</v>
      </c>
      <c r="AD103" s="171"/>
      <c r="AE103" s="171"/>
      <c r="AF103" s="171"/>
      <c r="AG103" s="171"/>
      <c r="AH103" s="171"/>
      <c r="AI103" s="171"/>
      <c r="AJ103" s="171"/>
      <c r="AK103" s="171"/>
      <c r="AL103" s="171"/>
      <c r="AM103" s="171"/>
      <c r="AN103" s="171"/>
      <c r="AO103" s="171"/>
      <c r="AP103" s="171"/>
      <c r="AQ103" s="171"/>
      <c r="AR103" s="171"/>
      <c r="AS103" s="171"/>
      <c r="AT103" s="171"/>
      <c r="AU103" s="171"/>
      <c r="AV103" s="171"/>
      <c r="AW103" s="171"/>
      <c r="AX103" s="171"/>
      <c r="AY103" s="171"/>
      <c r="AZ103" s="171"/>
      <c r="BA103" s="171"/>
      <c r="BB103" s="171"/>
      <c r="BC103" s="171">
        <v>20.53323</v>
      </c>
      <c r="BD103" s="171"/>
      <c r="BE103" s="171"/>
      <c r="BF103" s="171"/>
      <c r="BG103" s="171"/>
      <c r="BH103" s="171"/>
      <c r="BI103" s="171"/>
      <c r="BJ103" s="171"/>
      <c r="BK103" s="171"/>
      <c r="BL103" s="171"/>
      <c r="BM103" s="171"/>
      <c r="BN103" s="171"/>
      <c r="BO103" s="171"/>
      <c r="BP103" s="171"/>
      <c r="BQ103" s="171"/>
      <c r="BR103" s="171"/>
      <c r="BS103" s="171"/>
      <c r="BT103" s="171"/>
      <c r="BU103" s="171"/>
      <c r="BV103" s="171"/>
      <c r="BW103" s="171"/>
      <c r="BX103" s="171"/>
      <c r="BY103" s="171"/>
      <c r="BZ103" s="171"/>
      <c r="CA103" s="171"/>
      <c r="CB103" s="171">
        <v>79.735010000000003</v>
      </c>
      <c r="CC103" s="115"/>
      <c r="CD103" s="115"/>
      <c r="CE103" s="115"/>
      <c r="CF103" s="115"/>
      <c r="CG103" s="115"/>
      <c r="CH103" s="115"/>
      <c r="CI103" s="115"/>
      <c r="CJ103" s="115"/>
      <c r="CK103" s="115"/>
      <c r="CL103" s="115"/>
      <c r="CM103" s="115"/>
      <c r="CN103" s="115"/>
      <c r="CO103" s="115"/>
      <c r="CP103" s="115"/>
      <c r="CQ103" s="115"/>
      <c r="CR103" s="115"/>
      <c r="CS103" s="115"/>
      <c r="CT103" s="115"/>
      <c r="CU103" s="115"/>
      <c r="CV103" s="115"/>
      <c r="CW103" s="115"/>
      <c r="CX103" s="115"/>
      <c r="CY103" s="115"/>
      <c r="CZ103" s="115"/>
      <c r="DA103" s="115"/>
      <c r="DB103" s="115">
        <v>0</v>
      </c>
      <c r="DC103" s="115"/>
      <c r="DD103" s="115"/>
      <c r="DE103" s="115"/>
      <c r="DF103" s="115"/>
      <c r="DG103" s="115"/>
      <c r="DH103" s="115"/>
      <c r="DI103" s="115"/>
      <c r="DJ103" s="115"/>
      <c r="DK103" s="115"/>
      <c r="DL103" s="115"/>
      <c r="DM103" s="115"/>
      <c r="DN103" s="115"/>
      <c r="DO103" s="115"/>
      <c r="DP103" s="115"/>
      <c r="DQ103" s="115"/>
      <c r="DR103" s="115"/>
      <c r="DS103" s="115"/>
      <c r="DT103" s="115"/>
      <c r="DU103" s="115"/>
      <c r="DV103" s="115"/>
      <c r="DW103" s="115"/>
      <c r="DX103" s="115"/>
      <c r="DY103" s="115"/>
      <c r="DZ103" s="115"/>
      <c r="EA103" s="115"/>
      <c r="EB103" s="115">
        <v>0</v>
      </c>
      <c r="EC103" s="115"/>
      <c r="ED103" s="115"/>
      <c r="EE103" s="115"/>
      <c r="EF103" s="115"/>
      <c r="EG103" s="115"/>
      <c r="EH103" s="115"/>
      <c r="EI103" s="115"/>
      <c r="EJ103" s="115"/>
      <c r="EK103" s="115"/>
      <c r="EL103" s="115"/>
      <c r="EM103" s="115"/>
      <c r="EN103" s="115"/>
      <c r="EO103" s="115"/>
      <c r="EP103" s="115"/>
      <c r="EQ103" s="115"/>
      <c r="ER103" s="115"/>
      <c r="ES103" s="115"/>
      <c r="ET103" s="115"/>
      <c r="EU103" s="115"/>
      <c r="EV103" s="115"/>
      <c r="EW103" s="115"/>
      <c r="EX103" s="115"/>
      <c r="EY103" s="115"/>
      <c r="EZ103" s="115"/>
      <c r="FA103" s="115"/>
      <c r="FB103" s="119">
        <f>AC103+BC103+CB103+DB103+EB103</f>
        <v>114.10124</v>
      </c>
      <c r="FC103" s="118"/>
      <c r="FD103" s="118"/>
      <c r="FE103" s="118"/>
      <c r="FF103" s="118"/>
      <c r="FG103" s="118"/>
      <c r="FH103" s="118"/>
      <c r="FI103" s="118"/>
      <c r="FJ103" s="118"/>
      <c r="FK103" s="118"/>
      <c r="FL103" s="118"/>
      <c r="FM103" s="118"/>
      <c r="FN103" s="118"/>
      <c r="FO103" s="118"/>
      <c r="FP103" s="118"/>
      <c r="FQ103" s="118"/>
      <c r="FR103" s="118"/>
      <c r="FS103" s="118"/>
      <c r="FT103" s="118"/>
      <c r="FU103" s="118"/>
      <c r="FV103" s="118"/>
      <c r="FW103" s="118"/>
      <c r="FX103" s="118"/>
      <c r="FY103" s="118"/>
      <c r="FZ103" s="118"/>
      <c r="GA103" s="117"/>
      <c r="GB103" s="116">
        <v>3.2313999999999998</v>
      </c>
      <c r="GC103" s="115">
        <v>0.171779661016949</v>
      </c>
      <c r="GD103" s="115">
        <v>84.801305084745763</v>
      </c>
      <c r="GE103" s="115">
        <v>0</v>
      </c>
      <c r="GF103" s="115">
        <v>0</v>
      </c>
      <c r="GG103" s="114">
        <f>SUM(GB103:GF103)</f>
        <v>88.204484745762713</v>
      </c>
    </row>
    <row r="104" spans="1:249" x14ac:dyDescent="0.25">
      <c r="A104" s="126">
        <f>A103+1</f>
        <v>24</v>
      </c>
      <c r="B104" s="203" t="s">
        <v>208</v>
      </c>
      <c r="C104" s="124" t="s">
        <v>31</v>
      </c>
      <c r="D104" s="123" t="s">
        <v>207</v>
      </c>
      <c r="E104" s="123"/>
      <c r="F104" s="123">
        <v>40</v>
      </c>
      <c r="G104" s="123">
        <v>2012</v>
      </c>
      <c r="H104" s="123">
        <v>2013</v>
      </c>
      <c r="I104" s="180">
        <v>78.727801480000011</v>
      </c>
      <c r="J104" s="180">
        <v>78.727801480000011</v>
      </c>
      <c r="K104" s="182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38"/>
      <c r="AA104" s="121"/>
      <c r="AB104" s="120"/>
      <c r="AC104" s="191">
        <v>49.225000000000001</v>
      </c>
      <c r="AD104" s="171"/>
      <c r="AE104" s="171"/>
      <c r="AF104" s="171"/>
      <c r="AG104" s="171"/>
      <c r="AH104" s="171"/>
      <c r="AI104" s="171"/>
      <c r="AJ104" s="171"/>
      <c r="AK104" s="171"/>
      <c r="AL104" s="171"/>
      <c r="AM104" s="171"/>
      <c r="AN104" s="171"/>
      <c r="AO104" s="171"/>
      <c r="AP104" s="171"/>
      <c r="AQ104" s="171"/>
      <c r="AR104" s="171"/>
      <c r="AS104" s="171"/>
      <c r="AT104" s="171"/>
      <c r="AU104" s="171"/>
      <c r="AV104" s="171"/>
      <c r="AW104" s="171"/>
      <c r="AX104" s="171"/>
      <c r="AY104" s="171"/>
      <c r="AZ104" s="171"/>
      <c r="BA104" s="171"/>
      <c r="BB104" s="171"/>
      <c r="BC104" s="171">
        <v>29.502801480000009</v>
      </c>
      <c r="BD104" s="171"/>
      <c r="BE104" s="171"/>
      <c r="BF104" s="171"/>
      <c r="BG104" s="171"/>
      <c r="BH104" s="171"/>
      <c r="BI104" s="171"/>
      <c r="BJ104" s="171"/>
      <c r="BK104" s="171"/>
      <c r="BL104" s="171"/>
      <c r="BM104" s="171"/>
      <c r="BN104" s="171"/>
      <c r="BO104" s="171"/>
      <c r="BP104" s="171"/>
      <c r="BQ104" s="171"/>
      <c r="BR104" s="171"/>
      <c r="BS104" s="171"/>
      <c r="BT104" s="171"/>
      <c r="BU104" s="171"/>
      <c r="BV104" s="171"/>
      <c r="BW104" s="171"/>
      <c r="BX104" s="171"/>
      <c r="BY104" s="171"/>
      <c r="BZ104" s="171"/>
      <c r="CA104" s="171"/>
      <c r="CB104" s="171"/>
      <c r="CC104" s="115"/>
      <c r="CD104" s="115"/>
      <c r="CE104" s="115"/>
      <c r="CF104" s="115"/>
      <c r="CG104" s="115"/>
      <c r="CH104" s="115"/>
      <c r="CI104" s="115"/>
      <c r="CJ104" s="115"/>
      <c r="CK104" s="115"/>
      <c r="CL104" s="115"/>
      <c r="CM104" s="115"/>
      <c r="CN104" s="115"/>
      <c r="CO104" s="115"/>
      <c r="CP104" s="115"/>
      <c r="CQ104" s="115"/>
      <c r="CR104" s="115"/>
      <c r="CS104" s="115"/>
      <c r="CT104" s="115"/>
      <c r="CU104" s="115"/>
      <c r="CV104" s="115"/>
      <c r="CW104" s="115"/>
      <c r="CX104" s="115"/>
      <c r="CY104" s="115"/>
      <c r="CZ104" s="115"/>
      <c r="DA104" s="115"/>
      <c r="DB104" s="115"/>
      <c r="DC104" s="115"/>
      <c r="DD104" s="115"/>
      <c r="DE104" s="115"/>
      <c r="DF104" s="115"/>
      <c r="DG104" s="115"/>
      <c r="DH104" s="115"/>
      <c r="DI104" s="115"/>
      <c r="DJ104" s="115"/>
      <c r="DK104" s="115"/>
      <c r="DL104" s="115"/>
      <c r="DM104" s="115"/>
      <c r="DN104" s="115"/>
      <c r="DO104" s="115"/>
      <c r="DP104" s="115"/>
      <c r="DQ104" s="115"/>
      <c r="DR104" s="115"/>
      <c r="DS104" s="115"/>
      <c r="DT104" s="115"/>
      <c r="DU104" s="115"/>
      <c r="DV104" s="115"/>
      <c r="DW104" s="115"/>
      <c r="DX104" s="115"/>
      <c r="DY104" s="115"/>
      <c r="DZ104" s="115"/>
      <c r="EA104" s="115"/>
      <c r="EB104" s="115"/>
      <c r="EC104" s="115"/>
      <c r="ED104" s="115"/>
      <c r="EE104" s="115"/>
      <c r="EF104" s="115"/>
      <c r="EG104" s="115"/>
      <c r="EH104" s="115"/>
      <c r="EI104" s="115"/>
      <c r="EJ104" s="115"/>
      <c r="EK104" s="115"/>
      <c r="EL104" s="115"/>
      <c r="EM104" s="115"/>
      <c r="EN104" s="115"/>
      <c r="EO104" s="115"/>
      <c r="EP104" s="115"/>
      <c r="EQ104" s="115"/>
      <c r="ER104" s="115"/>
      <c r="ES104" s="115"/>
      <c r="ET104" s="115"/>
      <c r="EU104" s="115"/>
      <c r="EV104" s="115"/>
      <c r="EW104" s="115"/>
      <c r="EX104" s="115"/>
      <c r="EY104" s="115"/>
      <c r="EZ104" s="115"/>
      <c r="FA104" s="115"/>
      <c r="FB104" s="119">
        <f>AC104+BC104+CB104+DB104+EB104</f>
        <v>78.727801480000011</v>
      </c>
      <c r="FC104" s="118"/>
      <c r="FD104" s="118"/>
      <c r="FE104" s="118"/>
      <c r="FF104" s="118"/>
      <c r="FG104" s="118"/>
      <c r="FH104" s="118"/>
      <c r="FI104" s="118"/>
      <c r="FJ104" s="118"/>
      <c r="FK104" s="118"/>
      <c r="FL104" s="118"/>
      <c r="FM104" s="118"/>
      <c r="FN104" s="118"/>
      <c r="FO104" s="118"/>
      <c r="FP104" s="118"/>
      <c r="FQ104" s="118"/>
      <c r="FR104" s="118"/>
      <c r="FS104" s="118"/>
      <c r="FT104" s="118"/>
      <c r="FU104" s="118"/>
      <c r="FV104" s="118"/>
      <c r="FW104" s="118"/>
      <c r="FX104" s="118"/>
      <c r="FY104" s="118"/>
      <c r="FZ104" s="118"/>
      <c r="GA104" s="117"/>
      <c r="GB104" s="116">
        <v>66.718400000000003</v>
      </c>
      <c r="GC104" s="115"/>
      <c r="GD104" s="115"/>
      <c r="GE104" s="115"/>
      <c r="GF104" s="115"/>
      <c r="GG104" s="114">
        <f>SUM(GB104:GF104)</f>
        <v>66.718400000000003</v>
      </c>
    </row>
    <row r="105" spans="1:249" x14ac:dyDescent="0.25">
      <c r="A105" s="126">
        <f>A104+1</f>
        <v>25</v>
      </c>
      <c r="B105" s="203" t="s">
        <v>206</v>
      </c>
      <c r="C105" s="124" t="s">
        <v>31</v>
      </c>
      <c r="D105" s="123" t="s">
        <v>77</v>
      </c>
      <c r="E105" s="123"/>
      <c r="F105" s="123">
        <v>80</v>
      </c>
      <c r="G105" s="123">
        <v>2012</v>
      </c>
      <c r="H105" s="123">
        <v>2014</v>
      </c>
      <c r="I105" s="180">
        <v>8.0359999999999996</v>
      </c>
      <c r="J105" s="180">
        <v>8.0359999999999996</v>
      </c>
      <c r="K105" s="182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38"/>
      <c r="AA105" s="121"/>
      <c r="AB105" s="120"/>
      <c r="AC105" s="191">
        <v>8.0359999999999996</v>
      </c>
      <c r="AD105" s="171"/>
      <c r="AE105" s="171"/>
      <c r="AF105" s="171"/>
      <c r="AG105" s="171"/>
      <c r="AH105" s="171"/>
      <c r="AI105" s="171"/>
      <c r="AJ105" s="171"/>
      <c r="AK105" s="171"/>
      <c r="AL105" s="171"/>
      <c r="AM105" s="171"/>
      <c r="AN105" s="171"/>
      <c r="AO105" s="171"/>
      <c r="AP105" s="171"/>
      <c r="AQ105" s="171"/>
      <c r="AR105" s="171"/>
      <c r="AS105" s="171"/>
      <c r="AT105" s="171"/>
      <c r="AU105" s="171"/>
      <c r="AV105" s="171"/>
      <c r="AW105" s="171"/>
      <c r="AX105" s="171"/>
      <c r="AY105" s="171"/>
      <c r="AZ105" s="171"/>
      <c r="BA105" s="171"/>
      <c r="BB105" s="171"/>
      <c r="BC105" s="171"/>
      <c r="BD105" s="171"/>
      <c r="BE105" s="171"/>
      <c r="BF105" s="171"/>
      <c r="BG105" s="171"/>
      <c r="BH105" s="171"/>
      <c r="BI105" s="171"/>
      <c r="BJ105" s="171"/>
      <c r="BK105" s="171"/>
      <c r="BL105" s="171"/>
      <c r="BM105" s="171"/>
      <c r="BN105" s="171"/>
      <c r="BO105" s="171"/>
      <c r="BP105" s="171"/>
      <c r="BQ105" s="171"/>
      <c r="BR105" s="171"/>
      <c r="BS105" s="171"/>
      <c r="BT105" s="171"/>
      <c r="BU105" s="171"/>
      <c r="BV105" s="171"/>
      <c r="BW105" s="171"/>
      <c r="BX105" s="171"/>
      <c r="BY105" s="171"/>
      <c r="BZ105" s="171"/>
      <c r="CA105" s="171"/>
      <c r="CB105" s="171"/>
      <c r="CC105" s="115"/>
      <c r="CD105" s="115"/>
      <c r="CE105" s="115"/>
      <c r="CF105" s="115"/>
      <c r="CG105" s="115"/>
      <c r="CH105" s="115"/>
      <c r="CI105" s="115"/>
      <c r="CJ105" s="115"/>
      <c r="CK105" s="115"/>
      <c r="CL105" s="115"/>
      <c r="CM105" s="115"/>
      <c r="CN105" s="115"/>
      <c r="CO105" s="115"/>
      <c r="CP105" s="115"/>
      <c r="CQ105" s="115"/>
      <c r="CR105" s="115"/>
      <c r="CS105" s="115"/>
      <c r="CT105" s="115"/>
      <c r="CU105" s="115"/>
      <c r="CV105" s="115"/>
      <c r="CW105" s="115"/>
      <c r="CX105" s="115"/>
      <c r="CY105" s="115"/>
      <c r="CZ105" s="115"/>
      <c r="DA105" s="115"/>
      <c r="DB105" s="115"/>
      <c r="DC105" s="115"/>
      <c r="DD105" s="115"/>
      <c r="DE105" s="115"/>
      <c r="DF105" s="115"/>
      <c r="DG105" s="115"/>
      <c r="DH105" s="115"/>
      <c r="DI105" s="115"/>
      <c r="DJ105" s="115"/>
      <c r="DK105" s="115"/>
      <c r="DL105" s="115"/>
      <c r="DM105" s="115"/>
      <c r="DN105" s="115"/>
      <c r="DO105" s="115"/>
      <c r="DP105" s="115"/>
      <c r="DQ105" s="115"/>
      <c r="DR105" s="115"/>
      <c r="DS105" s="115"/>
      <c r="DT105" s="115"/>
      <c r="DU105" s="115"/>
      <c r="DV105" s="115"/>
      <c r="DW105" s="115"/>
      <c r="DX105" s="115"/>
      <c r="DY105" s="115"/>
      <c r="DZ105" s="115"/>
      <c r="EA105" s="115"/>
      <c r="EB105" s="115"/>
      <c r="EC105" s="115"/>
      <c r="ED105" s="115"/>
      <c r="EE105" s="115"/>
      <c r="EF105" s="115"/>
      <c r="EG105" s="115"/>
      <c r="EH105" s="115"/>
      <c r="EI105" s="115"/>
      <c r="EJ105" s="115"/>
      <c r="EK105" s="115"/>
      <c r="EL105" s="115"/>
      <c r="EM105" s="115"/>
      <c r="EN105" s="115"/>
      <c r="EO105" s="115"/>
      <c r="EP105" s="115"/>
      <c r="EQ105" s="115"/>
      <c r="ER105" s="115"/>
      <c r="ES105" s="115"/>
      <c r="ET105" s="115"/>
      <c r="EU105" s="115"/>
      <c r="EV105" s="115"/>
      <c r="EW105" s="115"/>
      <c r="EX105" s="115"/>
      <c r="EY105" s="115"/>
      <c r="EZ105" s="115"/>
      <c r="FA105" s="115"/>
      <c r="FB105" s="119">
        <f>AC105+BC105+CB105+DB105+EB105</f>
        <v>8.0359999999999996</v>
      </c>
      <c r="FC105" s="118"/>
      <c r="FD105" s="118"/>
      <c r="FE105" s="118"/>
      <c r="FF105" s="118"/>
      <c r="FG105" s="118"/>
      <c r="FH105" s="118"/>
      <c r="FI105" s="118"/>
      <c r="FJ105" s="118"/>
      <c r="FK105" s="118"/>
      <c r="FL105" s="118"/>
      <c r="FM105" s="118"/>
      <c r="FN105" s="118"/>
      <c r="FO105" s="118"/>
      <c r="FP105" s="118"/>
      <c r="FQ105" s="118"/>
      <c r="FR105" s="118"/>
      <c r="FS105" s="118"/>
      <c r="FT105" s="118"/>
      <c r="FU105" s="118"/>
      <c r="FV105" s="118"/>
      <c r="FW105" s="118"/>
      <c r="FX105" s="118"/>
      <c r="FY105" s="118"/>
      <c r="FZ105" s="118"/>
      <c r="GA105" s="117"/>
      <c r="GB105" s="116">
        <v>6.8099991525423702</v>
      </c>
      <c r="GC105" s="115"/>
      <c r="GD105" s="115"/>
      <c r="GE105" s="115"/>
      <c r="GF105" s="115"/>
      <c r="GG105" s="114">
        <f>SUM(GB105:GF105)</f>
        <v>6.8099991525423702</v>
      </c>
    </row>
    <row r="106" spans="1:249" x14ac:dyDescent="0.25">
      <c r="A106" s="126">
        <f>A105+1</f>
        <v>26</v>
      </c>
      <c r="B106" s="203" t="s">
        <v>205</v>
      </c>
      <c r="C106" s="124" t="s">
        <v>31</v>
      </c>
      <c r="D106" s="123" t="s">
        <v>196</v>
      </c>
      <c r="E106" s="123"/>
      <c r="F106" s="123">
        <v>50</v>
      </c>
      <c r="G106" s="123">
        <v>2014</v>
      </c>
      <c r="H106" s="123">
        <v>2016</v>
      </c>
      <c r="I106" s="180">
        <v>8.8000000000000007</v>
      </c>
      <c r="J106" s="180">
        <v>8.8000000000000007</v>
      </c>
      <c r="K106" s="182"/>
      <c r="L106" s="123"/>
      <c r="M106" s="123"/>
      <c r="N106" s="123"/>
      <c r="O106" s="123"/>
      <c r="P106" s="123"/>
      <c r="Q106" s="123"/>
      <c r="R106" s="123"/>
      <c r="S106" s="123"/>
      <c r="T106" s="123" t="s">
        <v>204</v>
      </c>
      <c r="U106" s="123"/>
      <c r="V106" s="123">
        <v>50</v>
      </c>
      <c r="W106" s="123"/>
      <c r="X106" s="123"/>
      <c r="Y106" s="123"/>
      <c r="Z106" s="138" t="s">
        <v>204</v>
      </c>
      <c r="AA106" s="121"/>
      <c r="AB106" s="120">
        <v>50</v>
      </c>
      <c r="AC106" s="191"/>
      <c r="AD106" s="171"/>
      <c r="AE106" s="171"/>
      <c r="AF106" s="171"/>
      <c r="AG106" s="171"/>
      <c r="AH106" s="171"/>
      <c r="AI106" s="171"/>
      <c r="AJ106" s="171"/>
      <c r="AK106" s="171"/>
      <c r="AL106" s="171"/>
      <c r="AM106" s="171"/>
      <c r="AN106" s="171"/>
      <c r="AO106" s="171"/>
      <c r="AP106" s="171"/>
      <c r="AQ106" s="171"/>
      <c r="AR106" s="171"/>
      <c r="AS106" s="171"/>
      <c r="AT106" s="171"/>
      <c r="AU106" s="171"/>
      <c r="AV106" s="171"/>
      <c r="AW106" s="171"/>
      <c r="AX106" s="171"/>
      <c r="AY106" s="171"/>
      <c r="AZ106" s="171"/>
      <c r="BA106" s="171"/>
      <c r="BB106" s="171"/>
      <c r="BC106" s="171">
        <v>2.8</v>
      </c>
      <c r="BD106" s="171"/>
      <c r="BE106" s="171"/>
      <c r="BF106" s="171"/>
      <c r="BG106" s="171"/>
      <c r="BH106" s="171"/>
      <c r="BI106" s="171"/>
      <c r="BJ106" s="171"/>
      <c r="BK106" s="171"/>
      <c r="BL106" s="171"/>
      <c r="BM106" s="171"/>
      <c r="BN106" s="171"/>
      <c r="BO106" s="171"/>
      <c r="BP106" s="171"/>
      <c r="BQ106" s="171"/>
      <c r="BR106" s="171"/>
      <c r="BS106" s="171"/>
      <c r="BT106" s="171"/>
      <c r="BU106" s="171"/>
      <c r="BV106" s="171"/>
      <c r="BW106" s="171"/>
      <c r="BX106" s="171"/>
      <c r="BY106" s="171"/>
      <c r="BZ106" s="171"/>
      <c r="CA106" s="171"/>
      <c r="CB106" s="171"/>
      <c r="CC106" s="115"/>
      <c r="CD106" s="115"/>
      <c r="CE106" s="115"/>
      <c r="CF106" s="115"/>
      <c r="CG106" s="115"/>
      <c r="CH106" s="115"/>
      <c r="CI106" s="115"/>
      <c r="CJ106" s="115"/>
      <c r="CK106" s="115"/>
      <c r="CL106" s="115"/>
      <c r="CM106" s="115"/>
      <c r="CN106" s="115"/>
      <c r="CO106" s="115"/>
      <c r="CP106" s="115"/>
      <c r="CQ106" s="115"/>
      <c r="CR106" s="115"/>
      <c r="CS106" s="115"/>
      <c r="CT106" s="115"/>
      <c r="CU106" s="115"/>
      <c r="CV106" s="115"/>
      <c r="CW106" s="115"/>
      <c r="CX106" s="115"/>
      <c r="CY106" s="115"/>
      <c r="CZ106" s="115"/>
      <c r="DA106" s="115"/>
      <c r="DB106" s="115">
        <v>6</v>
      </c>
      <c r="DC106" s="115"/>
      <c r="DD106" s="115"/>
      <c r="DE106" s="115"/>
      <c r="DF106" s="115"/>
      <c r="DG106" s="115"/>
      <c r="DH106" s="115"/>
      <c r="DI106" s="115"/>
      <c r="DJ106" s="115"/>
      <c r="DK106" s="115"/>
      <c r="DL106" s="115"/>
      <c r="DM106" s="115"/>
      <c r="DN106" s="115"/>
      <c r="DO106" s="115"/>
      <c r="DP106" s="115"/>
      <c r="DQ106" s="115"/>
      <c r="DR106" s="115"/>
      <c r="DS106" s="115"/>
      <c r="DT106" s="115"/>
      <c r="DU106" s="115"/>
      <c r="DV106" s="115"/>
      <c r="DW106" s="115"/>
      <c r="DX106" s="115"/>
      <c r="DY106" s="115"/>
      <c r="DZ106" s="115"/>
      <c r="EA106" s="115"/>
      <c r="EB106" s="115"/>
      <c r="EC106" s="115"/>
      <c r="ED106" s="115"/>
      <c r="EE106" s="115"/>
      <c r="EF106" s="115"/>
      <c r="EG106" s="115"/>
      <c r="EH106" s="115"/>
      <c r="EI106" s="115"/>
      <c r="EJ106" s="115"/>
      <c r="EK106" s="115"/>
      <c r="EL106" s="115"/>
      <c r="EM106" s="115"/>
      <c r="EN106" s="115"/>
      <c r="EO106" s="115"/>
      <c r="EP106" s="115"/>
      <c r="EQ106" s="115"/>
      <c r="ER106" s="115"/>
      <c r="ES106" s="115"/>
      <c r="ET106" s="115"/>
      <c r="EU106" s="115"/>
      <c r="EV106" s="115"/>
      <c r="EW106" s="115"/>
      <c r="EX106" s="115"/>
      <c r="EY106" s="115"/>
      <c r="EZ106" s="115"/>
      <c r="FA106" s="115"/>
      <c r="FB106" s="119">
        <f>AC106+BC106+CB106+DB106+EB106</f>
        <v>8.8000000000000007</v>
      </c>
      <c r="FC106" s="118"/>
      <c r="FD106" s="118"/>
      <c r="FE106" s="118"/>
      <c r="FF106" s="118"/>
      <c r="FG106" s="118"/>
      <c r="FH106" s="118"/>
      <c r="FI106" s="118"/>
      <c r="FJ106" s="118"/>
      <c r="FK106" s="118"/>
      <c r="FL106" s="118"/>
      <c r="FM106" s="118"/>
      <c r="FN106" s="118"/>
      <c r="FO106" s="118"/>
      <c r="FP106" s="118"/>
      <c r="FQ106" s="118"/>
      <c r="FR106" s="118"/>
      <c r="FS106" s="118"/>
      <c r="FT106" s="118"/>
      <c r="FU106" s="118"/>
      <c r="FV106" s="118"/>
      <c r="FW106" s="118"/>
      <c r="FX106" s="118"/>
      <c r="FY106" s="118"/>
      <c r="FZ106" s="118"/>
      <c r="GA106" s="117"/>
      <c r="GB106" s="116"/>
      <c r="GC106" s="115">
        <v>2.3728813559322033</v>
      </c>
      <c r="GD106" s="115"/>
      <c r="GE106" s="115">
        <f>DB106/1.18</f>
        <v>5.0847457627118651</v>
      </c>
      <c r="GF106" s="115"/>
      <c r="GG106" s="114">
        <f>SUM(GB106:GF106)</f>
        <v>7.4576271186440684</v>
      </c>
    </row>
    <row r="107" spans="1:249" ht="31.5" x14ac:dyDescent="0.25">
      <c r="A107" s="126">
        <f>A106+1</f>
        <v>27</v>
      </c>
      <c r="B107" s="203" t="s">
        <v>203</v>
      </c>
      <c r="C107" s="124" t="s">
        <v>31</v>
      </c>
      <c r="D107" s="123" t="s">
        <v>202</v>
      </c>
      <c r="E107" s="123"/>
      <c r="F107" s="123">
        <v>45</v>
      </c>
      <c r="G107" s="123">
        <v>2011</v>
      </c>
      <c r="H107" s="123">
        <v>2017</v>
      </c>
      <c r="I107" s="180">
        <v>27.215</v>
      </c>
      <c r="J107" s="180">
        <v>27.215</v>
      </c>
      <c r="K107" s="182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38"/>
      <c r="AA107" s="121"/>
      <c r="AB107" s="120"/>
      <c r="AC107" s="191"/>
      <c r="AD107" s="171"/>
      <c r="AE107" s="171"/>
      <c r="AF107" s="171"/>
      <c r="AG107" s="171"/>
      <c r="AH107" s="171"/>
      <c r="AI107" s="171"/>
      <c r="AJ107" s="171"/>
      <c r="AK107" s="171"/>
      <c r="AL107" s="171"/>
      <c r="AM107" s="171"/>
      <c r="AN107" s="171"/>
      <c r="AO107" s="171"/>
      <c r="AP107" s="171"/>
      <c r="AQ107" s="171"/>
      <c r="AR107" s="171"/>
      <c r="AS107" s="171"/>
      <c r="AT107" s="171"/>
      <c r="AU107" s="171"/>
      <c r="AV107" s="171"/>
      <c r="AW107" s="171"/>
      <c r="AX107" s="171"/>
      <c r="AY107" s="171"/>
      <c r="AZ107" s="171"/>
      <c r="BA107" s="171"/>
      <c r="BB107" s="171"/>
      <c r="BC107" s="171"/>
      <c r="BD107" s="171"/>
      <c r="BE107" s="171"/>
      <c r="BF107" s="171"/>
      <c r="BG107" s="171"/>
      <c r="BH107" s="171"/>
      <c r="BI107" s="171"/>
      <c r="BJ107" s="171"/>
      <c r="BK107" s="171"/>
      <c r="BL107" s="171"/>
      <c r="BM107" s="171"/>
      <c r="BN107" s="171"/>
      <c r="BO107" s="171"/>
      <c r="BP107" s="171"/>
      <c r="BQ107" s="171"/>
      <c r="BR107" s="171"/>
      <c r="BS107" s="171"/>
      <c r="BT107" s="171"/>
      <c r="BU107" s="171"/>
      <c r="BV107" s="171"/>
      <c r="BW107" s="171"/>
      <c r="BX107" s="171"/>
      <c r="BY107" s="171"/>
      <c r="BZ107" s="171"/>
      <c r="CA107" s="171"/>
      <c r="CB107" s="171"/>
      <c r="CC107" s="115"/>
      <c r="CD107" s="115"/>
      <c r="CE107" s="115"/>
      <c r="CF107" s="115"/>
      <c r="CG107" s="115"/>
      <c r="CH107" s="115"/>
      <c r="CI107" s="115"/>
      <c r="CJ107" s="115"/>
      <c r="CK107" s="115"/>
      <c r="CL107" s="115"/>
      <c r="CM107" s="115"/>
      <c r="CN107" s="115"/>
      <c r="CO107" s="115"/>
      <c r="CP107" s="115"/>
      <c r="CQ107" s="115"/>
      <c r="CR107" s="115"/>
      <c r="CS107" s="115"/>
      <c r="CT107" s="115"/>
      <c r="CU107" s="115"/>
      <c r="CV107" s="115"/>
      <c r="CW107" s="115"/>
      <c r="CX107" s="115"/>
      <c r="CY107" s="115"/>
      <c r="CZ107" s="115"/>
      <c r="DA107" s="115"/>
      <c r="DB107" s="115"/>
      <c r="DC107" s="115"/>
      <c r="DD107" s="115"/>
      <c r="DE107" s="115"/>
      <c r="DF107" s="115"/>
      <c r="DG107" s="115"/>
      <c r="DH107" s="115"/>
      <c r="DI107" s="115"/>
      <c r="DJ107" s="115"/>
      <c r="DK107" s="115"/>
      <c r="DL107" s="115"/>
      <c r="DM107" s="115"/>
      <c r="DN107" s="115"/>
      <c r="DO107" s="115"/>
      <c r="DP107" s="115"/>
      <c r="DQ107" s="115"/>
      <c r="DR107" s="115"/>
      <c r="DS107" s="115"/>
      <c r="DT107" s="115"/>
      <c r="DU107" s="115"/>
      <c r="DV107" s="115"/>
      <c r="DW107" s="115"/>
      <c r="DX107" s="115"/>
      <c r="DY107" s="115"/>
      <c r="DZ107" s="115"/>
      <c r="EA107" s="115"/>
      <c r="EB107" s="115">
        <f>J107</f>
        <v>27.215</v>
      </c>
      <c r="EC107" s="115"/>
      <c r="ED107" s="115"/>
      <c r="EE107" s="115"/>
      <c r="EF107" s="115"/>
      <c r="EG107" s="115"/>
      <c r="EH107" s="115"/>
      <c r="EI107" s="115"/>
      <c r="EJ107" s="115"/>
      <c r="EK107" s="115"/>
      <c r="EL107" s="115"/>
      <c r="EM107" s="115"/>
      <c r="EN107" s="115"/>
      <c r="EO107" s="115"/>
      <c r="EP107" s="115"/>
      <c r="EQ107" s="115"/>
      <c r="ER107" s="115"/>
      <c r="ES107" s="115"/>
      <c r="ET107" s="115"/>
      <c r="EU107" s="115"/>
      <c r="EV107" s="115"/>
      <c r="EW107" s="115"/>
      <c r="EX107" s="115"/>
      <c r="EY107" s="115"/>
      <c r="EZ107" s="115"/>
      <c r="FA107" s="115"/>
      <c r="FB107" s="119">
        <f>AC107+BC107+CB107+DB107+EB107</f>
        <v>27.215</v>
      </c>
      <c r="FC107" s="118"/>
      <c r="FD107" s="118"/>
      <c r="FE107" s="118"/>
      <c r="FF107" s="118"/>
      <c r="FG107" s="118"/>
      <c r="FH107" s="118"/>
      <c r="FI107" s="118"/>
      <c r="FJ107" s="118"/>
      <c r="FK107" s="118"/>
      <c r="FL107" s="118"/>
      <c r="FM107" s="118"/>
      <c r="FN107" s="118"/>
      <c r="FO107" s="118"/>
      <c r="FP107" s="118"/>
      <c r="FQ107" s="118"/>
      <c r="FR107" s="118"/>
      <c r="FS107" s="118"/>
      <c r="FT107" s="118"/>
      <c r="FU107" s="118"/>
      <c r="FV107" s="118"/>
      <c r="FW107" s="118"/>
      <c r="FX107" s="118"/>
      <c r="FY107" s="118"/>
      <c r="FZ107" s="118"/>
      <c r="GA107" s="117"/>
      <c r="GB107" s="116"/>
      <c r="GC107" s="115"/>
      <c r="GD107" s="115"/>
      <c r="GE107" s="115"/>
      <c r="GF107" s="115">
        <v>23.0635593220339</v>
      </c>
      <c r="GG107" s="114">
        <f>SUM(GB107:GF107)</f>
        <v>23.0635593220339</v>
      </c>
    </row>
    <row r="108" spans="1:249" s="78" customFormat="1" ht="47.25" x14ac:dyDescent="0.25">
      <c r="A108" s="126">
        <f>A107+1</f>
        <v>28</v>
      </c>
      <c r="B108" s="203" t="s">
        <v>201</v>
      </c>
      <c r="C108" s="141" t="s">
        <v>31</v>
      </c>
      <c r="D108" s="55" t="s">
        <v>200</v>
      </c>
      <c r="E108" s="52"/>
      <c r="F108" s="213">
        <v>60</v>
      </c>
      <c r="G108" s="55">
        <v>2016</v>
      </c>
      <c r="H108" s="55">
        <v>2017</v>
      </c>
      <c r="I108" s="52">
        <v>62</v>
      </c>
      <c r="J108" s="180">
        <v>62</v>
      </c>
      <c r="K108" s="139"/>
      <c r="L108" s="130"/>
      <c r="M108" s="130"/>
      <c r="N108" s="130"/>
      <c r="O108" s="130"/>
      <c r="P108" s="130"/>
      <c r="Q108" s="130"/>
      <c r="R108" s="130"/>
      <c r="S108" s="130"/>
      <c r="T108" s="122"/>
      <c r="U108" s="122"/>
      <c r="V108" s="122"/>
      <c r="W108" s="122" t="s">
        <v>200</v>
      </c>
      <c r="X108" s="130"/>
      <c r="Y108" s="130">
        <v>60</v>
      </c>
      <c r="Z108" s="138" t="s">
        <v>200</v>
      </c>
      <c r="AA108" s="212"/>
      <c r="AB108" s="211">
        <v>60</v>
      </c>
      <c r="AC108" s="81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  <c r="AX108" s="80"/>
      <c r="AY108" s="80"/>
      <c r="AZ108" s="80"/>
      <c r="BA108" s="80"/>
      <c r="BB108" s="80"/>
      <c r="BC108" s="80"/>
      <c r="BD108" s="80"/>
      <c r="BE108" s="80"/>
      <c r="BF108" s="80"/>
      <c r="BG108" s="80"/>
      <c r="BH108" s="80"/>
      <c r="BI108" s="80"/>
      <c r="BJ108" s="80"/>
      <c r="BK108" s="80"/>
      <c r="BL108" s="80"/>
      <c r="BM108" s="80"/>
      <c r="BN108" s="80"/>
      <c r="BO108" s="80"/>
      <c r="BP108" s="80"/>
      <c r="BQ108" s="80"/>
      <c r="BR108" s="80"/>
      <c r="BS108" s="80"/>
      <c r="BT108" s="80"/>
      <c r="BU108" s="80"/>
      <c r="BV108" s="80"/>
      <c r="BW108" s="80"/>
      <c r="BX108" s="80"/>
      <c r="BY108" s="80"/>
      <c r="BZ108" s="80"/>
      <c r="CA108" s="80"/>
      <c r="CB108" s="80"/>
      <c r="CC108" s="80"/>
      <c r="CD108" s="80"/>
      <c r="CE108" s="80"/>
      <c r="CF108" s="80"/>
      <c r="CG108" s="80"/>
      <c r="CH108" s="80"/>
      <c r="CI108" s="80"/>
      <c r="CJ108" s="80"/>
      <c r="CK108" s="80"/>
      <c r="CL108" s="80"/>
      <c r="CM108" s="80"/>
      <c r="CN108" s="80"/>
      <c r="CO108" s="80"/>
      <c r="CP108" s="80"/>
      <c r="CQ108" s="80"/>
      <c r="CR108" s="80"/>
      <c r="CS108" s="80"/>
      <c r="CT108" s="80"/>
      <c r="CU108" s="80"/>
      <c r="CV108" s="80"/>
      <c r="CW108" s="80"/>
      <c r="CX108" s="80"/>
      <c r="CY108" s="80"/>
      <c r="CZ108" s="80"/>
      <c r="DA108" s="80"/>
      <c r="DB108" s="52">
        <v>4</v>
      </c>
      <c r="DC108" s="52"/>
      <c r="DD108" s="52"/>
      <c r="DE108" s="52"/>
      <c r="DF108" s="52"/>
      <c r="DG108" s="52"/>
      <c r="DH108" s="52"/>
      <c r="DI108" s="52"/>
      <c r="DJ108" s="52"/>
      <c r="DK108" s="52"/>
      <c r="DL108" s="52"/>
      <c r="DM108" s="52"/>
      <c r="DN108" s="52"/>
      <c r="DO108" s="52"/>
      <c r="DP108" s="52"/>
      <c r="DQ108" s="52"/>
      <c r="DR108" s="52"/>
      <c r="DS108" s="52"/>
      <c r="DT108" s="52"/>
      <c r="DU108" s="52"/>
      <c r="DV108" s="52"/>
      <c r="DW108" s="52"/>
      <c r="DX108" s="52"/>
      <c r="DY108" s="52"/>
      <c r="DZ108" s="52"/>
      <c r="EA108" s="52"/>
      <c r="EB108" s="52">
        <v>58</v>
      </c>
      <c r="EC108" s="80"/>
      <c r="ED108" s="80"/>
      <c r="EE108" s="80"/>
      <c r="EF108" s="80"/>
      <c r="EG108" s="80"/>
      <c r="EH108" s="80"/>
      <c r="EI108" s="80"/>
      <c r="EJ108" s="80"/>
      <c r="EK108" s="80"/>
      <c r="EL108" s="80"/>
      <c r="EM108" s="80"/>
      <c r="EN108" s="80"/>
      <c r="EO108" s="80"/>
      <c r="EP108" s="80"/>
      <c r="EQ108" s="80"/>
      <c r="ER108" s="80"/>
      <c r="ES108" s="80"/>
      <c r="ET108" s="80"/>
      <c r="EU108" s="80"/>
      <c r="EV108" s="80"/>
      <c r="EW108" s="80"/>
      <c r="EX108" s="80"/>
      <c r="EY108" s="80"/>
      <c r="EZ108" s="80"/>
      <c r="FA108" s="80"/>
      <c r="FB108" s="57">
        <f>AC108+BC108+CB108+DB108+EB108</f>
        <v>62</v>
      </c>
      <c r="FC108" s="210"/>
      <c r="FD108" s="210"/>
      <c r="FE108" s="210"/>
      <c r="FF108" s="210"/>
      <c r="FG108" s="210"/>
      <c r="FH108" s="210"/>
      <c r="FI108" s="210"/>
      <c r="FJ108" s="210"/>
      <c r="FK108" s="210"/>
      <c r="FL108" s="210"/>
      <c r="FM108" s="210"/>
      <c r="FN108" s="210"/>
      <c r="FO108" s="210"/>
      <c r="FP108" s="210"/>
      <c r="FQ108" s="210"/>
      <c r="FR108" s="210"/>
      <c r="FS108" s="210"/>
      <c r="FT108" s="210"/>
      <c r="FU108" s="210"/>
      <c r="FV108" s="210"/>
      <c r="FW108" s="210"/>
      <c r="FX108" s="210"/>
      <c r="FY108" s="210"/>
      <c r="FZ108" s="210"/>
      <c r="GA108" s="209"/>
      <c r="GB108" s="81"/>
      <c r="GC108" s="80"/>
      <c r="GD108" s="80"/>
      <c r="GE108" s="52">
        <f>DB108/1.18</f>
        <v>3.3898305084745766</v>
      </c>
      <c r="GF108" s="52">
        <f>EB108/1.18</f>
        <v>49.152542372881356</v>
      </c>
      <c r="GG108" s="208">
        <f>SUM(GB108:GF108)</f>
        <v>52.542372881355931</v>
      </c>
      <c r="GH108" s="1"/>
    </row>
    <row r="109" spans="1:249" ht="31.5" x14ac:dyDescent="0.25">
      <c r="A109" s="126">
        <f>A108+1</f>
        <v>29</v>
      </c>
      <c r="B109" s="203" t="s">
        <v>199</v>
      </c>
      <c r="C109" s="124" t="s">
        <v>31</v>
      </c>
      <c r="D109" s="123" t="s">
        <v>184</v>
      </c>
      <c r="E109" s="123"/>
      <c r="F109" s="123">
        <v>26</v>
      </c>
      <c r="G109" s="123">
        <v>2013</v>
      </c>
      <c r="H109" s="123">
        <v>2013</v>
      </c>
      <c r="I109" s="122">
        <v>21.5</v>
      </c>
      <c r="J109" s="180">
        <v>21.5</v>
      </c>
      <c r="K109" s="182" t="s">
        <v>180</v>
      </c>
      <c r="L109" s="123"/>
      <c r="M109" s="123">
        <v>16</v>
      </c>
      <c r="N109" s="123"/>
      <c r="O109" s="123"/>
      <c r="P109" s="123"/>
      <c r="Q109" s="123"/>
      <c r="R109" s="123"/>
      <c r="S109" s="123"/>
      <c r="T109" s="123"/>
      <c r="U109" s="123"/>
      <c r="V109" s="123"/>
      <c r="W109" s="123" t="s">
        <v>180</v>
      </c>
      <c r="X109" s="123"/>
      <c r="Y109" s="215">
        <v>16</v>
      </c>
      <c r="Z109" s="214" t="s">
        <v>198</v>
      </c>
      <c r="AA109" s="121"/>
      <c r="AB109" s="120">
        <v>32</v>
      </c>
      <c r="AC109" s="191">
        <v>1.5</v>
      </c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115"/>
      <c r="BO109" s="115"/>
      <c r="BP109" s="115"/>
      <c r="BQ109" s="115"/>
      <c r="BR109" s="115"/>
      <c r="BS109" s="115"/>
      <c r="BT109" s="115"/>
      <c r="BU109" s="115"/>
      <c r="BV109" s="115"/>
      <c r="BW109" s="115"/>
      <c r="BX109" s="115"/>
      <c r="BY109" s="115"/>
      <c r="BZ109" s="115"/>
      <c r="CA109" s="115"/>
      <c r="CB109" s="115"/>
      <c r="CC109" s="115"/>
      <c r="CD109" s="115"/>
      <c r="CE109" s="115"/>
      <c r="CF109" s="115"/>
      <c r="CG109" s="115"/>
      <c r="CH109" s="115"/>
      <c r="CI109" s="115"/>
      <c r="CJ109" s="115"/>
      <c r="CK109" s="115"/>
      <c r="CL109" s="115"/>
      <c r="CM109" s="115"/>
      <c r="CN109" s="115"/>
      <c r="CO109" s="115"/>
      <c r="CP109" s="115"/>
      <c r="CQ109" s="115"/>
      <c r="CR109" s="115"/>
      <c r="CS109" s="115"/>
      <c r="CT109" s="115"/>
      <c r="CU109" s="115"/>
      <c r="CV109" s="115"/>
      <c r="CW109" s="115"/>
      <c r="CX109" s="115"/>
      <c r="CY109" s="115"/>
      <c r="CZ109" s="115"/>
      <c r="DA109" s="115"/>
      <c r="DB109" s="115"/>
      <c r="DC109" s="115"/>
      <c r="DD109" s="115"/>
      <c r="DE109" s="115"/>
      <c r="DF109" s="115"/>
      <c r="DG109" s="115"/>
      <c r="DH109" s="115"/>
      <c r="DI109" s="115"/>
      <c r="DJ109" s="115"/>
      <c r="DK109" s="115"/>
      <c r="DL109" s="115"/>
      <c r="DM109" s="115"/>
      <c r="DN109" s="115"/>
      <c r="DO109" s="115"/>
      <c r="DP109" s="115"/>
      <c r="DQ109" s="115"/>
      <c r="DR109" s="115"/>
      <c r="DS109" s="115"/>
      <c r="DT109" s="115"/>
      <c r="DU109" s="115"/>
      <c r="DV109" s="115"/>
      <c r="DW109" s="115"/>
      <c r="DX109" s="115"/>
      <c r="DY109" s="115"/>
      <c r="DZ109" s="115"/>
      <c r="EA109" s="115"/>
      <c r="EB109" s="115">
        <v>20</v>
      </c>
      <c r="EC109" s="115"/>
      <c r="ED109" s="115"/>
      <c r="EE109" s="115"/>
      <c r="EF109" s="115"/>
      <c r="EG109" s="115"/>
      <c r="EH109" s="115"/>
      <c r="EI109" s="115"/>
      <c r="EJ109" s="115"/>
      <c r="EK109" s="115"/>
      <c r="EL109" s="115"/>
      <c r="EM109" s="115"/>
      <c r="EN109" s="115"/>
      <c r="EO109" s="115"/>
      <c r="EP109" s="115"/>
      <c r="EQ109" s="115"/>
      <c r="ER109" s="115"/>
      <c r="ES109" s="115"/>
      <c r="ET109" s="115"/>
      <c r="EU109" s="115"/>
      <c r="EV109" s="115"/>
      <c r="EW109" s="115"/>
      <c r="EX109" s="115"/>
      <c r="EY109" s="115"/>
      <c r="EZ109" s="115"/>
      <c r="FA109" s="115"/>
      <c r="FB109" s="119">
        <f>AC109+BC109+CB109+DB109+EB109</f>
        <v>21.5</v>
      </c>
      <c r="FC109" s="118"/>
      <c r="FD109" s="118"/>
      <c r="FE109" s="118"/>
      <c r="FF109" s="118"/>
      <c r="FG109" s="118"/>
      <c r="FH109" s="118"/>
      <c r="FI109" s="118"/>
      <c r="FJ109" s="118"/>
      <c r="FK109" s="118"/>
      <c r="FL109" s="118"/>
      <c r="FM109" s="118"/>
      <c r="FN109" s="118"/>
      <c r="FO109" s="118"/>
      <c r="FP109" s="118"/>
      <c r="FQ109" s="118"/>
      <c r="FR109" s="118"/>
      <c r="FS109" s="118"/>
      <c r="FT109" s="118"/>
      <c r="FU109" s="118"/>
      <c r="FV109" s="118"/>
      <c r="FW109" s="118"/>
      <c r="FX109" s="118"/>
      <c r="FY109" s="118"/>
      <c r="FZ109" s="118"/>
      <c r="GA109" s="117"/>
      <c r="GB109" s="116">
        <v>1.27118644067797</v>
      </c>
      <c r="GC109" s="115"/>
      <c r="GD109" s="115"/>
      <c r="GE109" s="115"/>
      <c r="GF109" s="115">
        <f>EB109/1.18</f>
        <v>16.949152542372882</v>
      </c>
      <c r="GG109" s="204">
        <f>SUM(GB109:GF109)</f>
        <v>18.220338983050851</v>
      </c>
    </row>
    <row r="110" spans="1:249" s="78" customFormat="1" ht="31.5" x14ac:dyDescent="0.25">
      <c r="A110" s="126">
        <f>A109+1</f>
        <v>30</v>
      </c>
      <c r="B110" s="203" t="s">
        <v>197</v>
      </c>
      <c r="C110" s="141" t="s">
        <v>31</v>
      </c>
      <c r="D110" s="123" t="s">
        <v>196</v>
      </c>
      <c r="E110" s="52"/>
      <c r="F110" s="213">
        <v>50</v>
      </c>
      <c r="G110" s="55">
        <v>2017</v>
      </c>
      <c r="H110" s="55">
        <v>2018</v>
      </c>
      <c r="I110" s="52">
        <v>56.7</v>
      </c>
      <c r="J110" s="180">
        <v>56.7</v>
      </c>
      <c r="K110" s="219"/>
      <c r="L110" s="130"/>
      <c r="M110" s="130"/>
      <c r="N110" s="130"/>
      <c r="O110" s="130"/>
      <c r="P110" s="130"/>
      <c r="Q110" s="130"/>
      <c r="R110" s="130"/>
      <c r="S110" s="130"/>
      <c r="T110" s="122"/>
      <c r="U110" s="122"/>
      <c r="V110" s="122"/>
      <c r="W110" s="122"/>
      <c r="X110" s="130"/>
      <c r="Y110" s="130"/>
      <c r="Z110" s="138"/>
      <c r="AA110" s="212"/>
      <c r="AB110" s="211"/>
      <c r="AC110" s="81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0"/>
      <c r="BT110" s="80"/>
      <c r="BU110" s="80"/>
      <c r="BV110" s="80"/>
      <c r="BW110" s="80"/>
      <c r="BX110" s="80"/>
      <c r="BY110" s="80"/>
      <c r="BZ110" s="80"/>
      <c r="CA110" s="80"/>
      <c r="CB110" s="80"/>
      <c r="CC110" s="80"/>
      <c r="CD110" s="80"/>
      <c r="CE110" s="80"/>
      <c r="CF110" s="80"/>
      <c r="CG110" s="80"/>
      <c r="CH110" s="80"/>
      <c r="CI110" s="80"/>
      <c r="CJ110" s="80"/>
      <c r="CK110" s="80"/>
      <c r="CL110" s="80"/>
      <c r="CM110" s="80"/>
      <c r="CN110" s="80"/>
      <c r="CO110" s="80"/>
      <c r="CP110" s="80"/>
      <c r="CQ110" s="80"/>
      <c r="CR110" s="80"/>
      <c r="CS110" s="80"/>
      <c r="CT110" s="80"/>
      <c r="CU110" s="80"/>
      <c r="CV110" s="80"/>
      <c r="CW110" s="80"/>
      <c r="CX110" s="80"/>
      <c r="CY110" s="80"/>
      <c r="CZ110" s="80"/>
      <c r="DA110" s="80"/>
      <c r="DB110" s="52"/>
      <c r="DC110" s="52"/>
      <c r="DD110" s="52"/>
      <c r="DE110" s="52"/>
      <c r="DF110" s="52"/>
      <c r="DG110" s="52"/>
      <c r="DH110" s="52"/>
      <c r="DI110" s="52"/>
      <c r="DJ110" s="52"/>
      <c r="DK110" s="52"/>
      <c r="DL110" s="52"/>
      <c r="DM110" s="52"/>
      <c r="DN110" s="52"/>
      <c r="DO110" s="52"/>
      <c r="DP110" s="52"/>
      <c r="DQ110" s="52"/>
      <c r="DR110" s="52"/>
      <c r="DS110" s="52"/>
      <c r="DT110" s="52"/>
      <c r="DU110" s="52"/>
      <c r="DV110" s="52"/>
      <c r="DW110" s="52"/>
      <c r="DX110" s="52"/>
      <c r="DY110" s="52"/>
      <c r="DZ110" s="52"/>
      <c r="EA110" s="52"/>
      <c r="EB110" s="52">
        <v>10</v>
      </c>
      <c r="EC110" s="80"/>
      <c r="ED110" s="80"/>
      <c r="EE110" s="80"/>
      <c r="EF110" s="80"/>
      <c r="EG110" s="80"/>
      <c r="EH110" s="80"/>
      <c r="EI110" s="80"/>
      <c r="EJ110" s="80"/>
      <c r="EK110" s="80"/>
      <c r="EL110" s="80"/>
      <c r="EM110" s="80"/>
      <c r="EN110" s="80"/>
      <c r="EO110" s="80"/>
      <c r="EP110" s="80"/>
      <c r="EQ110" s="80"/>
      <c r="ER110" s="80"/>
      <c r="ES110" s="80"/>
      <c r="ET110" s="80"/>
      <c r="EU110" s="80"/>
      <c r="EV110" s="80"/>
      <c r="EW110" s="80"/>
      <c r="EX110" s="80"/>
      <c r="EY110" s="80"/>
      <c r="EZ110" s="80"/>
      <c r="FA110" s="80"/>
      <c r="FB110" s="57">
        <f>AC110+BC110+CB110+DB110+EB110</f>
        <v>10</v>
      </c>
      <c r="FC110" s="210"/>
      <c r="FD110" s="210"/>
      <c r="FE110" s="210"/>
      <c r="FF110" s="210"/>
      <c r="FG110" s="210"/>
      <c r="FH110" s="210"/>
      <c r="FI110" s="210"/>
      <c r="FJ110" s="210"/>
      <c r="FK110" s="210"/>
      <c r="FL110" s="210"/>
      <c r="FM110" s="210"/>
      <c r="FN110" s="210"/>
      <c r="FO110" s="210"/>
      <c r="FP110" s="210"/>
      <c r="FQ110" s="210"/>
      <c r="FR110" s="210"/>
      <c r="FS110" s="210"/>
      <c r="FT110" s="210"/>
      <c r="FU110" s="210"/>
      <c r="FV110" s="210"/>
      <c r="FW110" s="210"/>
      <c r="FX110" s="210"/>
      <c r="FY110" s="210"/>
      <c r="FZ110" s="210"/>
      <c r="GA110" s="209"/>
      <c r="GB110" s="81"/>
      <c r="GC110" s="80"/>
      <c r="GD110" s="80"/>
      <c r="GE110" s="52"/>
      <c r="GF110" s="52">
        <f>6.47457627118644-0.519347716275206</f>
        <v>5.9552285549112343</v>
      </c>
      <c r="GG110" s="208">
        <f>SUM(GB110:GF110)</f>
        <v>5.9552285549112343</v>
      </c>
      <c r="GH110" s="1"/>
    </row>
    <row r="111" spans="1:249" ht="31.5" x14ac:dyDescent="0.25">
      <c r="A111" s="126">
        <f>A110+1</f>
        <v>31</v>
      </c>
      <c r="B111" s="203" t="s">
        <v>195</v>
      </c>
      <c r="C111" s="124" t="s">
        <v>31</v>
      </c>
      <c r="D111" s="123" t="s">
        <v>194</v>
      </c>
      <c r="E111" s="123"/>
      <c r="F111" s="123">
        <v>16.3</v>
      </c>
      <c r="G111" s="123">
        <v>2010</v>
      </c>
      <c r="H111" s="123">
        <v>2018</v>
      </c>
      <c r="I111" s="122">
        <v>5.8545458453999997</v>
      </c>
      <c r="J111" s="122">
        <v>0.71099999999999997</v>
      </c>
      <c r="K111" s="182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38"/>
      <c r="AA111" s="121"/>
      <c r="AB111" s="120"/>
      <c r="AC111" s="191">
        <v>0.71099999999999997</v>
      </c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  <c r="AN111" s="115"/>
      <c r="AO111" s="115"/>
      <c r="AP111" s="115"/>
      <c r="AQ111" s="115"/>
      <c r="AR111" s="115"/>
      <c r="AS111" s="115"/>
      <c r="AT111" s="115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5"/>
      <c r="BP111" s="115"/>
      <c r="BQ111" s="115"/>
      <c r="BR111" s="115"/>
      <c r="BS111" s="115"/>
      <c r="BT111" s="115"/>
      <c r="BU111" s="115"/>
      <c r="BV111" s="115"/>
      <c r="BW111" s="115"/>
      <c r="BX111" s="115"/>
      <c r="BY111" s="115"/>
      <c r="BZ111" s="115"/>
      <c r="CA111" s="115"/>
      <c r="CB111" s="115"/>
      <c r="CC111" s="115"/>
      <c r="CD111" s="115"/>
      <c r="CE111" s="115"/>
      <c r="CF111" s="115"/>
      <c r="CG111" s="115"/>
      <c r="CH111" s="115"/>
      <c r="CI111" s="115"/>
      <c r="CJ111" s="115"/>
      <c r="CK111" s="115"/>
      <c r="CL111" s="115"/>
      <c r="CM111" s="115"/>
      <c r="CN111" s="115"/>
      <c r="CO111" s="115"/>
      <c r="CP111" s="115"/>
      <c r="CQ111" s="115"/>
      <c r="CR111" s="115"/>
      <c r="CS111" s="115"/>
      <c r="CT111" s="115"/>
      <c r="CU111" s="115"/>
      <c r="CV111" s="115"/>
      <c r="CW111" s="115"/>
      <c r="CX111" s="115"/>
      <c r="CY111" s="115"/>
      <c r="CZ111" s="115"/>
      <c r="DA111" s="115"/>
      <c r="DB111" s="115"/>
      <c r="DC111" s="115"/>
      <c r="DD111" s="115"/>
      <c r="DE111" s="115"/>
      <c r="DF111" s="115"/>
      <c r="DG111" s="115"/>
      <c r="DH111" s="115"/>
      <c r="DI111" s="115"/>
      <c r="DJ111" s="115"/>
      <c r="DK111" s="115"/>
      <c r="DL111" s="115"/>
      <c r="DM111" s="115"/>
      <c r="DN111" s="115"/>
      <c r="DO111" s="115"/>
      <c r="DP111" s="115"/>
      <c r="DQ111" s="115"/>
      <c r="DR111" s="115"/>
      <c r="DS111" s="115"/>
      <c r="DT111" s="115"/>
      <c r="DU111" s="115"/>
      <c r="DV111" s="115"/>
      <c r="DW111" s="115"/>
      <c r="DX111" s="115"/>
      <c r="DY111" s="115"/>
      <c r="DZ111" s="115"/>
      <c r="EA111" s="115"/>
      <c r="EB111" s="135"/>
      <c r="EC111" s="115"/>
      <c r="ED111" s="115"/>
      <c r="EE111" s="115"/>
      <c r="EF111" s="115"/>
      <c r="EG111" s="115"/>
      <c r="EH111" s="115"/>
      <c r="EI111" s="115"/>
      <c r="EJ111" s="115"/>
      <c r="EK111" s="115"/>
      <c r="EL111" s="115"/>
      <c r="EM111" s="115"/>
      <c r="EN111" s="115"/>
      <c r="EO111" s="115"/>
      <c r="EP111" s="115"/>
      <c r="EQ111" s="115"/>
      <c r="ER111" s="115"/>
      <c r="ES111" s="115"/>
      <c r="ET111" s="115"/>
      <c r="EU111" s="115"/>
      <c r="EV111" s="115"/>
      <c r="EW111" s="115"/>
      <c r="EX111" s="115"/>
      <c r="EY111" s="115"/>
      <c r="EZ111" s="115"/>
      <c r="FA111" s="115"/>
      <c r="FB111" s="119">
        <f>AC111+BC111+CB111+DB111+EB111</f>
        <v>0.71099999999999997</v>
      </c>
      <c r="FC111" s="118"/>
      <c r="FD111" s="118"/>
      <c r="FE111" s="118"/>
      <c r="FF111" s="118"/>
      <c r="FG111" s="118"/>
      <c r="FH111" s="118"/>
      <c r="FI111" s="118"/>
      <c r="FJ111" s="118"/>
      <c r="FK111" s="118"/>
      <c r="FL111" s="118"/>
      <c r="FM111" s="118"/>
      <c r="FN111" s="118"/>
      <c r="FO111" s="118"/>
      <c r="FP111" s="118"/>
      <c r="FQ111" s="118"/>
      <c r="FR111" s="118"/>
      <c r="FS111" s="118"/>
      <c r="FT111" s="118"/>
      <c r="FU111" s="118"/>
      <c r="FV111" s="118"/>
      <c r="FW111" s="118"/>
      <c r="FX111" s="118"/>
      <c r="FY111" s="118"/>
      <c r="FZ111" s="118"/>
      <c r="GA111" s="117"/>
      <c r="GB111" s="116">
        <v>0.72234253000000004</v>
      </c>
      <c r="GC111" s="115"/>
      <c r="GD111" s="115"/>
      <c r="GE111" s="115"/>
      <c r="GF111" s="115"/>
      <c r="GG111" s="114">
        <f>SUM(GB111:GF111)</f>
        <v>0.72234253000000004</v>
      </c>
    </row>
    <row r="112" spans="1:249" s="10" customFormat="1" x14ac:dyDescent="0.25">
      <c r="A112" s="132"/>
      <c r="B112" s="133" t="s">
        <v>193</v>
      </c>
      <c r="C112" s="124"/>
      <c r="D112" s="139" t="s">
        <v>192</v>
      </c>
      <c r="E112" s="130"/>
      <c r="F112" s="130"/>
      <c r="G112" s="123"/>
      <c r="H112" s="123"/>
      <c r="I112" s="130">
        <f>SUM(I113:I124)</f>
        <v>524.27727864460007</v>
      </c>
      <c r="J112" s="130">
        <f>SUM(J113:J124)</f>
        <v>484.99037440000001</v>
      </c>
      <c r="K112" s="162" t="s">
        <v>191</v>
      </c>
      <c r="L112" s="130">
        <f>SUM(L113:L120)</f>
        <v>0</v>
      </c>
      <c r="M112" s="130"/>
      <c r="N112" s="130"/>
      <c r="O112" s="130"/>
      <c r="P112" s="130"/>
      <c r="Q112" s="130" t="s">
        <v>183</v>
      </c>
      <c r="R112" s="130"/>
      <c r="S112" s="130"/>
      <c r="T112" s="139" t="s">
        <v>190</v>
      </c>
      <c r="U112" s="130"/>
      <c r="V112" s="130"/>
      <c r="W112" s="130" t="s">
        <v>170</v>
      </c>
      <c r="X112" s="130"/>
      <c r="Y112" s="218"/>
      <c r="Z112" s="200" t="s">
        <v>189</v>
      </c>
      <c r="AA112" s="59"/>
      <c r="AB112" s="58"/>
      <c r="AC112" s="162">
        <f>SUM(AC113:AC124)</f>
        <v>22.883374400000001</v>
      </c>
      <c r="AD112" s="80">
        <f>SUM(AD113:AD120)</f>
        <v>0</v>
      </c>
      <c r="AE112" s="80">
        <f>SUM(AE113:AE120)</f>
        <v>0</v>
      </c>
      <c r="AF112" s="80">
        <f>SUM(AF113:AF120)</f>
        <v>0</v>
      </c>
      <c r="AG112" s="80">
        <f>SUM(AG113:AG120)</f>
        <v>0</v>
      </c>
      <c r="AH112" s="80">
        <f>SUM(AH113:AH120)</f>
        <v>0</v>
      </c>
      <c r="AI112" s="80">
        <f>SUM(AI113:AI120)</f>
        <v>0</v>
      </c>
      <c r="AJ112" s="80">
        <f>SUM(AJ113:AJ120)</f>
        <v>0</v>
      </c>
      <c r="AK112" s="80">
        <f>SUM(AK113:AK120)</f>
        <v>0</v>
      </c>
      <c r="AL112" s="80">
        <f>SUM(AL113:AL120)</f>
        <v>0</v>
      </c>
      <c r="AM112" s="80">
        <f>SUM(AM113:AM120)</f>
        <v>0</v>
      </c>
      <c r="AN112" s="80">
        <f>SUM(AN113:AN120)</f>
        <v>0</v>
      </c>
      <c r="AO112" s="80">
        <f>SUM(AO113:AO120)</f>
        <v>0</v>
      </c>
      <c r="AP112" s="80">
        <f>SUM(AP113:AP120)</f>
        <v>0</v>
      </c>
      <c r="AQ112" s="80">
        <f>SUM(AQ113:AQ120)</f>
        <v>0</v>
      </c>
      <c r="AR112" s="80">
        <f>SUM(AR113:AR120)</f>
        <v>0</v>
      </c>
      <c r="AS112" s="80">
        <f>SUM(AS113:AS120)</f>
        <v>0</v>
      </c>
      <c r="AT112" s="80">
        <f>SUM(AT113:AT120)</f>
        <v>0</v>
      </c>
      <c r="AU112" s="80">
        <f>SUM(AU113:AU120)</f>
        <v>0</v>
      </c>
      <c r="AV112" s="80">
        <f>SUM(AV113:AV120)</f>
        <v>0</v>
      </c>
      <c r="AW112" s="80">
        <f>SUM(AW113:AW120)</f>
        <v>0</v>
      </c>
      <c r="AX112" s="80">
        <f>SUM(AX113:AX120)</f>
        <v>0</v>
      </c>
      <c r="AY112" s="80">
        <f>SUM(AY113:AY120)</f>
        <v>0</v>
      </c>
      <c r="AZ112" s="80">
        <f>SUM(AZ113:AZ120)</f>
        <v>0</v>
      </c>
      <c r="BA112" s="80">
        <f>SUM(BA113:BA120)</f>
        <v>0</v>
      </c>
      <c r="BB112" s="80">
        <f>SUM(BB113:BB120)</f>
        <v>0</v>
      </c>
      <c r="BC112" s="130">
        <f>SUM(BC113:BC124)</f>
        <v>1.4</v>
      </c>
      <c r="BD112" s="130">
        <f>SUM(BD113:BD124)</f>
        <v>0</v>
      </c>
      <c r="BE112" s="130">
        <f>SUM(BE113:BE124)</f>
        <v>0</v>
      </c>
      <c r="BF112" s="130">
        <f>SUM(BF113:BF124)</f>
        <v>0</v>
      </c>
      <c r="BG112" s="130">
        <f>SUM(BG113:BG124)</f>
        <v>0</v>
      </c>
      <c r="BH112" s="130">
        <f>SUM(BH113:BH124)</f>
        <v>0</v>
      </c>
      <c r="BI112" s="130">
        <f>SUM(BI113:BI124)</f>
        <v>0</v>
      </c>
      <c r="BJ112" s="130">
        <f>SUM(BJ113:BJ124)</f>
        <v>0</v>
      </c>
      <c r="BK112" s="130">
        <f>SUM(BK113:BK124)</f>
        <v>0</v>
      </c>
      <c r="BL112" s="130">
        <f>SUM(BL113:BL124)</f>
        <v>0</v>
      </c>
      <c r="BM112" s="130">
        <f>SUM(BM113:BM124)</f>
        <v>0</v>
      </c>
      <c r="BN112" s="130">
        <f>SUM(BN113:BN124)</f>
        <v>0</v>
      </c>
      <c r="BO112" s="130">
        <f>SUM(BO113:BO124)</f>
        <v>0</v>
      </c>
      <c r="BP112" s="130">
        <f>SUM(BP113:BP124)</f>
        <v>0</v>
      </c>
      <c r="BQ112" s="130">
        <f>SUM(BQ113:BQ124)</f>
        <v>0</v>
      </c>
      <c r="BR112" s="130">
        <f>SUM(BR113:BR124)</f>
        <v>0</v>
      </c>
      <c r="BS112" s="130">
        <f>SUM(BS113:BS124)</f>
        <v>0</v>
      </c>
      <c r="BT112" s="130">
        <f>SUM(BT113:BT124)</f>
        <v>0</v>
      </c>
      <c r="BU112" s="130">
        <f>SUM(BU113:BU124)</f>
        <v>0</v>
      </c>
      <c r="BV112" s="130">
        <f>SUM(BV113:BV124)</f>
        <v>0</v>
      </c>
      <c r="BW112" s="130">
        <f>SUM(BW113:BW124)</f>
        <v>0</v>
      </c>
      <c r="BX112" s="130">
        <f>SUM(BX113:BX124)</f>
        <v>0</v>
      </c>
      <c r="BY112" s="130">
        <f>SUM(BY113:BY124)</f>
        <v>0</v>
      </c>
      <c r="BZ112" s="130">
        <f>SUM(BZ113:BZ124)</f>
        <v>0</v>
      </c>
      <c r="CA112" s="130">
        <f>SUM(CA113:CA124)</f>
        <v>0</v>
      </c>
      <c r="CB112" s="130">
        <f>SUM(CB113:CB124)</f>
        <v>137.68199999999999</v>
      </c>
      <c r="CC112" s="130">
        <f>SUM(CC113:CC124)</f>
        <v>0</v>
      </c>
      <c r="CD112" s="130">
        <f>SUM(CD113:CD124)</f>
        <v>0</v>
      </c>
      <c r="CE112" s="130">
        <f>SUM(CE113:CE124)</f>
        <v>0</v>
      </c>
      <c r="CF112" s="130">
        <f>SUM(CF113:CF124)</f>
        <v>0</v>
      </c>
      <c r="CG112" s="130">
        <f>SUM(CG113:CG124)</f>
        <v>0</v>
      </c>
      <c r="CH112" s="130">
        <f>SUM(CH113:CH124)</f>
        <v>0</v>
      </c>
      <c r="CI112" s="130">
        <f>SUM(CI113:CI124)</f>
        <v>0</v>
      </c>
      <c r="CJ112" s="130">
        <f>SUM(CJ113:CJ124)</f>
        <v>0</v>
      </c>
      <c r="CK112" s="130">
        <f>SUM(CK113:CK124)</f>
        <v>0</v>
      </c>
      <c r="CL112" s="130">
        <f>SUM(CL113:CL124)</f>
        <v>0</v>
      </c>
      <c r="CM112" s="130">
        <f>SUM(CM113:CM124)</f>
        <v>0</v>
      </c>
      <c r="CN112" s="130">
        <f>SUM(CN113:CN124)</f>
        <v>0</v>
      </c>
      <c r="CO112" s="130">
        <f>SUM(CO113:CO124)</f>
        <v>0</v>
      </c>
      <c r="CP112" s="130">
        <f>SUM(CP113:CP124)</f>
        <v>0</v>
      </c>
      <c r="CQ112" s="130">
        <f>SUM(CQ113:CQ124)</f>
        <v>0</v>
      </c>
      <c r="CR112" s="130">
        <f>SUM(CR113:CR124)</f>
        <v>0</v>
      </c>
      <c r="CS112" s="130">
        <f>SUM(CS113:CS124)</f>
        <v>0</v>
      </c>
      <c r="CT112" s="130">
        <f>SUM(CT113:CT124)</f>
        <v>0</v>
      </c>
      <c r="CU112" s="130">
        <f>SUM(CU113:CU124)</f>
        <v>0</v>
      </c>
      <c r="CV112" s="130">
        <f>SUM(CV113:CV124)</f>
        <v>0</v>
      </c>
      <c r="CW112" s="130">
        <f>SUM(CW113:CW124)</f>
        <v>0</v>
      </c>
      <c r="CX112" s="130">
        <f>SUM(CX113:CX124)</f>
        <v>0</v>
      </c>
      <c r="CY112" s="130">
        <f>SUM(CY113:CY124)</f>
        <v>0</v>
      </c>
      <c r="CZ112" s="130">
        <f>SUM(CZ113:CZ124)</f>
        <v>0</v>
      </c>
      <c r="DA112" s="130">
        <f>SUM(DA113:DA124)</f>
        <v>0</v>
      </c>
      <c r="DB112" s="130">
        <f>SUM(DB113:DB124)</f>
        <v>75</v>
      </c>
      <c r="DC112" s="130">
        <f>SUM(DC113:DC124)</f>
        <v>0</v>
      </c>
      <c r="DD112" s="130">
        <f>SUM(DD113:DD124)</f>
        <v>0</v>
      </c>
      <c r="DE112" s="130">
        <f>SUM(DE113:DE124)</f>
        <v>0</v>
      </c>
      <c r="DF112" s="130">
        <f>SUM(DF113:DF124)</f>
        <v>0</v>
      </c>
      <c r="DG112" s="130">
        <f>SUM(DG113:DG124)</f>
        <v>0</v>
      </c>
      <c r="DH112" s="130">
        <f>SUM(DH113:DH124)</f>
        <v>0</v>
      </c>
      <c r="DI112" s="130">
        <f>SUM(DI113:DI124)</f>
        <v>0</v>
      </c>
      <c r="DJ112" s="130">
        <f>SUM(DJ113:DJ124)</f>
        <v>0</v>
      </c>
      <c r="DK112" s="130">
        <f>SUM(DK113:DK124)</f>
        <v>0</v>
      </c>
      <c r="DL112" s="130">
        <f>SUM(DL113:DL124)</f>
        <v>0</v>
      </c>
      <c r="DM112" s="130">
        <f>SUM(DM113:DM124)</f>
        <v>0</v>
      </c>
      <c r="DN112" s="130">
        <f>SUM(DN113:DN124)</f>
        <v>0</v>
      </c>
      <c r="DO112" s="130">
        <f>SUM(DO113:DO124)</f>
        <v>0</v>
      </c>
      <c r="DP112" s="130">
        <f>SUM(DP113:DP124)</f>
        <v>0</v>
      </c>
      <c r="DQ112" s="130">
        <f>SUM(DQ113:DQ124)</f>
        <v>0</v>
      </c>
      <c r="DR112" s="130">
        <f>SUM(DR113:DR124)</f>
        <v>0</v>
      </c>
      <c r="DS112" s="130">
        <f>SUM(DS113:DS124)</f>
        <v>0</v>
      </c>
      <c r="DT112" s="130">
        <f>SUM(DT113:DT124)</f>
        <v>0</v>
      </c>
      <c r="DU112" s="130">
        <f>SUM(DU113:DU124)</f>
        <v>0</v>
      </c>
      <c r="DV112" s="130">
        <f>SUM(DV113:DV124)</f>
        <v>0</v>
      </c>
      <c r="DW112" s="130">
        <f>SUM(DW113:DW124)</f>
        <v>0</v>
      </c>
      <c r="DX112" s="130">
        <f>SUM(DX113:DX124)</f>
        <v>0</v>
      </c>
      <c r="DY112" s="130">
        <f>SUM(DY113:DY124)</f>
        <v>0</v>
      </c>
      <c r="DZ112" s="130">
        <f>SUM(DZ113:DZ124)</f>
        <v>0</v>
      </c>
      <c r="EA112" s="130">
        <f>SUM(EA113:EA124)</f>
        <v>0</v>
      </c>
      <c r="EB112" s="130">
        <f>SUM(EB113:EB124)</f>
        <v>248.02500000000001</v>
      </c>
      <c r="EC112" s="130">
        <f>SUM(EC113:EC124)</f>
        <v>0</v>
      </c>
      <c r="ED112" s="130">
        <f>SUM(ED113:ED124)</f>
        <v>0</v>
      </c>
      <c r="EE112" s="130">
        <f>SUM(EE113:EE124)</f>
        <v>0</v>
      </c>
      <c r="EF112" s="130">
        <f>SUM(EF113:EF124)</f>
        <v>0</v>
      </c>
      <c r="EG112" s="130">
        <f>SUM(EG113:EG124)</f>
        <v>0</v>
      </c>
      <c r="EH112" s="130">
        <f>SUM(EH113:EH124)</f>
        <v>0</v>
      </c>
      <c r="EI112" s="130">
        <f>SUM(EI113:EI124)</f>
        <v>0</v>
      </c>
      <c r="EJ112" s="130">
        <f>SUM(EJ113:EJ124)</f>
        <v>0</v>
      </c>
      <c r="EK112" s="130">
        <f>SUM(EK113:EK124)</f>
        <v>0</v>
      </c>
      <c r="EL112" s="130">
        <f>SUM(EL113:EL124)</f>
        <v>0</v>
      </c>
      <c r="EM112" s="130">
        <f>SUM(EM113:EM124)</f>
        <v>0</v>
      </c>
      <c r="EN112" s="130">
        <f>SUM(EN113:EN124)</f>
        <v>0</v>
      </c>
      <c r="EO112" s="130">
        <f>SUM(EO113:EO124)</f>
        <v>0</v>
      </c>
      <c r="EP112" s="130">
        <f>SUM(EP113:EP124)</f>
        <v>0</v>
      </c>
      <c r="EQ112" s="130">
        <f>SUM(EQ113:EQ124)</f>
        <v>0</v>
      </c>
      <c r="ER112" s="130">
        <f>SUM(ER113:ER124)</f>
        <v>0</v>
      </c>
      <c r="ES112" s="130">
        <f>SUM(ES113:ES124)</f>
        <v>0</v>
      </c>
      <c r="ET112" s="130">
        <f>SUM(ET113:ET124)</f>
        <v>0</v>
      </c>
      <c r="EU112" s="130">
        <f>SUM(EU113:EU124)</f>
        <v>0</v>
      </c>
      <c r="EV112" s="130">
        <f>SUM(EV113:EV124)</f>
        <v>0</v>
      </c>
      <c r="EW112" s="130">
        <f>SUM(EW113:EW124)</f>
        <v>0</v>
      </c>
      <c r="EX112" s="130">
        <f>SUM(EX113:EX124)</f>
        <v>0</v>
      </c>
      <c r="EY112" s="130">
        <f>SUM(EY113:EY124)</f>
        <v>0</v>
      </c>
      <c r="EZ112" s="130">
        <f>SUM(EZ113:EZ124)</f>
        <v>0</v>
      </c>
      <c r="FA112" s="130">
        <f>SUM(FA113:FA124)</f>
        <v>0</v>
      </c>
      <c r="FB112" s="217">
        <f>SUM(FB113:FB124)</f>
        <v>484.99037440000001</v>
      </c>
      <c r="FC112" s="146"/>
      <c r="FD112" s="146"/>
      <c r="FE112" s="146"/>
      <c r="FF112" s="146"/>
      <c r="FG112" s="146"/>
      <c r="FH112" s="146"/>
      <c r="FI112" s="146"/>
      <c r="FJ112" s="146"/>
      <c r="FK112" s="146"/>
      <c r="FL112" s="146"/>
      <c r="FM112" s="146"/>
      <c r="FN112" s="146"/>
      <c r="FO112" s="146"/>
      <c r="FP112" s="146"/>
      <c r="FQ112" s="146"/>
      <c r="FR112" s="146"/>
      <c r="FS112" s="146"/>
      <c r="FT112" s="146"/>
      <c r="FU112" s="146"/>
      <c r="FV112" s="146"/>
      <c r="FW112" s="146"/>
      <c r="FX112" s="146"/>
      <c r="FY112" s="146"/>
      <c r="FZ112" s="146"/>
      <c r="GA112" s="145"/>
      <c r="GB112" s="81">
        <f>SUM(GB113:GB124)</f>
        <v>4.9567913855932284</v>
      </c>
      <c r="GC112" s="80">
        <f>SUM(GC113:GC124)</f>
        <v>1.1948305084745765</v>
      </c>
      <c r="GD112" s="80">
        <f>SUM(GD113:GD120)</f>
        <v>116.300593220339</v>
      </c>
      <c r="GE112" s="80">
        <f>SUM(GE113:GE120)</f>
        <v>3.3898305084745766</v>
      </c>
      <c r="GF112" s="80">
        <f>SUM(GF113:GF120)</f>
        <v>141.54661016949154</v>
      </c>
      <c r="GG112" s="79">
        <f>SUM(GB112:GF112)</f>
        <v>267.3886557923729</v>
      </c>
      <c r="GH112" s="1"/>
      <c r="GI112" s="78"/>
      <c r="GJ112" s="78"/>
      <c r="GK112" s="78"/>
      <c r="GL112" s="78"/>
      <c r="GM112" s="78"/>
      <c r="GN112" s="78"/>
      <c r="GO112" s="78"/>
      <c r="GP112" s="78"/>
      <c r="GQ112" s="78"/>
      <c r="GR112" s="78"/>
      <c r="GS112" s="78"/>
      <c r="GT112" s="78"/>
      <c r="GU112" s="78"/>
      <c r="GV112" s="78"/>
      <c r="GW112" s="78"/>
      <c r="GX112" s="78"/>
      <c r="GY112" s="78"/>
      <c r="GZ112" s="78"/>
      <c r="HA112" s="78"/>
      <c r="HB112" s="78"/>
      <c r="HC112" s="78"/>
      <c r="HD112" s="78"/>
      <c r="HE112" s="78"/>
      <c r="HF112" s="78"/>
      <c r="HG112" s="78"/>
      <c r="HH112" s="78"/>
      <c r="HI112" s="78"/>
      <c r="HJ112" s="78"/>
      <c r="HK112" s="78"/>
      <c r="HL112" s="78"/>
      <c r="HM112" s="78"/>
      <c r="HN112" s="78"/>
      <c r="HO112" s="78"/>
      <c r="HP112" s="78"/>
      <c r="HQ112" s="78"/>
      <c r="HR112" s="78"/>
      <c r="HS112" s="78"/>
      <c r="HT112" s="78"/>
      <c r="HU112" s="78"/>
      <c r="HV112" s="78"/>
      <c r="HW112" s="78"/>
      <c r="HX112" s="78"/>
      <c r="HY112" s="78"/>
      <c r="HZ112" s="78"/>
      <c r="IA112" s="78"/>
      <c r="IB112" s="78"/>
      <c r="IC112" s="78"/>
      <c r="ID112" s="78"/>
      <c r="IE112" s="78"/>
      <c r="IF112" s="78"/>
      <c r="IG112" s="78"/>
      <c r="IH112" s="78"/>
      <c r="II112" s="78"/>
      <c r="IJ112" s="78"/>
      <c r="IK112" s="78"/>
      <c r="IL112" s="78"/>
      <c r="IM112" s="78"/>
      <c r="IN112" s="78"/>
      <c r="IO112" s="78"/>
    </row>
    <row r="113" spans="1:249" ht="31.5" x14ac:dyDescent="0.25">
      <c r="A113" s="126">
        <f>A111+1</f>
        <v>32</v>
      </c>
      <c r="B113" s="203" t="s">
        <v>188</v>
      </c>
      <c r="C113" s="124" t="s">
        <v>31</v>
      </c>
      <c r="D113" s="123" t="s">
        <v>178</v>
      </c>
      <c r="E113" s="123"/>
      <c r="F113" s="123">
        <v>8</v>
      </c>
      <c r="G113" s="123">
        <v>2012</v>
      </c>
      <c r="H113" s="123">
        <v>2013</v>
      </c>
      <c r="I113" s="122">
        <v>20.249275539999996</v>
      </c>
      <c r="J113" s="122">
        <v>17.053000000000001</v>
      </c>
      <c r="K113" s="182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38"/>
      <c r="AA113" s="121"/>
      <c r="AB113" s="120"/>
      <c r="AC113" s="191">
        <v>17.053000000000001</v>
      </c>
      <c r="AD113" s="115"/>
      <c r="AE113" s="115"/>
      <c r="AF113" s="115"/>
      <c r="AG113" s="115"/>
      <c r="AH113" s="115"/>
      <c r="AI113" s="115"/>
      <c r="AJ113" s="115"/>
      <c r="AK113" s="115"/>
      <c r="AL113" s="115"/>
      <c r="AM113" s="115"/>
      <c r="AN113" s="115"/>
      <c r="AO113" s="115"/>
      <c r="AP113" s="115"/>
      <c r="AQ113" s="115"/>
      <c r="AR113" s="115"/>
      <c r="AS113" s="115"/>
      <c r="AT113" s="115"/>
      <c r="AU113" s="115"/>
      <c r="AV113" s="115"/>
      <c r="AW113" s="115"/>
      <c r="AX113" s="115"/>
      <c r="AY113" s="115"/>
      <c r="AZ113" s="115"/>
      <c r="BA113" s="115"/>
      <c r="BB113" s="115"/>
      <c r="BC113" s="115"/>
      <c r="BD113" s="115"/>
      <c r="BE113" s="115"/>
      <c r="BF113" s="115"/>
      <c r="BG113" s="115"/>
      <c r="BH113" s="115"/>
      <c r="BI113" s="115"/>
      <c r="BJ113" s="115"/>
      <c r="BK113" s="115"/>
      <c r="BL113" s="115"/>
      <c r="BM113" s="115"/>
      <c r="BN113" s="115"/>
      <c r="BO113" s="115"/>
      <c r="BP113" s="115"/>
      <c r="BQ113" s="115"/>
      <c r="BR113" s="115"/>
      <c r="BS113" s="115"/>
      <c r="BT113" s="115"/>
      <c r="BU113" s="115"/>
      <c r="BV113" s="115"/>
      <c r="BW113" s="115"/>
      <c r="BX113" s="115"/>
      <c r="BY113" s="115"/>
      <c r="BZ113" s="115"/>
      <c r="CA113" s="115"/>
      <c r="CB113" s="115"/>
      <c r="CC113" s="115"/>
      <c r="CD113" s="115"/>
      <c r="CE113" s="115"/>
      <c r="CF113" s="115"/>
      <c r="CG113" s="115"/>
      <c r="CH113" s="115"/>
      <c r="CI113" s="115"/>
      <c r="CJ113" s="115"/>
      <c r="CK113" s="115"/>
      <c r="CL113" s="115"/>
      <c r="CM113" s="115"/>
      <c r="CN113" s="115"/>
      <c r="CO113" s="115"/>
      <c r="CP113" s="115"/>
      <c r="CQ113" s="115"/>
      <c r="CR113" s="115"/>
      <c r="CS113" s="115"/>
      <c r="CT113" s="115"/>
      <c r="CU113" s="115"/>
      <c r="CV113" s="115"/>
      <c r="CW113" s="115"/>
      <c r="CX113" s="115"/>
      <c r="CY113" s="115"/>
      <c r="CZ113" s="115"/>
      <c r="DA113" s="115"/>
      <c r="DB113" s="115"/>
      <c r="DC113" s="115"/>
      <c r="DD113" s="115"/>
      <c r="DE113" s="115"/>
      <c r="DF113" s="115"/>
      <c r="DG113" s="115"/>
      <c r="DH113" s="115"/>
      <c r="DI113" s="115"/>
      <c r="DJ113" s="115"/>
      <c r="DK113" s="115"/>
      <c r="DL113" s="115"/>
      <c r="DM113" s="115"/>
      <c r="DN113" s="115"/>
      <c r="DO113" s="115"/>
      <c r="DP113" s="115"/>
      <c r="DQ113" s="115"/>
      <c r="DR113" s="115"/>
      <c r="DS113" s="115"/>
      <c r="DT113" s="115"/>
      <c r="DU113" s="115"/>
      <c r="DV113" s="115"/>
      <c r="DW113" s="115"/>
      <c r="DX113" s="115"/>
      <c r="DY113" s="115"/>
      <c r="DZ113" s="115"/>
      <c r="EA113" s="115"/>
      <c r="EB113" s="115"/>
      <c r="EC113" s="115"/>
      <c r="ED113" s="115"/>
      <c r="EE113" s="115"/>
      <c r="EF113" s="115"/>
      <c r="EG113" s="115"/>
      <c r="EH113" s="115"/>
      <c r="EI113" s="115"/>
      <c r="EJ113" s="115"/>
      <c r="EK113" s="115"/>
      <c r="EL113" s="115"/>
      <c r="EM113" s="115"/>
      <c r="EN113" s="115"/>
      <c r="EO113" s="115"/>
      <c r="EP113" s="115"/>
      <c r="EQ113" s="115"/>
      <c r="ER113" s="115"/>
      <c r="ES113" s="115"/>
      <c r="ET113" s="115"/>
      <c r="EU113" s="115"/>
      <c r="EV113" s="115"/>
      <c r="EW113" s="115"/>
      <c r="EX113" s="115"/>
      <c r="EY113" s="115"/>
      <c r="EZ113" s="115"/>
      <c r="FA113" s="115"/>
      <c r="FB113" s="119">
        <f>AC113+BC113+CB113+DB113+EB113</f>
        <v>17.053000000000001</v>
      </c>
      <c r="FC113" s="118"/>
      <c r="FD113" s="118"/>
      <c r="FE113" s="118"/>
      <c r="FF113" s="118"/>
      <c r="FG113" s="118"/>
      <c r="FH113" s="118"/>
      <c r="FI113" s="118"/>
      <c r="FJ113" s="118"/>
      <c r="FK113" s="118"/>
      <c r="FL113" s="118"/>
      <c r="FM113" s="118"/>
      <c r="FN113" s="118"/>
      <c r="FO113" s="118"/>
      <c r="FP113" s="118"/>
      <c r="FQ113" s="118"/>
      <c r="FR113" s="118"/>
      <c r="FS113" s="118"/>
      <c r="FT113" s="118"/>
      <c r="FU113" s="118"/>
      <c r="FV113" s="118"/>
      <c r="FW113" s="118"/>
      <c r="FX113" s="118"/>
      <c r="FY113" s="118"/>
      <c r="FZ113" s="118"/>
      <c r="GA113" s="117"/>
      <c r="GB113" s="116"/>
      <c r="GC113" s="115"/>
      <c r="GD113" s="115"/>
      <c r="GE113" s="115"/>
      <c r="GF113" s="115"/>
      <c r="GG113" s="114">
        <f>SUM(GB113:GF113)</f>
        <v>0</v>
      </c>
    </row>
    <row r="114" spans="1:249" ht="31.5" x14ac:dyDescent="0.25">
      <c r="A114" s="126">
        <f>A113+1</f>
        <v>33</v>
      </c>
      <c r="B114" s="203" t="s">
        <v>187</v>
      </c>
      <c r="C114" s="124" t="s">
        <v>31</v>
      </c>
      <c r="D114" s="123" t="s">
        <v>167</v>
      </c>
      <c r="E114" s="123"/>
      <c r="F114" s="123">
        <v>12.6</v>
      </c>
      <c r="G114" s="123">
        <v>2008</v>
      </c>
      <c r="H114" s="123">
        <v>2018</v>
      </c>
      <c r="I114" s="122">
        <v>185.22896190660001</v>
      </c>
      <c r="J114" s="122">
        <v>167.02500000000001</v>
      </c>
      <c r="K114" s="182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38"/>
      <c r="AA114" s="121"/>
      <c r="AB114" s="120"/>
      <c r="AC114" s="191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115"/>
      <c r="BS114" s="115"/>
      <c r="BT114" s="115"/>
      <c r="BU114" s="115"/>
      <c r="BV114" s="115"/>
      <c r="BW114" s="115"/>
      <c r="BX114" s="115"/>
      <c r="BY114" s="115"/>
      <c r="BZ114" s="115"/>
      <c r="CA114" s="115"/>
      <c r="CB114" s="171"/>
      <c r="CC114" s="115"/>
      <c r="CD114" s="115"/>
      <c r="CE114" s="115"/>
      <c r="CF114" s="115"/>
      <c r="CG114" s="115"/>
      <c r="CH114" s="115"/>
      <c r="CI114" s="115"/>
      <c r="CJ114" s="115"/>
      <c r="CK114" s="115"/>
      <c r="CL114" s="115"/>
      <c r="CM114" s="115"/>
      <c r="CN114" s="115"/>
      <c r="CO114" s="115"/>
      <c r="CP114" s="115"/>
      <c r="CQ114" s="115"/>
      <c r="CR114" s="115"/>
      <c r="CS114" s="115"/>
      <c r="CT114" s="115"/>
      <c r="CU114" s="115"/>
      <c r="CV114" s="115"/>
      <c r="CW114" s="115"/>
      <c r="CX114" s="115"/>
      <c r="CY114" s="115"/>
      <c r="CZ114" s="115"/>
      <c r="DA114" s="115"/>
      <c r="DB114" s="115"/>
      <c r="DC114" s="115"/>
      <c r="DD114" s="115"/>
      <c r="DE114" s="115"/>
      <c r="DF114" s="115"/>
      <c r="DG114" s="115"/>
      <c r="DH114" s="115"/>
      <c r="DI114" s="115"/>
      <c r="DJ114" s="115"/>
      <c r="DK114" s="115"/>
      <c r="DL114" s="115"/>
      <c r="DM114" s="115"/>
      <c r="DN114" s="115"/>
      <c r="DO114" s="115"/>
      <c r="DP114" s="115"/>
      <c r="DQ114" s="115"/>
      <c r="DR114" s="115"/>
      <c r="DS114" s="115"/>
      <c r="DT114" s="115"/>
      <c r="DU114" s="115"/>
      <c r="DV114" s="115"/>
      <c r="DW114" s="115"/>
      <c r="DX114" s="115"/>
      <c r="DY114" s="115"/>
      <c r="DZ114" s="115"/>
      <c r="EA114" s="115"/>
      <c r="EB114" s="115">
        <v>167.02500000000001</v>
      </c>
      <c r="EC114" s="115"/>
      <c r="ED114" s="115"/>
      <c r="EE114" s="115"/>
      <c r="EF114" s="115"/>
      <c r="EG114" s="115"/>
      <c r="EH114" s="115"/>
      <c r="EI114" s="115"/>
      <c r="EJ114" s="115"/>
      <c r="EK114" s="115"/>
      <c r="EL114" s="115"/>
      <c r="EM114" s="115"/>
      <c r="EN114" s="115"/>
      <c r="EO114" s="115"/>
      <c r="EP114" s="115"/>
      <c r="EQ114" s="115"/>
      <c r="ER114" s="115"/>
      <c r="ES114" s="115"/>
      <c r="ET114" s="115"/>
      <c r="EU114" s="115"/>
      <c r="EV114" s="115"/>
      <c r="EW114" s="115"/>
      <c r="EX114" s="115"/>
      <c r="EY114" s="115"/>
      <c r="EZ114" s="115"/>
      <c r="FA114" s="115"/>
      <c r="FB114" s="119">
        <f>AC114+BC114+CB114+DB114+EB114</f>
        <v>167.02500000000001</v>
      </c>
      <c r="FC114" s="118"/>
      <c r="FD114" s="118"/>
      <c r="FE114" s="118"/>
      <c r="FF114" s="118"/>
      <c r="FG114" s="118"/>
      <c r="FH114" s="118"/>
      <c r="FI114" s="118"/>
      <c r="FJ114" s="118"/>
      <c r="FK114" s="118"/>
      <c r="FL114" s="118"/>
      <c r="FM114" s="118"/>
      <c r="FN114" s="118"/>
      <c r="FO114" s="118"/>
      <c r="FP114" s="118"/>
      <c r="FQ114" s="118"/>
      <c r="FR114" s="118"/>
      <c r="FS114" s="118"/>
      <c r="FT114" s="118"/>
      <c r="FU114" s="118"/>
      <c r="FV114" s="118"/>
      <c r="FW114" s="118"/>
      <c r="FX114" s="118"/>
      <c r="FY114" s="118"/>
      <c r="FZ114" s="118"/>
      <c r="GA114" s="117"/>
      <c r="GB114" s="116"/>
      <c r="GC114" s="115"/>
      <c r="GD114" s="115"/>
      <c r="GE114" s="115"/>
      <c r="GF114" s="115">
        <f>EB114/1.18</f>
        <v>141.54661016949154</v>
      </c>
      <c r="GG114" s="114">
        <f>SUM(GB114:GF114)</f>
        <v>141.54661016949154</v>
      </c>
      <c r="GH114" s="1" t="s">
        <v>186</v>
      </c>
    </row>
    <row r="115" spans="1:249" ht="31.5" x14ac:dyDescent="0.25">
      <c r="A115" s="126">
        <f>A114+1</f>
        <v>34</v>
      </c>
      <c r="B115" s="203" t="s">
        <v>185</v>
      </c>
      <c r="C115" s="124" t="s">
        <v>31</v>
      </c>
      <c r="D115" s="123" t="s">
        <v>184</v>
      </c>
      <c r="E115" s="123"/>
      <c r="F115" s="123">
        <v>20</v>
      </c>
      <c r="G115" s="123">
        <v>2008</v>
      </c>
      <c r="H115" s="123">
        <v>2015</v>
      </c>
      <c r="I115" s="122">
        <v>144.52335261499999</v>
      </c>
      <c r="J115" s="122">
        <v>137.90599999999998</v>
      </c>
      <c r="K115" s="182"/>
      <c r="L115" s="123"/>
      <c r="M115" s="123"/>
      <c r="N115" s="123"/>
      <c r="O115" s="123"/>
      <c r="P115" s="123"/>
      <c r="Q115" s="123" t="s">
        <v>183</v>
      </c>
      <c r="R115" s="123"/>
      <c r="S115" s="123">
        <v>26</v>
      </c>
      <c r="T115" s="123"/>
      <c r="U115" s="123"/>
      <c r="V115" s="123"/>
      <c r="W115" s="123"/>
      <c r="X115" s="123"/>
      <c r="Y115" s="123"/>
      <c r="Z115" s="138" t="s">
        <v>183</v>
      </c>
      <c r="AA115" s="121"/>
      <c r="AB115" s="120">
        <v>26</v>
      </c>
      <c r="AC115" s="191">
        <v>0.224</v>
      </c>
      <c r="AD115" s="115"/>
      <c r="AE115" s="115"/>
      <c r="AF115" s="115"/>
      <c r="AG115" s="115"/>
      <c r="AH115" s="115"/>
      <c r="AI115" s="115"/>
      <c r="AJ115" s="115"/>
      <c r="AK115" s="115"/>
      <c r="AL115" s="115"/>
      <c r="AM115" s="115"/>
      <c r="AN115" s="115"/>
      <c r="AO115" s="115"/>
      <c r="AP115" s="115"/>
      <c r="AQ115" s="115"/>
      <c r="AR115" s="115"/>
      <c r="AS115" s="115"/>
      <c r="AT115" s="115"/>
      <c r="AU115" s="115"/>
      <c r="AV115" s="115"/>
      <c r="AW115" s="115"/>
      <c r="AX115" s="115"/>
      <c r="AY115" s="115"/>
      <c r="AZ115" s="115"/>
      <c r="BA115" s="115"/>
      <c r="BB115" s="115"/>
      <c r="BC115" s="115"/>
      <c r="BD115" s="115"/>
      <c r="BE115" s="115"/>
      <c r="BF115" s="115"/>
      <c r="BG115" s="115"/>
      <c r="BH115" s="115"/>
      <c r="BI115" s="115"/>
      <c r="BJ115" s="115"/>
      <c r="BK115" s="115"/>
      <c r="BL115" s="115"/>
      <c r="BM115" s="115"/>
      <c r="BN115" s="115"/>
      <c r="BO115" s="115"/>
      <c r="BP115" s="115"/>
      <c r="BQ115" s="115"/>
      <c r="BR115" s="115"/>
      <c r="BS115" s="115"/>
      <c r="BT115" s="115"/>
      <c r="BU115" s="115"/>
      <c r="BV115" s="115"/>
      <c r="BW115" s="115"/>
      <c r="BX115" s="115"/>
      <c r="BY115" s="115"/>
      <c r="BZ115" s="115"/>
      <c r="CA115" s="115"/>
      <c r="CB115" s="171">
        <v>137.68199999999999</v>
      </c>
      <c r="CC115" s="115"/>
      <c r="CD115" s="115"/>
      <c r="CE115" s="115"/>
      <c r="CF115" s="115"/>
      <c r="CG115" s="115"/>
      <c r="CH115" s="115"/>
      <c r="CI115" s="115"/>
      <c r="CJ115" s="115"/>
      <c r="CK115" s="115"/>
      <c r="CL115" s="115"/>
      <c r="CM115" s="115"/>
      <c r="CN115" s="115"/>
      <c r="CO115" s="115"/>
      <c r="CP115" s="115"/>
      <c r="CQ115" s="115"/>
      <c r="CR115" s="115"/>
      <c r="CS115" s="115"/>
      <c r="CT115" s="115"/>
      <c r="CU115" s="115"/>
      <c r="CV115" s="115"/>
      <c r="CW115" s="115"/>
      <c r="CX115" s="115"/>
      <c r="CY115" s="115"/>
      <c r="CZ115" s="115"/>
      <c r="DA115" s="115"/>
      <c r="DB115" s="115"/>
      <c r="DC115" s="115"/>
      <c r="DD115" s="115"/>
      <c r="DE115" s="115"/>
      <c r="DF115" s="115"/>
      <c r="DG115" s="115"/>
      <c r="DH115" s="115"/>
      <c r="DI115" s="115"/>
      <c r="DJ115" s="115"/>
      <c r="DK115" s="115"/>
      <c r="DL115" s="115"/>
      <c r="DM115" s="115"/>
      <c r="DN115" s="115"/>
      <c r="DO115" s="115"/>
      <c r="DP115" s="115"/>
      <c r="DQ115" s="115"/>
      <c r="DR115" s="115"/>
      <c r="DS115" s="115"/>
      <c r="DT115" s="115"/>
      <c r="DU115" s="115"/>
      <c r="DV115" s="115"/>
      <c r="DW115" s="115"/>
      <c r="DX115" s="115"/>
      <c r="DY115" s="115"/>
      <c r="DZ115" s="115"/>
      <c r="EA115" s="115"/>
      <c r="EB115" s="115"/>
      <c r="EC115" s="115"/>
      <c r="ED115" s="115"/>
      <c r="EE115" s="115"/>
      <c r="EF115" s="115"/>
      <c r="EG115" s="115"/>
      <c r="EH115" s="115"/>
      <c r="EI115" s="115"/>
      <c r="EJ115" s="115"/>
      <c r="EK115" s="115"/>
      <c r="EL115" s="115"/>
      <c r="EM115" s="115"/>
      <c r="EN115" s="115"/>
      <c r="EO115" s="115"/>
      <c r="EP115" s="115"/>
      <c r="EQ115" s="115"/>
      <c r="ER115" s="115"/>
      <c r="ES115" s="115"/>
      <c r="ET115" s="115"/>
      <c r="EU115" s="115"/>
      <c r="EV115" s="115"/>
      <c r="EW115" s="115"/>
      <c r="EX115" s="115"/>
      <c r="EY115" s="115"/>
      <c r="EZ115" s="115"/>
      <c r="FA115" s="115"/>
      <c r="FB115" s="119">
        <f>AC115+BC115+CB115+DB115+EB115</f>
        <v>137.90599999999998</v>
      </c>
      <c r="FC115" s="118"/>
      <c r="FD115" s="118"/>
      <c r="FE115" s="118"/>
      <c r="FF115" s="118"/>
      <c r="FG115" s="118"/>
      <c r="FH115" s="118"/>
      <c r="FI115" s="118"/>
      <c r="FJ115" s="118"/>
      <c r="FK115" s="118"/>
      <c r="FL115" s="118"/>
      <c r="FM115" s="118"/>
      <c r="FN115" s="118"/>
      <c r="FO115" s="118"/>
      <c r="FP115" s="118"/>
      <c r="FQ115" s="118"/>
      <c r="FR115" s="118"/>
      <c r="FS115" s="118"/>
      <c r="FT115" s="118"/>
      <c r="FU115" s="118"/>
      <c r="FV115" s="118"/>
      <c r="FW115" s="118"/>
      <c r="FX115" s="118"/>
      <c r="FY115" s="118"/>
      <c r="FZ115" s="118"/>
      <c r="GA115" s="117"/>
      <c r="GB115" s="116">
        <v>0.22150325000000001</v>
      </c>
      <c r="GC115" s="115"/>
      <c r="GD115" s="115">
        <v>116.300593220339</v>
      </c>
      <c r="GE115" s="115"/>
      <c r="GF115" s="115"/>
      <c r="GG115" s="114">
        <f>SUM(GB115:GF115)</f>
        <v>116.52209647033899</v>
      </c>
    </row>
    <row r="116" spans="1:249" ht="31.5" x14ac:dyDescent="0.25">
      <c r="A116" s="126">
        <f>A115+1</f>
        <v>35</v>
      </c>
      <c r="B116" s="203" t="s">
        <v>182</v>
      </c>
      <c r="C116" s="124" t="s">
        <v>31</v>
      </c>
      <c r="D116" s="123" t="s">
        <v>181</v>
      </c>
      <c r="E116" s="123"/>
      <c r="F116" s="123">
        <v>26</v>
      </c>
      <c r="G116" s="123">
        <v>2011</v>
      </c>
      <c r="H116" s="123">
        <v>2013</v>
      </c>
      <c r="I116" s="122">
        <v>13.261214183</v>
      </c>
      <c r="J116" s="122">
        <v>2</v>
      </c>
      <c r="K116" s="182" t="s">
        <v>180</v>
      </c>
      <c r="L116" s="123"/>
      <c r="M116" s="123">
        <v>16</v>
      </c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215"/>
      <c r="Z116" s="214" t="s">
        <v>180</v>
      </c>
      <c r="AA116" s="121"/>
      <c r="AB116" s="120">
        <v>16</v>
      </c>
      <c r="AC116" s="191">
        <v>2</v>
      </c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  <c r="AV116" s="115"/>
      <c r="AW116" s="115"/>
      <c r="AX116" s="115"/>
      <c r="AY116" s="115"/>
      <c r="AZ116" s="115"/>
      <c r="BA116" s="115"/>
      <c r="BB116" s="115"/>
      <c r="BC116" s="115"/>
      <c r="BD116" s="115"/>
      <c r="BE116" s="115"/>
      <c r="BF116" s="115"/>
      <c r="BG116" s="115"/>
      <c r="BH116" s="115"/>
      <c r="BI116" s="115"/>
      <c r="BJ116" s="115"/>
      <c r="BK116" s="115"/>
      <c r="BL116" s="115"/>
      <c r="BM116" s="115"/>
      <c r="BN116" s="115"/>
      <c r="BO116" s="115"/>
      <c r="BP116" s="115"/>
      <c r="BQ116" s="115"/>
      <c r="BR116" s="115"/>
      <c r="BS116" s="115"/>
      <c r="BT116" s="115"/>
      <c r="BU116" s="115"/>
      <c r="BV116" s="115"/>
      <c r="BW116" s="115"/>
      <c r="BX116" s="115"/>
      <c r="BY116" s="115"/>
      <c r="BZ116" s="115"/>
      <c r="CA116" s="115"/>
      <c r="CB116" s="115"/>
      <c r="CC116" s="115"/>
      <c r="CD116" s="115"/>
      <c r="CE116" s="115"/>
      <c r="CF116" s="115"/>
      <c r="CG116" s="115"/>
      <c r="CH116" s="115"/>
      <c r="CI116" s="115"/>
      <c r="CJ116" s="115"/>
      <c r="CK116" s="115"/>
      <c r="CL116" s="115"/>
      <c r="CM116" s="115"/>
      <c r="CN116" s="115"/>
      <c r="CO116" s="115"/>
      <c r="CP116" s="115"/>
      <c r="CQ116" s="115"/>
      <c r="CR116" s="115"/>
      <c r="CS116" s="115"/>
      <c r="CT116" s="115"/>
      <c r="CU116" s="115"/>
      <c r="CV116" s="115"/>
      <c r="CW116" s="115"/>
      <c r="CX116" s="115"/>
      <c r="CY116" s="115"/>
      <c r="CZ116" s="115"/>
      <c r="DA116" s="115"/>
      <c r="DB116" s="115"/>
      <c r="DC116" s="115"/>
      <c r="DD116" s="115"/>
      <c r="DE116" s="115"/>
      <c r="DF116" s="115"/>
      <c r="DG116" s="115"/>
      <c r="DH116" s="115"/>
      <c r="DI116" s="115"/>
      <c r="DJ116" s="115"/>
      <c r="DK116" s="115"/>
      <c r="DL116" s="115"/>
      <c r="DM116" s="115"/>
      <c r="DN116" s="115"/>
      <c r="DO116" s="115"/>
      <c r="DP116" s="115"/>
      <c r="DQ116" s="115"/>
      <c r="DR116" s="115"/>
      <c r="DS116" s="115"/>
      <c r="DT116" s="115"/>
      <c r="DU116" s="115"/>
      <c r="DV116" s="115"/>
      <c r="DW116" s="115"/>
      <c r="DX116" s="115"/>
      <c r="DY116" s="115"/>
      <c r="DZ116" s="115"/>
      <c r="EA116" s="115"/>
      <c r="EB116" s="115"/>
      <c r="EC116" s="115"/>
      <c r="ED116" s="115"/>
      <c r="EE116" s="115"/>
      <c r="EF116" s="115"/>
      <c r="EG116" s="115"/>
      <c r="EH116" s="115"/>
      <c r="EI116" s="115"/>
      <c r="EJ116" s="115"/>
      <c r="EK116" s="115"/>
      <c r="EL116" s="115"/>
      <c r="EM116" s="115"/>
      <c r="EN116" s="115"/>
      <c r="EO116" s="115"/>
      <c r="EP116" s="115"/>
      <c r="EQ116" s="115"/>
      <c r="ER116" s="115"/>
      <c r="ES116" s="115"/>
      <c r="ET116" s="115"/>
      <c r="EU116" s="115"/>
      <c r="EV116" s="115"/>
      <c r="EW116" s="115"/>
      <c r="EX116" s="115"/>
      <c r="EY116" s="115"/>
      <c r="EZ116" s="115"/>
      <c r="FA116" s="115"/>
      <c r="FB116" s="119">
        <f>AC116+BC116+CB116+DB116+EB116</f>
        <v>2</v>
      </c>
      <c r="FC116" s="118"/>
      <c r="FD116" s="118"/>
      <c r="FE116" s="118"/>
      <c r="FF116" s="118"/>
      <c r="FG116" s="118"/>
      <c r="FH116" s="118"/>
      <c r="FI116" s="118"/>
      <c r="FJ116" s="118"/>
      <c r="FK116" s="118"/>
      <c r="FL116" s="118"/>
      <c r="FM116" s="118"/>
      <c r="FN116" s="118"/>
      <c r="FO116" s="118"/>
      <c r="FP116" s="118"/>
      <c r="FQ116" s="118"/>
      <c r="FR116" s="118"/>
      <c r="FS116" s="118"/>
      <c r="FT116" s="118"/>
      <c r="FU116" s="118"/>
      <c r="FV116" s="118"/>
      <c r="FW116" s="118"/>
      <c r="FX116" s="118"/>
      <c r="FY116" s="118"/>
      <c r="FZ116" s="118"/>
      <c r="GA116" s="117"/>
      <c r="GB116" s="116">
        <v>1.6949152542372883</v>
      </c>
      <c r="GC116" s="115"/>
      <c r="GD116" s="115"/>
      <c r="GE116" s="115"/>
      <c r="GF116" s="115"/>
      <c r="GG116" s="114">
        <f>SUM(GB116:GF116)</f>
        <v>1.6949152542372883</v>
      </c>
    </row>
    <row r="117" spans="1:249" ht="31.5" x14ac:dyDescent="0.25">
      <c r="A117" s="126">
        <f>A116+1</f>
        <v>36</v>
      </c>
      <c r="B117" s="203" t="s">
        <v>179</v>
      </c>
      <c r="C117" s="124" t="s">
        <v>31</v>
      </c>
      <c r="D117" s="123" t="s">
        <v>178</v>
      </c>
      <c r="E117" s="123"/>
      <c r="F117" s="123">
        <v>8</v>
      </c>
      <c r="G117" s="123">
        <v>2013</v>
      </c>
      <c r="H117" s="123">
        <v>2016</v>
      </c>
      <c r="I117" s="171">
        <v>4.2082248</v>
      </c>
      <c r="J117" s="171">
        <v>4.2082248</v>
      </c>
      <c r="K117" s="182"/>
      <c r="L117" s="123"/>
      <c r="M117" s="123"/>
      <c r="N117" s="123"/>
      <c r="O117" s="123"/>
      <c r="P117" s="123"/>
      <c r="Q117" s="123"/>
      <c r="R117" s="123"/>
      <c r="S117" s="123"/>
      <c r="T117" s="123" t="s">
        <v>174</v>
      </c>
      <c r="U117" s="123"/>
      <c r="V117" s="123">
        <v>12.6</v>
      </c>
      <c r="W117" s="123"/>
      <c r="X117" s="123"/>
      <c r="Y117" s="215"/>
      <c r="Z117" s="214" t="s">
        <v>174</v>
      </c>
      <c r="AA117" s="121"/>
      <c r="AB117" s="120">
        <v>12.6</v>
      </c>
      <c r="AC117" s="191">
        <v>0.20822479999999999</v>
      </c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15"/>
      <c r="BJ117" s="115"/>
      <c r="BK117" s="115"/>
      <c r="BL117" s="115"/>
      <c r="BM117" s="115"/>
      <c r="BN117" s="115"/>
      <c r="BO117" s="115"/>
      <c r="BP117" s="115"/>
      <c r="BQ117" s="115"/>
      <c r="BR117" s="115"/>
      <c r="BS117" s="115"/>
      <c r="BT117" s="115"/>
      <c r="BU117" s="115"/>
      <c r="BV117" s="115"/>
      <c r="BW117" s="115"/>
      <c r="BX117" s="115"/>
      <c r="BY117" s="115"/>
      <c r="BZ117" s="115"/>
      <c r="CA117" s="115"/>
      <c r="CB117" s="115"/>
      <c r="CC117" s="115"/>
      <c r="CD117" s="115"/>
      <c r="CE117" s="115"/>
      <c r="CF117" s="115"/>
      <c r="CG117" s="115"/>
      <c r="CH117" s="115"/>
      <c r="CI117" s="115"/>
      <c r="CJ117" s="115"/>
      <c r="CK117" s="115"/>
      <c r="CL117" s="115"/>
      <c r="CM117" s="115"/>
      <c r="CN117" s="115"/>
      <c r="CO117" s="115"/>
      <c r="CP117" s="115"/>
      <c r="CQ117" s="115"/>
      <c r="CR117" s="115"/>
      <c r="CS117" s="115"/>
      <c r="CT117" s="115"/>
      <c r="CU117" s="115"/>
      <c r="CV117" s="115"/>
      <c r="CW117" s="115"/>
      <c r="CX117" s="115"/>
      <c r="CY117" s="115"/>
      <c r="CZ117" s="115"/>
      <c r="DA117" s="115"/>
      <c r="DB117" s="115">
        <v>4</v>
      </c>
      <c r="DC117" s="115"/>
      <c r="DD117" s="115"/>
      <c r="DE117" s="115"/>
      <c r="DF117" s="115"/>
      <c r="DG117" s="115"/>
      <c r="DH117" s="115"/>
      <c r="DI117" s="115"/>
      <c r="DJ117" s="115"/>
      <c r="DK117" s="115"/>
      <c r="DL117" s="115"/>
      <c r="DM117" s="115"/>
      <c r="DN117" s="115"/>
      <c r="DO117" s="115"/>
      <c r="DP117" s="115"/>
      <c r="DQ117" s="115"/>
      <c r="DR117" s="115"/>
      <c r="DS117" s="115"/>
      <c r="DT117" s="115"/>
      <c r="DU117" s="115"/>
      <c r="DV117" s="115"/>
      <c r="DW117" s="115"/>
      <c r="DX117" s="115"/>
      <c r="DY117" s="115"/>
      <c r="DZ117" s="115"/>
      <c r="EA117" s="115"/>
      <c r="EB117" s="115"/>
      <c r="EC117" s="115"/>
      <c r="ED117" s="115"/>
      <c r="EE117" s="115"/>
      <c r="EF117" s="115"/>
      <c r="EG117" s="115"/>
      <c r="EH117" s="115"/>
      <c r="EI117" s="115"/>
      <c r="EJ117" s="115"/>
      <c r="EK117" s="115"/>
      <c r="EL117" s="115"/>
      <c r="EM117" s="115"/>
      <c r="EN117" s="115"/>
      <c r="EO117" s="115"/>
      <c r="EP117" s="115"/>
      <c r="EQ117" s="115"/>
      <c r="ER117" s="115"/>
      <c r="ES117" s="115"/>
      <c r="ET117" s="115"/>
      <c r="EU117" s="115"/>
      <c r="EV117" s="115"/>
      <c r="EW117" s="115"/>
      <c r="EX117" s="115"/>
      <c r="EY117" s="115"/>
      <c r="EZ117" s="115"/>
      <c r="FA117" s="115"/>
      <c r="FB117" s="119">
        <f>AC117+BC117+CB117+DB117+EB117</f>
        <v>4.2082248</v>
      </c>
      <c r="FC117" s="118"/>
      <c r="FD117" s="118"/>
      <c r="FE117" s="118"/>
      <c r="FF117" s="118"/>
      <c r="FG117" s="118"/>
      <c r="FH117" s="118"/>
      <c r="FI117" s="118"/>
      <c r="FJ117" s="118"/>
      <c r="FK117" s="118"/>
      <c r="FL117" s="118"/>
      <c r="FM117" s="118"/>
      <c r="FN117" s="118"/>
      <c r="FO117" s="118"/>
      <c r="FP117" s="118"/>
      <c r="FQ117" s="118"/>
      <c r="FR117" s="118"/>
      <c r="FS117" s="118"/>
      <c r="FT117" s="118"/>
      <c r="FU117" s="118"/>
      <c r="FV117" s="118"/>
      <c r="FW117" s="118"/>
      <c r="FX117" s="118"/>
      <c r="FY117" s="118"/>
      <c r="FZ117" s="118"/>
      <c r="GA117" s="117"/>
      <c r="GB117" s="116">
        <v>0.17100000000000004</v>
      </c>
      <c r="GC117" s="115"/>
      <c r="GD117" s="115"/>
      <c r="GE117" s="115">
        <f>DB117/1.18</f>
        <v>3.3898305084745766</v>
      </c>
      <c r="GF117" s="115"/>
      <c r="GG117" s="114">
        <f>SUM(GB117:GF117)</f>
        <v>3.5608305084745764</v>
      </c>
    </row>
    <row r="118" spans="1:249" ht="31.5" x14ac:dyDescent="0.25">
      <c r="A118" s="126">
        <f>A117+1</f>
        <v>37</v>
      </c>
      <c r="B118" s="203" t="s">
        <v>177</v>
      </c>
      <c r="C118" s="124" t="s">
        <v>31</v>
      </c>
      <c r="D118" s="123" t="s">
        <v>176</v>
      </c>
      <c r="E118" s="123"/>
      <c r="F118" s="123">
        <v>20</v>
      </c>
      <c r="G118" s="123">
        <v>2013</v>
      </c>
      <c r="H118" s="123">
        <v>2013</v>
      </c>
      <c r="I118" s="122">
        <v>1.5000000000000047</v>
      </c>
      <c r="J118" s="122">
        <v>1.5</v>
      </c>
      <c r="K118" s="63" t="s">
        <v>164</v>
      </c>
      <c r="L118" s="123"/>
      <c r="M118" s="123">
        <v>20</v>
      </c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123"/>
      <c r="Y118" s="215"/>
      <c r="Z118" s="216" t="s">
        <v>164</v>
      </c>
      <c r="AA118" s="121"/>
      <c r="AB118" s="120">
        <v>20</v>
      </c>
      <c r="AC118" s="191">
        <v>1.5</v>
      </c>
      <c r="AD118" s="115"/>
      <c r="AE118" s="115"/>
      <c r="AF118" s="115"/>
      <c r="AG118" s="115"/>
      <c r="AH118" s="115"/>
      <c r="AI118" s="115"/>
      <c r="AJ118" s="115"/>
      <c r="AK118" s="115"/>
      <c r="AL118" s="115"/>
      <c r="AM118" s="115"/>
      <c r="AN118" s="115"/>
      <c r="AO118" s="115"/>
      <c r="AP118" s="115"/>
      <c r="AQ118" s="115"/>
      <c r="AR118" s="115"/>
      <c r="AS118" s="115"/>
      <c r="AT118" s="115"/>
      <c r="AU118" s="115"/>
      <c r="AV118" s="115"/>
      <c r="AW118" s="115"/>
      <c r="AX118" s="115"/>
      <c r="AY118" s="115"/>
      <c r="AZ118" s="115"/>
      <c r="BA118" s="115"/>
      <c r="BB118" s="115"/>
      <c r="BC118" s="115"/>
      <c r="BD118" s="115"/>
      <c r="BE118" s="115"/>
      <c r="BF118" s="115"/>
      <c r="BG118" s="115"/>
      <c r="BH118" s="115"/>
      <c r="BI118" s="115"/>
      <c r="BJ118" s="115"/>
      <c r="BK118" s="115"/>
      <c r="BL118" s="115"/>
      <c r="BM118" s="115"/>
      <c r="BN118" s="115"/>
      <c r="BO118" s="115"/>
      <c r="BP118" s="115"/>
      <c r="BQ118" s="115"/>
      <c r="BR118" s="115"/>
      <c r="BS118" s="115"/>
      <c r="BT118" s="115"/>
      <c r="BU118" s="115"/>
      <c r="BV118" s="115"/>
      <c r="BW118" s="115"/>
      <c r="BX118" s="115"/>
      <c r="BY118" s="115"/>
      <c r="BZ118" s="115"/>
      <c r="CA118" s="115"/>
      <c r="CB118" s="115"/>
      <c r="CC118" s="115"/>
      <c r="CD118" s="115"/>
      <c r="CE118" s="115"/>
      <c r="CF118" s="115"/>
      <c r="CG118" s="115"/>
      <c r="CH118" s="115"/>
      <c r="CI118" s="115"/>
      <c r="CJ118" s="115"/>
      <c r="CK118" s="115"/>
      <c r="CL118" s="115"/>
      <c r="CM118" s="115"/>
      <c r="CN118" s="115"/>
      <c r="CO118" s="115"/>
      <c r="CP118" s="115"/>
      <c r="CQ118" s="115"/>
      <c r="CR118" s="115"/>
      <c r="CS118" s="115"/>
      <c r="CT118" s="115"/>
      <c r="CU118" s="115"/>
      <c r="CV118" s="115"/>
      <c r="CW118" s="115"/>
      <c r="CX118" s="115"/>
      <c r="CY118" s="115"/>
      <c r="CZ118" s="115"/>
      <c r="DA118" s="115"/>
      <c r="DB118" s="115"/>
      <c r="DC118" s="115"/>
      <c r="DD118" s="115"/>
      <c r="DE118" s="115"/>
      <c r="DF118" s="115"/>
      <c r="DG118" s="115"/>
      <c r="DH118" s="115"/>
      <c r="DI118" s="115"/>
      <c r="DJ118" s="115"/>
      <c r="DK118" s="115"/>
      <c r="DL118" s="115"/>
      <c r="DM118" s="115"/>
      <c r="DN118" s="115"/>
      <c r="DO118" s="115"/>
      <c r="DP118" s="115"/>
      <c r="DQ118" s="115"/>
      <c r="DR118" s="115"/>
      <c r="DS118" s="115"/>
      <c r="DT118" s="115"/>
      <c r="DU118" s="115"/>
      <c r="DV118" s="115"/>
      <c r="DW118" s="115"/>
      <c r="DX118" s="115"/>
      <c r="DY118" s="115"/>
      <c r="DZ118" s="115"/>
      <c r="EA118" s="115"/>
      <c r="EB118" s="115"/>
      <c r="EC118" s="115"/>
      <c r="ED118" s="115"/>
      <c r="EE118" s="115"/>
      <c r="EF118" s="115"/>
      <c r="EG118" s="115"/>
      <c r="EH118" s="115"/>
      <c r="EI118" s="115"/>
      <c r="EJ118" s="115"/>
      <c r="EK118" s="115"/>
      <c r="EL118" s="115"/>
      <c r="EM118" s="115"/>
      <c r="EN118" s="115"/>
      <c r="EO118" s="115"/>
      <c r="EP118" s="115"/>
      <c r="EQ118" s="115"/>
      <c r="ER118" s="115"/>
      <c r="ES118" s="115"/>
      <c r="ET118" s="115"/>
      <c r="EU118" s="115"/>
      <c r="EV118" s="115"/>
      <c r="EW118" s="115"/>
      <c r="EX118" s="115"/>
      <c r="EY118" s="115"/>
      <c r="EZ118" s="115"/>
      <c r="FA118" s="115"/>
      <c r="FB118" s="119">
        <f>AC118+BC118+CB118+DB118+EB118</f>
        <v>1.5</v>
      </c>
      <c r="FC118" s="118"/>
      <c r="FD118" s="118"/>
      <c r="FE118" s="118"/>
      <c r="FF118" s="118"/>
      <c r="FG118" s="118"/>
      <c r="FH118" s="118"/>
      <c r="FI118" s="118"/>
      <c r="FJ118" s="118"/>
      <c r="FK118" s="118"/>
      <c r="FL118" s="118"/>
      <c r="FM118" s="118"/>
      <c r="FN118" s="118"/>
      <c r="FO118" s="118"/>
      <c r="FP118" s="118"/>
      <c r="FQ118" s="118"/>
      <c r="FR118" s="118"/>
      <c r="FS118" s="118"/>
      <c r="FT118" s="118"/>
      <c r="FU118" s="118"/>
      <c r="FV118" s="118"/>
      <c r="FW118" s="118"/>
      <c r="FX118" s="118"/>
      <c r="FY118" s="118"/>
      <c r="FZ118" s="118"/>
      <c r="GA118" s="117"/>
      <c r="GB118" s="116">
        <v>1.27118644067797</v>
      </c>
      <c r="GC118" s="115"/>
      <c r="GD118" s="115"/>
      <c r="GE118" s="115"/>
      <c r="GF118" s="115"/>
      <c r="GG118" s="204">
        <f>SUM(GB118:GF118)</f>
        <v>1.27118644067797</v>
      </c>
    </row>
    <row r="119" spans="1:249" ht="31.5" x14ac:dyDescent="0.25">
      <c r="A119" s="126">
        <f>A118+1</f>
        <v>38</v>
      </c>
      <c r="B119" s="203" t="s">
        <v>175</v>
      </c>
      <c r="C119" s="124" t="s">
        <v>31</v>
      </c>
      <c r="D119" s="123" t="s">
        <v>167</v>
      </c>
      <c r="E119" s="123"/>
      <c r="F119" s="123">
        <v>12.6</v>
      </c>
      <c r="G119" s="123">
        <v>2013</v>
      </c>
      <c r="H119" s="123">
        <v>2013</v>
      </c>
      <c r="I119" s="122">
        <v>1.5000000000000047</v>
      </c>
      <c r="J119" s="122">
        <v>1.5</v>
      </c>
      <c r="K119" s="182" t="s">
        <v>174</v>
      </c>
      <c r="L119" s="123"/>
      <c r="M119" s="123">
        <v>12.6</v>
      </c>
      <c r="N119" s="55"/>
      <c r="O119" s="55"/>
      <c r="P119" s="55"/>
      <c r="Q119" s="123"/>
      <c r="R119" s="123"/>
      <c r="S119" s="123"/>
      <c r="T119" s="123"/>
      <c r="U119" s="55"/>
      <c r="V119" s="55"/>
      <c r="W119" s="55"/>
      <c r="X119" s="123"/>
      <c r="Y119" s="215"/>
      <c r="Z119" s="214" t="s">
        <v>174</v>
      </c>
      <c r="AA119" s="121"/>
      <c r="AB119" s="120">
        <v>12.6</v>
      </c>
      <c r="AC119" s="191">
        <v>1.5</v>
      </c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5"/>
      <c r="AS119" s="115"/>
      <c r="AT119" s="115"/>
      <c r="AU119" s="115"/>
      <c r="AV119" s="115"/>
      <c r="AW119" s="115"/>
      <c r="AX119" s="115"/>
      <c r="AY119" s="115"/>
      <c r="AZ119" s="115"/>
      <c r="BA119" s="115"/>
      <c r="BB119" s="115"/>
      <c r="BC119" s="115"/>
      <c r="BD119" s="115"/>
      <c r="BE119" s="115"/>
      <c r="BF119" s="115"/>
      <c r="BG119" s="115"/>
      <c r="BH119" s="115"/>
      <c r="BI119" s="115"/>
      <c r="BJ119" s="115"/>
      <c r="BK119" s="115"/>
      <c r="BL119" s="115"/>
      <c r="BM119" s="115"/>
      <c r="BN119" s="115"/>
      <c r="BO119" s="115"/>
      <c r="BP119" s="115"/>
      <c r="BQ119" s="115"/>
      <c r="BR119" s="115"/>
      <c r="BS119" s="115"/>
      <c r="BT119" s="115"/>
      <c r="BU119" s="115"/>
      <c r="BV119" s="115"/>
      <c r="BW119" s="115"/>
      <c r="BX119" s="115"/>
      <c r="BY119" s="115"/>
      <c r="BZ119" s="115"/>
      <c r="CA119" s="115"/>
      <c r="CB119" s="115"/>
      <c r="CC119" s="115"/>
      <c r="CD119" s="115"/>
      <c r="CE119" s="115"/>
      <c r="CF119" s="115"/>
      <c r="CG119" s="115"/>
      <c r="CH119" s="115"/>
      <c r="CI119" s="115"/>
      <c r="CJ119" s="115"/>
      <c r="CK119" s="115"/>
      <c r="CL119" s="115"/>
      <c r="CM119" s="115"/>
      <c r="CN119" s="115"/>
      <c r="CO119" s="115"/>
      <c r="CP119" s="115"/>
      <c r="CQ119" s="115"/>
      <c r="CR119" s="115"/>
      <c r="CS119" s="115"/>
      <c r="CT119" s="115"/>
      <c r="CU119" s="115"/>
      <c r="CV119" s="115"/>
      <c r="CW119" s="115"/>
      <c r="CX119" s="115"/>
      <c r="CY119" s="115"/>
      <c r="CZ119" s="115"/>
      <c r="DA119" s="115"/>
      <c r="DB119" s="115"/>
      <c r="DC119" s="115"/>
      <c r="DD119" s="115"/>
      <c r="DE119" s="115"/>
      <c r="DF119" s="115"/>
      <c r="DG119" s="115"/>
      <c r="DH119" s="115"/>
      <c r="DI119" s="115"/>
      <c r="DJ119" s="115"/>
      <c r="DK119" s="115"/>
      <c r="DL119" s="115"/>
      <c r="DM119" s="115"/>
      <c r="DN119" s="115"/>
      <c r="DO119" s="115"/>
      <c r="DP119" s="115"/>
      <c r="DQ119" s="115"/>
      <c r="DR119" s="115"/>
      <c r="DS119" s="115"/>
      <c r="DT119" s="115"/>
      <c r="DU119" s="115"/>
      <c r="DV119" s="115"/>
      <c r="DW119" s="115"/>
      <c r="DX119" s="115"/>
      <c r="DY119" s="115"/>
      <c r="DZ119" s="115"/>
      <c r="EA119" s="115"/>
      <c r="EB119" s="115"/>
      <c r="EC119" s="115"/>
      <c r="ED119" s="115"/>
      <c r="EE119" s="115"/>
      <c r="EF119" s="115"/>
      <c r="EG119" s="115"/>
      <c r="EH119" s="115"/>
      <c r="EI119" s="115"/>
      <c r="EJ119" s="115"/>
      <c r="EK119" s="115"/>
      <c r="EL119" s="115"/>
      <c r="EM119" s="115"/>
      <c r="EN119" s="115"/>
      <c r="EO119" s="115"/>
      <c r="EP119" s="115"/>
      <c r="EQ119" s="115"/>
      <c r="ER119" s="115"/>
      <c r="ES119" s="115"/>
      <c r="ET119" s="115"/>
      <c r="EU119" s="115"/>
      <c r="EV119" s="115"/>
      <c r="EW119" s="115"/>
      <c r="EX119" s="115"/>
      <c r="EY119" s="115"/>
      <c r="EZ119" s="115"/>
      <c r="FA119" s="115"/>
      <c r="FB119" s="119">
        <f>AC119+BC119+CB119+DB119+EB119</f>
        <v>1.5</v>
      </c>
      <c r="FC119" s="118"/>
      <c r="FD119" s="118"/>
      <c r="FE119" s="118"/>
      <c r="FF119" s="118"/>
      <c r="FG119" s="118"/>
      <c r="FH119" s="118"/>
      <c r="FI119" s="118"/>
      <c r="FJ119" s="118"/>
      <c r="FK119" s="118"/>
      <c r="FL119" s="118"/>
      <c r="FM119" s="118"/>
      <c r="FN119" s="118"/>
      <c r="FO119" s="118"/>
      <c r="FP119" s="118"/>
      <c r="FQ119" s="118"/>
      <c r="FR119" s="118"/>
      <c r="FS119" s="118"/>
      <c r="FT119" s="118"/>
      <c r="FU119" s="118"/>
      <c r="FV119" s="118"/>
      <c r="FW119" s="118"/>
      <c r="FX119" s="118"/>
      <c r="FY119" s="118"/>
      <c r="FZ119" s="118"/>
      <c r="GA119" s="117"/>
      <c r="GB119" s="116">
        <v>1.27118644067797</v>
      </c>
      <c r="GC119" s="115"/>
      <c r="GD119" s="115"/>
      <c r="GE119" s="115"/>
      <c r="GF119" s="115"/>
      <c r="GG119" s="204">
        <f>SUM(GB119:GF119)</f>
        <v>1.27118644067797</v>
      </c>
    </row>
    <row r="120" spans="1:249" ht="31.5" x14ac:dyDescent="0.25">
      <c r="A120" s="126">
        <f>A119+1</f>
        <v>39</v>
      </c>
      <c r="B120" s="203" t="s">
        <v>173</v>
      </c>
      <c r="C120" s="124" t="s">
        <v>31</v>
      </c>
      <c r="D120" s="123" t="s">
        <v>167</v>
      </c>
      <c r="E120" s="123"/>
      <c r="F120" s="123">
        <v>12.6</v>
      </c>
      <c r="G120" s="123">
        <v>2013</v>
      </c>
      <c r="H120" s="123">
        <v>2013</v>
      </c>
      <c r="I120" s="122">
        <v>0.39814960000000005</v>
      </c>
      <c r="J120" s="122">
        <v>0.39814960000000005</v>
      </c>
      <c r="K120" s="182"/>
      <c r="L120" s="123"/>
      <c r="M120" s="123"/>
      <c r="N120" s="55"/>
      <c r="O120" s="55"/>
      <c r="P120" s="55"/>
      <c r="Q120" s="123"/>
      <c r="R120" s="123"/>
      <c r="S120" s="123"/>
      <c r="T120" s="123"/>
      <c r="U120" s="55"/>
      <c r="V120" s="55"/>
      <c r="W120" s="55"/>
      <c r="X120" s="123"/>
      <c r="Y120" s="123"/>
      <c r="Z120" s="138"/>
      <c r="AA120" s="121"/>
      <c r="AB120" s="120"/>
      <c r="AC120" s="191">
        <v>0.39814960000000005</v>
      </c>
      <c r="AD120" s="115"/>
      <c r="AE120" s="115"/>
      <c r="AF120" s="115"/>
      <c r="AG120" s="115"/>
      <c r="AH120" s="115"/>
      <c r="AI120" s="115"/>
      <c r="AJ120" s="115"/>
      <c r="AK120" s="115"/>
      <c r="AL120" s="115"/>
      <c r="AM120" s="115"/>
      <c r="AN120" s="115"/>
      <c r="AO120" s="115"/>
      <c r="AP120" s="115"/>
      <c r="AQ120" s="115"/>
      <c r="AR120" s="115"/>
      <c r="AS120" s="115"/>
      <c r="AT120" s="115"/>
      <c r="AU120" s="115"/>
      <c r="AV120" s="115"/>
      <c r="AW120" s="115"/>
      <c r="AX120" s="115"/>
      <c r="AY120" s="115"/>
      <c r="AZ120" s="115"/>
      <c r="BA120" s="115"/>
      <c r="BB120" s="115"/>
      <c r="BC120" s="115"/>
      <c r="BD120" s="115"/>
      <c r="BE120" s="115"/>
      <c r="BF120" s="115"/>
      <c r="BG120" s="115"/>
      <c r="BH120" s="115"/>
      <c r="BI120" s="115"/>
      <c r="BJ120" s="115"/>
      <c r="BK120" s="115"/>
      <c r="BL120" s="115"/>
      <c r="BM120" s="115"/>
      <c r="BN120" s="115"/>
      <c r="BO120" s="115"/>
      <c r="BP120" s="115"/>
      <c r="BQ120" s="115"/>
      <c r="BR120" s="115"/>
      <c r="BS120" s="115"/>
      <c r="BT120" s="115"/>
      <c r="BU120" s="115"/>
      <c r="BV120" s="115"/>
      <c r="BW120" s="115"/>
      <c r="BX120" s="115"/>
      <c r="BY120" s="115"/>
      <c r="BZ120" s="115"/>
      <c r="CA120" s="115"/>
      <c r="CB120" s="115"/>
      <c r="CC120" s="115"/>
      <c r="CD120" s="115"/>
      <c r="CE120" s="115"/>
      <c r="CF120" s="115"/>
      <c r="CG120" s="115"/>
      <c r="CH120" s="115"/>
      <c r="CI120" s="115"/>
      <c r="CJ120" s="115"/>
      <c r="CK120" s="115"/>
      <c r="CL120" s="115"/>
      <c r="CM120" s="115"/>
      <c r="CN120" s="115"/>
      <c r="CO120" s="115"/>
      <c r="CP120" s="115"/>
      <c r="CQ120" s="115"/>
      <c r="CR120" s="115"/>
      <c r="CS120" s="115"/>
      <c r="CT120" s="115"/>
      <c r="CU120" s="115"/>
      <c r="CV120" s="115"/>
      <c r="CW120" s="115"/>
      <c r="CX120" s="115"/>
      <c r="CY120" s="115"/>
      <c r="CZ120" s="115"/>
      <c r="DA120" s="115"/>
      <c r="DB120" s="115"/>
      <c r="DC120" s="115"/>
      <c r="DD120" s="115"/>
      <c r="DE120" s="115"/>
      <c r="DF120" s="115"/>
      <c r="DG120" s="115"/>
      <c r="DH120" s="115"/>
      <c r="DI120" s="115"/>
      <c r="DJ120" s="115"/>
      <c r="DK120" s="115"/>
      <c r="DL120" s="115"/>
      <c r="DM120" s="115"/>
      <c r="DN120" s="115"/>
      <c r="DO120" s="115"/>
      <c r="DP120" s="115"/>
      <c r="DQ120" s="115"/>
      <c r="DR120" s="115"/>
      <c r="DS120" s="115"/>
      <c r="DT120" s="115"/>
      <c r="DU120" s="115"/>
      <c r="DV120" s="115"/>
      <c r="DW120" s="115"/>
      <c r="DX120" s="115"/>
      <c r="DY120" s="115"/>
      <c r="DZ120" s="115"/>
      <c r="EA120" s="115"/>
      <c r="EB120" s="115"/>
      <c r="EC120" s="115"/>
      <c r="ED120" s="115"/>
      <c r="EE120" s="115"/>
      <c r="EF120" s="115"/>
      <c r="EG120" s="115"/>
      <c r="EH120" s="115"/>
      <c r="EI120" s="115"/>
      <c r="EJ120" s="115"/>
      <c r="EK120" s="115"/>
      <c r="EL120" s="115"/>
      <c r="EM120" s="115"/>
      <c r="EN120" s="115"/>
      <c r="EO120" s="115"/>
      <c r="EP120" s="115"/>
      <c r="EQ120" s="115"/>
      <c r="ER120" s="115"/>
      <c r="ES120" s="115"/>
      <c r="ET120" s="115"/>
      <c r="EU120" s="115"/>
      <c r="EV120" s="115"/>
      <c r="EW120" s="115"/>
      <c r="EX120" s="115"/>
      <c r="EY120" s="115"/>
      <c r="EZ120" s="115"/>
      <c r="FA120" s="115"/>
      <c r="FB120" s="119">
        <f>AC120+BC120+CB120+DB120+EB120</f>
        <v>0.39814960000000005</v>
      </c>
      <c r="FC120" s="118"/>
      <c r="FD120" s="118"/>
      <c r="FE120" s="118"/>
      <c r="FF120" s="118"/>
      <c r="FG120" s="118"/>
      <c r="FH120" s="118"/>
      <c r="FI120" s="118"/>
      <c r="FJ120" s="118"/>
      <c r="FK120" s="118"/>
      <c r="FL120" s="118"/>
      <c r="FM120" s="118"/>
      <c r="FN120" s="118"/>
      <c r="FO120" s="118"/>
      <c r="FP120" s="118"/>
      <c r="FQ120" s="118"/>
      <c r="FR120" s="118"/>
      <c r="FS120" s="118"/>
      <c r="FT120" s="118"/>
      <c r="FU120" s="118"/>
      <c r="FV120" s="118"/>
      <c r="FW120" s="118"/>
      <c r="FX120" s="118"/>
      <c r="FY120" s="118"/>
      <c r="FZ120" s="118"/>
      <c r="GA120" s="117"/>
      <c r="GB120" s="116">
        <v>0.32700000000000001</v>
      </c>
      <c r="GC120" s="115"/>
      <c r="GD120" s="115"/>
      <c r="GE120" s="115"/>
      <c r="GF120" s="115"/>
      <c r="GG120" s="114">
        <f>SUM(GB120:GF120)</f>
        <v>0.32700000000000001</v>
      </c>
    </row>
    <row r="121" spans="1:249" s="78" customFormat="1" ht="47.25" x14ac:dyDescent="0.25">
      <c r="A121" s="126">
        <f>A120+1</f>
        <v>40</v>
      </c>
      <c r="B121" s="203" t="s">
        <v>172</v>
      </c>
      <c r="C121" s="141" t="s">
        <v>31</v>
      </c>
      <c r="D121" s="55" t="s">
        <v>169</v>
      </c>
      <c r="E121" s="52"/>
      <c r="F121" s="213">
        <v>134.6</v>
      </c>
      <c r="G121" s="55">
        <v>2016</v>
      </c>
      <c r="H121" s="55">
        <v>2017</v>
      </c>
      <c r="I121" s="52">
        <v>114</v>
      </c>
      <c r="J121" s="122">
        <v>114</v>
      </c>
      <c r="K121" s="80"/>
      <c r="L121" s="80"/>
      <c r="M121" s="80"/>
      <c r="N121" s="80"/>
      <c r="O121" s="80"/>
      <c r="P121" s="80"/>
      <c r="Q121" s="130"/>
      <c r="R121" s="130"/>
      <c r="S121" s="130"/>
      <c r="T121" s="122" t="s">
        <v>171</v>
      </c>
      <c r="U121" s="52"/>
      <c r="V121" s="52">
        <v>58.4</v>
      </c>
      <c r="W121" s="52" t="s">
        <v>170</v>
      </c>
      <c r="X121" s="80"/>
      <c r="Y121" s="80">
        <v>76.2</v>
      </c>
      <c r="Z121" s="51" t="s">
        <v>169</v>
      </c>
      <c r="AA121" s="212"/>
      <c r="AB121" s="211">
        <f>58.4+76.2</f>
        <v>134.6</v>
      </c>
      <c r="AC121" s="81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  <c r="BV121" s="80"/>
      <c r="BW121" s="80"/>
      <c r="BX121" s="80"/>
      <c r="BY121" s="80"/>
      <c r="BZ121" s="80"/>
      <c r="CA121" s="80"/>
      <c r="CB121" s="80"/>
      <c r="CC121" s="80"/>
      <c r="CD121" s="80"/>
      <c r="CE121" s="80"/>
      <c r="CF121" s="80"/>
      <c r="CG121" s="80"/>
      <c r="CH121" s="80"/>
      <c r="CI121" s="80"/>
      <c r="CJ121" s="80"/>
      <c r="CK121" s="80"/>
      <c r="CL121" s="80"/>
      <c r="CM121" s="80"/>
      <c r="CN121" s="80"/>
      <c r="CO121" s="80"/>
      <c r="CP121" s="80"/>
      <c r="CQ121" s="80"/>
      <c r="CR121" s="80"/>
      <c r="CS121" s="80"/>
      <c r="CT121" s="80"/>
      <c r="CU121" s="80"/>
      <c r="CV121" s="80"/>
      <c r="CW121" s="80"/>
      <c r="CX121" s="80"/>
      <c r="CY121" s="80"/>
      <c r="CZ121" s="80"/>
      <c r="DA121" s="80"/>
      <c r="DB121" s="52">
        <v>33</v>
      </c>
      <c r="DC121" s="52"/>
      <c r="DD121" s="52"/>
      <c r="DE121" s="52"/>
      <c r="DF121" s="52"/>
      <c r="DG121" s="52"/>
      <c r="DH121" s="52"/>
      <c r="DI121" s="52"/>
      <c r="DJ121" s="52"/>
      <c r="DK121" s="52"/>
      <c r="DL121" s="52"/>
      <c r="DM121" s="52"/>
      <c r="DN121" s="52"/>
      <c r="DO121" s="52"/>
      <c r="DP121" s="52"/>
      <c r="DQ121" s="52"/>
      <c r="DR121" s="52"/>
      <c r="DS121" s="52"/>
      <c r="DT121" s="52"/>
      <c r="DU121" s="52"/>
      <c r="DV121" s="52"/>
      <c r="DW121" s="52"/>
      <c r="DX121" s="52"/>
      <c r="DY121" s="52"/>
      <c r="DZ121" s="52"/>
      <c r="EA121" s="52"/>
      <c r="EB121" s="52">
        <v>81</v>
      </c>
      <c r="EC121" s="80"/>
      <c r="ED121" s="80"/>
      <c r="EE121" s="80"/>
      <c r="EF121" s="80"/>
      <c r="EG121" s="80"/>
      <c r="EH121" s="80"/>
      <c r="EI121" s="80"/>
      <c r="EJ121" s="80"/>
      <c r="EK121" s="80"/>
      <c r="EL121" s="80"/>
      <c r="EM121" s="80"/>
      <c r="EN121" s="80"/>
      <c r="EO121" s="80"/>
      <c r="EP121" s="80"/>
      <c r="EQ121" s="80"/>
      <c r="ER121" s="80"/>
      <c r="ES121" s="80"/>
      <c r="ET121" s="80"/>
      <c r="EU121" s="80"/>
      <c r="EV121" s="80"/>
      <c r="EW121" s="80"/>
      <c r="EX121" s="80"/>
      <c r="EY121" s="80"/>
      <c r="EZ121" s="80"/>
      <c r="FA121" s="80"/>
      <c r="FB121" s="57">
        <f>AC121+BC121+CB121+DB121+EB121</f>
        <v>114</v>
      </c>
      <c r="FC121" s="210"/>
      <c r="FD121" s="210"/>
      <c r="FE121" s="210"/>
      <c r="FF121" s="210"/>
      <c r="FG121" s="210"/>
      <c r="FH121" s="210"/>
      <c r="FI121" s="210"/>
      <c r="FJ121" s="210"/>
      <c r="FK121" s="210"/>
      <c r="FL121" s="210"/>
      <c r="FM121" s="210"/>
      <c r="FN121" s="210"/>
      <c r="FO121" s="210"/>
      <c r="FP121" s="210"/>
      <c r="FQ121" s="210"/>
      <c r="FR121" s="210"/>
      <c r="FS121" s="210"/>
      <c r="FT121" s="210"/>
      <c r="FU121" s="210"/>
      <c r="FV121" s="210"/>
      <c r="FW121" s="210"/>
      <c r="FX121" s="210"/>
      <c r="FY121" s="210"/>
      <c r="FZ121" s="210"/>
      <c r="GA121" s="209"/>
      <c r="GB121" s="81"/>
      <c r="GC121" s="80"/>
      <c r="GD121" s="80"/>
      <c r="GE121" s="52">
        <f>DB121/1.18</f>
        <v>27.966101694915256</v>
      </c>
      <c r="GF121" s="52">
        <f>EB121/1.18</f>
        <v>68.644067796610173</v>
      </c>
      <c r="GG121" s="208">
        <f>SUM(GB121:GF121)</f>
        <v>96.610169491525426</v>
      </c>
      <c r="GH121" s="1"/>
    </row>
    <row r="122" spans="1:249" ht="31.5" x14ac:dyDescent="0.25">
      <c r="A122" s="126">
        <f>A121+1</f>
        <v>41</v>
      </c>
      <c r="B122" s="203" t="s">
        <v>168</v>
      </c>
      <c r="C122" s="124" t="s">
        <v>31</v>
      </c>
      <c r="D122" s="123" t="s">
        <v>167</v>
      </c>
      <c r="E122" s="123"/>
      <c r="F122" s="123">
        <v>12.6</v>
      </c>
      <c r="G122" s="123">
        <v>2014</v>
      </c>
      <c r="H122" s="123">
        <v>2014</v>
      </c>
      <c r="I122" s="122">
        <v>0.10179999999999999</v>
      </c>
      <c r="J122" s="122">
        <v>0.1</v>
      </c>
      <c r="K122" s="182"/>
      <c r="L122" s="123"/>
      <c r="M122" s="123"/>
      <c r="N122" s="55"/>
      <c r="O122" s="55"/>
      <c r="P122" s="55"/>
      <c r="Q122" s="123"/>
      <c r="R122" s="123"/>
      <c r="S122" s="123"/>
      <c r="T122" s="123"/>
      <c r="U122" s="55"/>
      <c r="V122" s="55"/>
      <c r="W122" s="55"/>
      <c r="X122" s="123"/>
      <c r="Y122" s="123"/>
      <c r="Z122" s="138"/>
      <c r="AA122" s="121"/>
      <c r="AB122" s="120"/>
      <c r="AC122" s="191"/>
      <c r="AD122" s="115"/>
      <c r="AE122" s="115"/>
      <c r="AF122" s="115"/>
      <c r="AG122" s="115"/>
      <c r="AH122" s="115"/>
      <c r="AI122" s="115"/>
      <c r="AJ122" s="115"/>
      <c r="AK122" s="115"/>
      <c r="AL122" s="115"/>
      <c r="AM122" s="115"/>
      <c r="AN122" s="115"/>
      <c r="AO122" s="115"/>
      <c r="AP122" s="115"/>
      <c r="AQ122" s="115"/>
      <c r="AR122" s="115"/>
      <c r="AS122" s="115"/>
      <c r="AT122" s="115"/>
      <c r="AU122" s="115"/>
      <c r="AV122" s="115"/>
      <c r="AW122" s="115"/>
      <c r="AX122" s="115"/>
      <c r="AY122" s="115"/>
      <c r="AZ122" s="115"/>
      <c r="BA122" s="115"/>
      <c r="BB122" s="115"/>
      <c r="BC122" s="52">
        <v>0.1</v>
      </c>
      <c r="BD122" s="115"/>
      <c r="BE122" s="115"/>
      <c r="BF122" s="115"/>
      <c r="BG122" s="115"/>
      <c r="BH122" s="115"/>
      <c r="BI122" s="115"/>
      <c r="BJ122" s="115"/>
      <c r="BK122" s="115"/>
      <c r="BL122" s="115"/>
      <c r="BM122" s="115"/>
      <c r="BN122" s="115"/>
      <c r="BO122" s="115"/>
      <c r="BP122" s="115"/>
      <c r="BQ122" s="115"/>
      <c r="BR122" s="115"/>
      <c r="BS122" s="115"/>
      <c r="BT122" s="115"/>
      <c r="BU122" s="115"/>
      <c r="BV122" s="115"/>
      <c r="BW122" s="115"/>
      <c r="BX122" s="115"/>
      <c r="BY122" s="115"/>
      <c r="BZ122" s="115"/>
      <c r="CA122" s="115"/>
      <c r="CB122" s="115"/>
      <c r="CC122" s="115"/>
      <c r="CD122" s="115"/>
      <c r="CE122" s="115"/>
      <c r="CF122" s="115"/>
      <c r="CG122" s="115"/>
      <c r="CH122" s="115"/>
      <c r="CI122" s="115"/>
      <c r="CJ122" s="115"/>
      <c r="CK122" s="115"/>
      <c r="CL122" s="115"/>
      <c r="CM122" s="115"/>
      <c r="CN122" s="115"/>
      <c r="CO122" s="115"/>
      <c r="CP122" s="115"/>
      <c r="CQ122" s="115"/>
      <c r="CR122" s="115"/>
      <c r="CS122" s="115"/>
      <c r="CT122" s="115"/>
      <c r="CU122" s="115"/>
      <c r="CV122" s="115"/>
      <c r="CW122" s="115"/>
      <c r="CX122" s="115"/>
      <c r="CY122" s="115"/>
      <c r="CZ122" s="115"/>
      <c r="DA122" s="115"/>
      <c r="DB122" s="115"/>
      <c r="DC122" s="115"/>
      <c r="DD122" s="115"/>
      <c r="DE122" s="115"/>
      <c r="DF122" s="115"/>
      <c r="DG122" s="115"/>
      <c r="DH122" s="115"/>
      <c r="DI122" s="115"/>
      <c r="DJ122" s="115"/>
      <c r="DK122" s="115"/>
      <c r="DL122" s="115"/>
      <c r="DM122" s="115"/>
      <c r="DN122" s="115"/>
      <c r="DO122" s="115"/>
      <c r="DP122" s="115"/>
      <c r="DQ122" s="115"/>
      <c r="DR122" s="115"/>
      <c r="DS122" s="115"/>
      <c r="DT122" s="115"/>
      <c r="DU122" s="115"/>
      <c r="DV122" s="115"/>
      <c r="DW122" s="115"/>
      <c r="DX122" s="115"/>
      <c r="DY122" s="115"/>
      <c r="DZ122" s="115"/>
      <c r="EA122" s="115"/>
      <c r="EB122" s="115"/>
      <c r="EC122" s="115"/>
      <c r="ED122" s="115"/>
      <c r="EE122" s="115"/>
      <c r="EF122" s="115"/>
      <c r="EG122" s="115"/>
      <c r="EH122" s="115"/>
      <c r="EI122" s="115"/>
      <c r="EJ122" s="115"/>
      <c r="EK122" s="115"/>
      <c r="EL122" s="115"/>
      <c r="EM122" s="115"/>
      <c r="EN122" s="115"/>
      <c r="EO122" s="115"/>
      <c r="EP122" s="115"/>
      <c r="EQ122" s="115"/>
      <c r="ER122" s="115"/>
      <c r="ES122" s="115"/>
      <c r="ET122" s="115"/>
      <c r="EU122" s="115"/>
      <c r="EV122" s="115"/>
      <c r="EW122" s="115"/>
      <c r="EX122" s="115"/>
      <c r="EY122" s="115"/>
      <c r="EZ122" s="115"/>
      <c r="FA122" s="115"/>
      <c r="FB122" s="119">
        <f>AC122+BC122+CB122+DB122+EB122</f>
        <v>0.1</v>
      </c>
      <c r="FC122" s="118"/>
      <c r="FD122" s="118"/>
      <c r="FE122" s="118"/>
      <c r="FF122" s="118"/>
      <c r="FG122" s="118"/>
      <c r="FH122" s="118"/>
      <c r="FI122" s="118"/>
      <c r="FJ122" s="118"/>
      <c r="FK122" s="118"/>
      <c r="FL122" s="118"/>
      <c r="FM122" s="118"/>
      <c r="FN122" s="118"/>
      <c r="FO122" s="118"/>
      <c r="FP122" s="118"/>
      <c r="FQ122" s="118"/>
      <c r="FR122" s="118"/>
      <c r="FS122" s="118"/>
      <c r="FT122" s="118"/>
      <c r="FU122" s="118"/>
      <c r="FV122" s="118"/>
      <c r="FW122" s="118"/>
      <c r="FX122" s="118"/>
      <c r="FY122" s="118"/>
      <c r="FZ122" s="118"/>
      <c r="GA122" s="117"/>
      <c r="GB122" s="116"/>
      <c r="GC122" s="115">
        <v>8.6271186440677966E-2</v>
      </c>
      <c r="GD122" s="115"/>
      <c r="GE122" s="115"/>
      <c r="GF122" s="115"/>
      <c r="GG122" s="204">
        <f>SUM(GB122:GF122)</f>
        <v>8.6271186440677966E-2</v>
      </c>
    </row>
    <row r="123" spans="1:249" ht="31.5" x14ac:dyDescent="0.25">
      <c r="A123" s="126">
        <f>A122+1</f>
        <v>42</v>
      </c>
      <c r="B123" s="203" t="s">
        <v>166</v>
      </c>
      <c r="C123" s="124" t="s">
        <v>31</v>
      </c>
      <c r="D123" s="123" t="s">
        <v>165</v>
      </c>
      <c r="E123" s="123"/>
      <c r="F123" s="123">
        <v>20</v>
      </c>
      <c r="G123" s="123">
        <v>2014</v>
      </c>
      <c r="H123" s="123">
        <v>2016</v>
      </c>
      <c r="I123" s="122">
        <v>38.1</v>
      </c>
      <c r="J123" s="122">
        <v>38.1</v>
      </c>
      <c r="K123" s="182"/>
      <c r="L123" s="123"/>
      <c r="M123" s="123"/>
      <c r="N123" s="55"/>
      <c r="O123" s="55"/>
      <c r="P123" s="55"/>
      <c r="Q123" s="123"/>
      <c r="R123" s="123"/>
      <c r="S123" s="123"/>
      <c r="T123" s="123" t="s">
        <v>164</v>
      </c>
      <c r="U123" s="55"/>
      <c r="V123" s="55">
        <v>20</v>
      </c>
      <c r="W123" s="55"/>
      <c r="X123" s="123"/>
      <c r="Y123" s="123"/>
      <c r="Z123" s="207" t="s">
        <v>164</v>
      </c>
      <c r="AA123" s="121"/>
      <c r="AB123" s="120">
        <v>20</v>
      </c>
      <c r="AC123" s="191"/>
      <c r="AD123" s="115"/>
      <c r="AE123" s="115"/>
      <c r="AF123" s="115"/>
      <c r="AG123" s="115"/>
      <c r="AH123" s="115"/>
      <c r="AI123" s="115"/>
      <c r="AJ123" s="115"/>
      <c r="AK123" s="115"/>
      <c r="AL123" s="115"/>
      <c r="AM123" s="115"/>
      <c r="AN123" s="115"/>
      <c r="AO123" s="115"/>
      <c r="AP123" s="115"/>
      <c r="AQ123" s="115"/>
      <c r="AR123" s="115"/>
      <c r="AS123" s="115"/>
      <c r="AT123" s="115"/>
      <c r="AU123" s="115"/>
      <c r="AV123" s="115"/>
      <c r="AW123" s="115"/>
      <c r="AX123" s="115"/>
      <c r="AY123" s="115"/>
      <c r="AZ123" s="115"/>
      <c r="BA123" s="115"/>
      <c r="BB123" s="115"/>
      <c r="BC123" s="52">
        <v>0.1</v>
      </c>
      <c r="BD123" s="115"/>
      <c r="BE123" s="115"/>
      <c r="BF123" s="115"/>
      <c r="BG123" s="115"/>
      <c r="BH123" s="115"/>
      <c r="BI123" s="115"/>
      <c r="BJ123" s="115"/>
      <c r="BK123" s="115"/>
      <c r="BL123" s="115"/>
      <c r="BM123" s="115"/>
      <c r="BN123" s="115"/>
      <c r="BO123" s="115"/>
      <c r="BP123" s="115"/>
      <c r="BQ123" s="115"/>
      <c r="BR123" s="115"/>
      <c r="BS123" s="115"/>
      <c r="BT123" s="115"/>
      <c r="BU123" s="115"/>
      <c r="BV123" s="115"/>
      <c r="BW123" s="115"/>
      <c r="BX123" s="115"/>
      <c r="BY123" s="115"/>
      <c r="BZ123" s="115"/>
      <c r="CA123" s="115"/>
      <c r="CB123" s="115"/>
      <c r="CC123" s="115"/>
      <c r="CD123" s="115"/>
      <c r="CE123" s="115"/>
      <c r="CF123" s="115"/>
      <c r="CG123" s="115"/>
      <c r="CH123" s="115"/>
      <c r="CI123" s="115"/>
      <c r="CJ123" s="115"/>
      <c r="CK123" s="115"/>
      <c r="CL123" s="115"/>
      <c r="CM123" s="115"/>
      <c r="CN123" s="115"/>
      <c r="CO123" s="115"/>
      <c r="CP123" s="115"/>
      <c r="CQ123" s="115"/>
      <c r="CR123" s="115"/>
      <c r="CS123" s="115"/>
      <c r="CT123" s="115"/>
      <c r="CU123" s="115"/>
      <c r="CV123" s="115"/>
      <c r="CW123" s="115"/>
      <c r="CX123" s="115"/>
      <c r="CY123" s="115"/>
      <c r="CZ123" s="115"/>
      <c r="DA123" s="115"/>
      <c r="DB123" s="115">
        <v>38</v>
      </c>
      <c r="DC123" s="115"/>
      <c r="DD123" s="115"/>
      <c r="DE123" s="115"/>
      <c r="DF123" s="115"/>
      <c r="DG123" s="115"/>
      <c r="DH123" s="115"/>
      <c r="DI123" s="115"/>
      <c r="DJ123" s="115"/>
      <c r="DK123" s="115"/>
      <c r="DL123" s="115"/>
      <c r="DM123" s="115"/>
      <c r="DN123" s="115"/>
      <c r="DO123" s="115"/>
      <c r="DP123" s="115"/>
      <c r="DQ123" s="115"/>
      <c r="DR123" s="115"/>
      <c r="DS123" s="115"/>
      <c r="DT123" s="115"/>
      <c r="DU123" s="115"/>
      <c r="DV123" s="115"/>
      <c r="DW123" s="115"/>
      <c r="DX123" s="115"/>
      <c r="DY123" s="115"/>
      <c r="DZ123" s="115"/>
      <c r="EA123" s="115"/>
      <c r="EB123" s="115"/>
      <c r="EC123" s="115"/>
      <c r="ED123" s="115"/>
      <c r="EE123" s="115"/>
      <c r="EF123" s="115"/>
      <c r="EG123" s="115"/>
      <c r="EH123" s="115"/>
      <c r="EI123" s="115"/>
      <c r="EJ123" s="115"/>
      <c r="EK123" s="115"/>
      <c r="EL123" s="115"/>
      <c r="EM123" s="115"/>
      <c r="EN123" s="115"/>
      <c r="EO123" s="115"/>
      <c r="EP123" s="115"/>
      <c r="EQ123" s="115"/>
      <c r="ER123" s="115"/>
      <c r="ES123" s="115"/>
      <c r="ET123" s="115"/>
      <c r="EU123" s="115"/>
      <c r="EV123" s="115"/>
      <c r="EW123" s="115"/>
      <c r="EX123" s="115"/>
      <c r="EY123" s="115"/>
      <c r="EZ123" s="115"/>
      <c r="FA123" s="115"/>
      <c r="FB123" s="119">
        <f>AC123+BC123+CB123+DB123+EB123</f>
        <v>38.1</v>
      </c>
      <c r="FC123" s="118"/>
      <c r="FD123" s="118"/>
      <c r="FE123" s="118"/>
      <c r="FF123" s="118"/>
      <c r="FG123" s="118"/>
      <c r="FH123" s="118"/>
      <c r="FI123" s="118"/>
      <c r="FJ123" s="118"/>
      <c r="FK123" s="118"/>
      <c r="FL123" s="118"/>
      <c r="FM123" s="118"/>
      <c r="FN123" s="118"/>
      <c r="FO123" s="118"/>
      <c r="FP123" s="118"/>
      <c r="FQ123" s="118"/>
      <c r="FR123" s="118"/>
      <c r="FS123" s="118"/>
      <c r="FT123" s="118"/>
      <c r="FU123" s="118"/>
      <c r="FV123" s="118"/>
      <c r="FW123" s="118"/>
      <c r="FX123" s="118"/>
      <c r="FY123" s="118"/>
      <c r="FZ123" s="118"/>
      <c r="GA123" s="117"/>
      <c r="GB123" s="116"/>
      <c r="GC123" s="115">
        <v>8.6271186440677966E-2</v>
      </c>
      <c r="GD123" s="115"/>
      <c r="GE123" s="115">
        <f>DB123/1.18</f>
        <v>32.203389830508478</v>
      </c>
      <c r="GF123" s="115"/>
      <c r="GG123" s="204">
        <f>SUM(GB123:GF123)</f>
        <v>32.289661016949154</v>
      </c>
    </row>
    <row r="124" spans="1:249" ht="31.5" x14ac:dyDescent="0.25">
      <c r="A124" s="126">
        <f>A123+1</f>
        <v>43</v>
      </c>
      <c r="B124" s="203" t="s">
        <v>163</v>
      </c>
      <c r="C124" s="124" t="s">
        <v>31</v>
      </c>
      <c r="D124" s="123" t="s">
        <v>162</v>
      </c>
      <c r="E124" s="123"/>
      <c r="F124" s="123">
        <v>4</v>
      </c>
      <c r="G124" s="123">
        <v>2014</v>
      </c>
      <c r="H124" s="123">
        <v>2014</v>
      </c>
      <c r="I124" s="122">
        <v>1.2063000000000001</v>
      </c>
      <c r="J124" s="122">
        <v>1.2</v>
      </c>
      <c r="K124" s="182" t="s">
        <v>161</v>
      </c>
      <c r="L124" s="123"/>
      <c r="M124" s="123">
        <v>4</v>
      </c>
      <c r="N124" s="55"/>
      <c r="O124" s="55"/>
      <c r="P124" s="55"/>
      <c r="Q124" s="123"/>
      <c r="R124" s="123"/>
      <c r="S124" s="123"/>
      <c r="T124" s="123"/>
      <c r="U124" s="55"/>
      <c r="V124" s="55"/>
      <c r="W124" s="55"/>
      <c r="X124" s="123"/>
      <c r="Y124" s="123"/>
      <c r="Z124" s="206" t="s">
        <v>161</v>
      </c>
      <c r="AA124" s="121"/>
      <c r="AB124" s="120">
        <v>4</v>
      </c>
      <c r="AC124" s="191"/>
      <c r="AD124" s="115"/>
      <c r="AE124" s="115"/>
      <c r="AF124" s="115"/>
      <c r="AG124" s="115"/>
      <c r="AH124" s="115"/>
      <c r="AI124" s="115"/>
      <c r="AJ124" s="115"/>
      <c r="AK124" s="115"/>
      <c r="AL124" s="115"/>
      <c r="AM124" s="115"/>
      <c r="AN124" s="115"/>
      <c r="AO124" s="115"/>
      <c r="AP124" s="115"/>
      <c r="AQ124" s="115"/>
      <c r="AR124" s="115"/>
      <c r="AS124" s="115"/>
      <c r="AT124" s="115"/>
      <c r="AU124" s="115"/>
      <c r="AV124" s="115"/>
      <c r="AW124" s="115"/>
      <c r="AX124" s="115"/>
      <c r="AY124" s="115"/>
      <c r="AZ124" s="115"/>
      <c r="BA124" s="115"/>
      <c r="BB124" s="115"/>
      <c r="BC124" s="52">
        <v>1.2</v>
      </c>
      <c r="BD124" s="115"/>
      <c r="BE124" s="115"/>
      <c r="BF124" s="115"/>
      <c r="BG124" s="115"/>
      <c r="BH124" s="115"/>
      <c r="BI124" s="115"/>
      <c r="BJ124" s="115"/>
      <c r="BK124" s="115"/>
      <c r="BL124" s="115"/>
      <c r="BM124" s="115"/>
      <c r="BN124" s="115"/>
      <c r="BO124" s="115"/>
      <c r="BP124" s="115"/>
      <c r="BQ124" s="115"/>
      <c r="BR124" s="115"/>
      <c r="BS124" s="115"/>
      <c r="BT124" s="115"/>
      <c r="BU124" s="115"/>
      <c r="BV124" s="115"/>
      <c r="BW124" s="115"/>
      <c r="BX124" s="115"/>
      <c r="BY124" s="115"/>
      <c r="BZ124" s="115"/>
      <c r="CA124" s="115"/>
      <c r="CB124" s="115"/>
      <c r="CC124" s="115"/>
      <c r="CD124" s="115"/>
      <c r="CE124" s="115"/>
      <c r="CF124" s="115"/>
      <c r="CG124" s="115"/>
      <c r="CH124" s="115"/>
      <c r="CI124" s="115"/>
      <c r="CJ124" s="115"/>
      <c r="CK124" s="115"/>
      <c r="CL124" s="115"/>
      <c r="CM124" s="115"/>
      <c r="CN124" s="115"/>
      <c r="CO124" s="115"/>
      <c r="CP124" s="115"/>
      <c r="CQ124" s="115"/>
      <c r="CR124" s="115"/>
      <c r="CS124" s="115"/>
      <c r="CT124" s="115"/>
      <c r="CU124" s="115"/>
      <c r="CV124" s="115"/>
      <c r="CW124" s="115"/>
      <c r="CX124" s="115"/>
      <c r="CY124" s="115"/>
      <c r="CZ124" s="115"/>
      <c r="DA124" s="115"/>
      <c r="DB124" s="115"/>
      <c r="DC124" s="115"/>
      <c r="DD124" s="115"/>
      <c r="DE124" s="115"/>
      <c r="DF124" s="115"/>
      <c r="DG124" s="115"/>
      <c r="DH124" s="115"/>
      <c r="DI124" s="115"/>
      <c r="DJ124" s="115"/>
      <c r="DK124" s="115"/>
      <c r="DL124" s="115"/>
      <c r="DM124" s="115"/>
      <c r="DN124" s="115"/>
      <c r="DO124" s="115"/>
      <c r="DP124" s="115"/>
      <c r="DQ124" s="115"/>
      <c r="DR124" s="115"/>
      <c r="DS124" s="115"/>
      <c r="DT124" s="115"/>
      <c r="DU124" s="115"/>
      <c r="DV124" s="115"/>
      <c r="DW124" s="115"/>
      <c r="DX124" s="115"/>
      <c r="DY124" s="115"/>
      <c r="DZ124" s="115"/>
      <c r="EA124" s="115"/>
      <c r="EB124" s="115"/>
      <c r="EC124" s="115"/>
      <c r="ED124" s="115"/>
      <c r="EE124" s="115"/>
      <c r="EF124" s="115"/>
      <c r="EG124" s="115"/>
      <c r="EH124" s="115"/>
      <c r="EI124" s="115"/>
      <c r="EJ124" s="115"/>
      <c r="EK124" s="115"/>
      <c r="EL124" s="115"/>
      <c r="EM124" s="115"/>
      <c r="EN124" s="115"/>
      <c r="EO124" s="115"/>
      <c r="EP124" s="115"/>
      <c r="EQ124" s="115"/>
      <c r="ER124" s="115"/>
      <c r="ES124" s="115"/>
      <c r="ET124" s="115"/>
      <c r="EU124" s="115"/>
      <c r="EV124" s="115"/>
      <c r="EW124" s="115"/>
      <c r="EX124" s="115"/>
      <c r="EY124" s="115"/>
      <c r="EZ124" s="115"/>
      <c r="FA124" s="115"/>
      <c r="FB124" s="119">
        <f>AC124+BC124+CB124+DB124+EB124</f>
        <v>1.2</v>
      </c>
      <c r="FC124" s="118"/>
      <c r="FD124" s="118"/>
      <c r="FE124" s="118"/>
      <c r="FF124" s="118"/>
      <c r="FG124" s="118"/>
      <c r="FH124" s="118"/>
      <c r="FI124" s="118"/>
      <c r="FJ124" s="118"/>
      <c r="FK124" s="118"/>
      <c r="FL124" s="118"/>
      <c r="FM124" s="118"/>
      <c r="FN124" s="118"/>
      <c r="FO124" s="118"/>
      <c r="FP124" s="118"/>
      <c r="FQ124" s="118"/>
      <c r="FR124" s="118"/>
      <c r="FS124" s="118"/>
      <c r="FT124" s="118"/>
      <c r="FU124" s="118"/>
      <c r="FV124" s="118"/>
      <c r="FW124" s="118"/>
      <c r="FX124" s="118"/>
      <c r="FY124" s="118"/>
      <c r="FZ124" s="118"/>
      <c r="GA124" s="117"/>
      <c r="GB124" s="116"/>
      <c r="GC124" s="115">
        <v>1.0222881355932205</v>
      </c>
      <c r="GD124" s="115"/>
      <c r="GE124" s="115"/>
      <c r="GF124" s="115"/>
      <c r="GG124" s="204">
        <f>SUM(GB124:GF124)</f>
        <v>1.0222881355932205</v>
      </c>
    </row>
    <row r="125" spans="1:249" s="10" customFormat="1" ht="31.5" x14ac:dyDescent="0.25">
      <c r="A125" s="132" t="s">
        <v>160</v>
      </c>
      <c r="B125" s="133" t="s">
        <v>75</v>
      </c>
      <c r="C125" s="182"/>
      <c r="D125" s="139"/>
      <c r="E125" s="130"/>
      <c r="F125" s="130"/>
      <c r="G125" s="123"/>
      <c r="H125" s="123"/>
      <c r="I125" s="130">
        <f>I126</f>
        <v>900.81799999999998</v>
      </c>
      <c r="J125" s="130">
        <f>J126</f>
        <v>548.84991503481638</v>
      </c>
      <c r="K125" s="162">
        <f>K126</f>
        <v>0</v>
      </c>
      <c r="L125" s="130">
        <f>L126</f>
        <v>0</v>
      </c>
      <c r="M125" s="130">
        <f>M126</f>
        <v>0</v>
      </c>
      <c r="N125" s="80"/>
      <c r="O125" s="80"/>
      <c r="P125" s="80"/>
      <c r="Q125" s="130"/>
      <c r="R125" s="130"/>
      <c r="S125" s="130"/>
      <c r="T125" s="130"/>
      <c r="U125" s="80"/>
      <c r="V125" s="80"/>
      <c r="W125" s="80"/>
      <c r="X125" s="130">
        <f>X126</f>
        <v>0</v>
      </c>
      <c r="Y125" s="130">
        <f>Y126</f>
        <v>0</v>
      </c>
      <c r="Z125" s="205"/>
      <c r="AA125" s="59"/>
      <c r="AB125" s="58"/>
      <c r="AC125" s="162">
        <f>AC126</f>
        <v>23.147897099999998</v>
      </c>
      <c r="AD125" s="80">
        <f>AD126</f>
        <v>0</v>
      </c>
      <c r="AE125" s="80">
        <f>AE126</f>
        <v>0</v>
      </c>
      <c r="AF125" s="80">
        <f>AF126</f>
        <v>0</v>
      </c>
      <c r="AG125" s="80">
        <f>AG126</f>
        <v>0</v>
      </c>
      <c r="AH125" s="80">
        <f>AH126</f>
        <v>0</v>
      </c>
      <c r="AI125" s="80">
        <f>AI126</f>
        <v>0</v>
      </c>
      <c r="AJ125" s="80">
        <f>AJ126</f>
        <v>0</v>
      </c>
      <c r="AK125" s="80">
        <f>AK126</f>
        <v>0</v>
      </c>
      <c r="AL125" s="80">
        <f>AL126</f>
        <v>0</v>
      </c>
      <c r="AM125" s="80">
        <f>AM126</f>
        <v>0</v>
      </c>
      <c r="AN125" s="80">
        <f>AN126</f>
        <v>0</v>
      </c>
      <c r="AO125" s="80">
        <f>AO126</f>
        <v>0</v>
      </c>
      <c r="AP125" s="80">
        <f>AP126</f>
        <v>0</v>
      </c>
      <c r="AQ125" s="80">
        <f>AQ126</f>
        <v>0</v>
      </c>
      <c r="AR125" s="80">
        <f>AR126</f>
        <v>0</v>
      </c>
      <c r="AS125" s="80">
        <f>AS126</f>
        <v>0</v>
      </c>
      <c r="AT125" s="80">
        <f>AT126</f>
        <v>0</v>
      </c>
      <c r="AU125" s="80">
        <f>AU126</f>
        <v>0</v>
      </c>
      <c r="AV125" s="80">
        <f>AV126</f>
        <v>0</v>
      </c>
      <c r="AW125" s="80">
        <f>AW126</f>
        <v>0</v>
      </c>
      <c r="AX125" s="80">
        <f>AX126</f>
        <v>0</v>
      </c>
      <c r="AY125" s="80">
        <f>AY126</f>
        <v>0</v>
      </c>
      <c r="AZ125" s="80">
        <f>AZ126</f>
        <v>0</v>
      </c>
      <c r="BA125" s="80">
        <f>BA126</f>
        <v>0</v>
      </c>
      <c r="BB125" s="80">
        <f>BB126</f>
        <v>0</v>
      </c>
      <c r="BC125" s="80">
        <f>BC126</f>
        <v>125.65699999899998</v>
      </c>
      <c r="BD125" s="80">
        <f>BD126</f>
        <v>0</v>
      </c>
      <c r="BE125" s="80">
        <f>BE126</f>
        <v>0</v>
      </c>
      <c r="BF125" s="80">
        <f>BF126</f>
        <v>0</v>
      </c>
      <c r="BG125" s="80">
        <f>BG126</f>
        <v>0</v>
      </c>
      <c r="BH125" s="80">
        <f>BH126</f>
        <v>0</v>
      </c>
      <c r="BI125" s="80">
        <f>BI126</f>
        <v>0</v>
      </c>
      <c r="BJ125" s="80">
        <f>BJ126</f>
        <v>0</v>
      </c>
      <c r="BK125" s="80">
        <f>BK126</f>
        <v>0</v>
      </c>
      <c r="BL125" s="80">
        <f>BL126</f>
        <v>0</v>
      </c>
      <c r="BM125" s="80">
        <f>BM126</f>
        <v>0</v>
      </c>
      <c r="BN125" s="80">
        <f>BN126</f>
        <v>0</v>
      </c>
      <c r="BO125" s="80">
        <f>BO126</f>
        <v>0</v>
      </c>
      <c r="BP125" s="80">
        <f>BP126</f>
        <v>0</v>
      </c>
      <c r="BQ125" s="80">
        <f>BQ126</f>
        <v>0</v>
      </c>
      <c r="BR125" s="80">
        <f>BR126</f>
        <v>0</v>
      </c>
      <c r="BS125" s="80">
        <f>BS126</f>
        <v>0</v>
      </c>
      <c r="BT125" s="80">
        <f>BT126</f>
        <v>0</v>
      </c>
      <c r="BU125" s="80">
        <f>BU126</f>
        <v>0</v>
      </c>
      <c r="BV125" s="80">
        <f>BV126</f>
        <v>0</v>
      </c>
      <c r="BW125" s="80">
        <f>BW126</f>
        <v>0</v>
      </c>
      <c r="BX125" s="80">
        <f>BX126</f>
        <v>0</v>
      </c>
      <c r="BY125" s="80">
        <f>BY126</f>
        <v>0</v>
      </c>
      <c r="BZ125" s="80">
        <f>BZ126</f>
        <v>0</v>
      </c>
      <c r="CA125" s="80">
        <f>CA126</f>
        <v>0</v>
      </c>
      <c r="CB125" s="80">
        <f>CB126</f>
        <v>129.42670999896998</v>
      </c>
      <c r="CC125" s="80">
        <f>CC126</f>
        <v>125.65699999899998</v>
      </c>
      <c r="CD125" s="80">
        <f>CD126</f>
        <v>125.65699999899998</v>
      </c>
      <c r="CE125" s="80">
        <f>CE126</f>
        <v>125.65699999899998</v>
      </c>
      <c r="CF125" s="80">
        <f>CF126</f>
        <v>125.65699999899998</v>
      </c>
      <c r="CG125" s="80">
        <f>CG126</f>
        <v>125.65699999899998</v>
      </c>
      <c r="CH125" s="80">
        <f>CH126</f>
        <v>125.65699999899998</v>
      </c>
      <c r="CI125" s="80">
        <f>CI126</f>
        <v>125.65699999899998</v>
      </c>
      <c r="CJ125" s="80">
        <f>CJ126</f>
        <v>125.65699999899998</v>
      </c>
      <c r="CK125" s="80">
        <f>CK126</f>
        <v>125.65699999899998</v>
      </c>
      <c r="CL125" s="80">
        <f>CL126</f>
        <v>125.65699999899998</v>
      </c>
      <c r="CM125" s="80">
        <f>CM126</f>
        <v>125.65699999899998</v>
      </c>
      <c r="CN125" s="80">
        <f>CN126</f>
        <v>125.65699999899998</v>
      </c>
      <c r="CO125" s="80">
        <f>CO126</f>
        <v>125.65699999899998</v>
      </c>
      <c r="CP125" s="80">
        <f>CP126</f>
        <v>125.65699999899998</v>
      </c>
      <c r="CQ125" s="80">
        <f>CQ126</f>
        <v>125.65699999899998</v>
      </c>
      <c r="CR125" s="80">
        <f>CR126</f>
        <v>125.65699999899998</v>
      </c>
      <c r="CS125" s="80">
        <f>CS126</f>
        <v>125.65699999899998</v>
      </c>
      <c r="CT125" s="80">
        <f>CT126</f>
        <v>125.65699999899998</v>
      </c>
      <c r="CU125" s="80">
        <f>CU126</f>
        <v>125.65699999899998</v>
      </c>
      <c r="CV125" s="80">
        <f>CV126</f>
        <v>125.65699999899998</v>
      </c>
      <c r="CW125" s="80">
        <f>CW126</f>
        <v>125.65699999899998</v>
      </c>
      <c r="CX125" s="80">
        <f>CX126</f>
        <v>125.65699999899998</v>
      </c>
      <c r="CY125" s="80">
        <f>CY126</f>
        <v>125.65699999899998</v>
      </c>
      <c r="CZ125" s="80">
        <f>CZ126</f>
        <v>125.65699999899998</v>
      </c>
      <c r="DA125" s="80">
        <f>DA126</f>
        <v>125.65699999899998</v>
      </c>
      <c r="DB125" s="80">
        <f>DB126</f>
        <v>133.3095112989391</v>
      </c>
      <c r="DC125" s="80">
        <f>DC126</f>
        <v>125.65699999899998</v>
      </c>
      <c r="DD125" s="80">
        <f>DD126</f>
        <v>125.65699999899998</v>
      </c>
      <c r="DE125" s="80">
        <f>DE126</f>
        <v>125.65699999899998</v>
      </c>
      <c r="DF125" s="80">
        <f>DF126</f>
        <v>125.65699999899998</v>
      </c>
      <c r="DG125" s="80">
        <f>DG126</f>
        <v>125.65699999899998</v>
      </c>
      <c r="DH125" s="80">
        <f>DH126</f>
        <v>125.65699999899998</v>
      </c>
      <c r="DI125" s="80">
        <f>DI126</f>
        <v>125.65699999899998</v>
      </c>
      <c r="DJ125" s="80">
        <f>DJ126</f>
        <v>125.65699999899998</v>
      </c>
      <c r="DK125" s="80">
        <f>DK126</f>
        <v>125.65699999899998</v>
      </c>
      <c r="DL125" s="80">
        <f>DL126</f>
        <v>125.65699999899998</v>
      </c>
      <c r="DM125" s="80">
        <f>DM126</f>
        <v>125.65699999899998</v>
      </c>
      <c r="DN125" s="80">
        <f>DN126</f>
        <v>125.65699999899998</v>
      </c>
      <c r="DO125" s="80">
        <f>DO126</f>
        <v>125.65699999899998</v>
      </c>
      <c r="DP125" s="80">
        <f>DP126</f>
        <v>125.65699999899998</v>
      </c>
      <c r="DQ125" s="80">
        <f>DQ126</f>
        <v>125.65699999899998</v>
      </c>
      <c r="DR125" s="80">
        <f>DR126</f>
        <v>125.65699999899998</v>
      </c>
      <c r="DS125" s="80">
        <f>DS126</f>
        <v>125.65699999899998</v>
      </c>
      <c r="DT125" s="80">
        <f>DT126</f>
        <v>125.65699999899998</v>
      </c>
      <c r="DU125" s="80">
        <f>DU126</f>
        <v>125.65699999899998</v>
      </c>
      <c r="DV125" s="80">
        <f>DV126</f>
        <v>125.65699999899998</v>
      </c>
      <c r="DW125" s="80">
        <f>DW126</f>
        <v>125.65699999899998</v>
      </c>
      <c r="DX125" s="80">
        <f>DX126</f>
        <v>125.65699999899998</v>
      </c>
      <c r="DY125" s="80">
        <f>DY126</f>
        <v>125.65699999899998</v>
      </c>
      <c r="DZ125" s="80">
        <f>DZ126</f>
        <v>125.65699999899998</v>
      </c>
      <c r="EA125" s="80">
        <f>EA126</f>
        <v>125.65699999899998</v>
      </c>
      <c r="EB125" s="80">
        <f>EB126</f>
        <v>137.30879663790728</v>
      </c>
      <c r="EC125" s="80">
        <f>EC126</f>
        <v>0</v>
      </c>
      <c r="ED125" s="80">
        <f>ED126</f>
        <v>0</v>
      </c>
      <c r="EE125" s="80">
        <f>EE126</f>
        <v>0</v>
      </c>
      <c r="EF125" s="80">
        <f>EF126</f>
        <v>0</v>
      </c>
      <c r="EG125" s="80">
        <f>EG126</f>
        <v>0</v>
      </c>
      <c r="EH125" s="80">
        <f>EH126</f>
        <v>0</v>
      </c>
      <c r="EI125" s="80">
        <f>EI126</f>
        <v>0</v>
      </c>
      <c r="EJ125" s="80">
        <f>EJ126</f>
        <v>0</v>
      </c>
      <c r="EK125" s="80">
        <f>EK126</f>
        <v>0</v>
      </c>
      <c r="EL125" s="80">
        <f>EL126</f>
        <v>0</v>
      </c>
      <c r="EM125" s="80">
        <f>EM126</f>
        <v>0</v>
      </c>
      <c r="EN125" s="80">
        <f>EN126</f>
        <v>0</v>
      </c>
      <c r="EO125" s="80">
        <f>EO126</f>
        <v>0</v>
      </c>
      <c r="EP125" s="80">
        <f>EP126</f>
        <v>0</v>
      </c>
      <c r="EQ125" s="80">
        <f>EQ126</f>
        <v>0</v>
      </c>
      <c r="ER125" s="80">
        <f>ER126</f>
        <v>0</v>
      </c>
      <c r="ES125" s="80">
        <f>ES126</f>
        <v>0</v>
      </c>
      <c r="ET125" s="80">
        <f>ET126</f>
        <v>0</v>
      </c>
      <c r="EU125" s="80">
        <f>EU126</f>
        <v>0</v>
      </c>
      <c r="EV125" s="80">
        <f>EV126</f>
        <v>0</v>
      </c>
      <c r="EW125" s="80">
        <f>EW126</f>
        <v>0</v>
      </c>
      <c r="EX125" s="80">
        <f>EX126</f>
        <v>0</v>
      </c>
      <c r="EY125" s="80">
        <f>EY126</f>
        <v>0</v>
      </c>
      <c r="EZ125" s="80">
        <f>EZ126</f>
        <v>0</v>
      </c>
      <c r="FA125" s="80">
        <f>FA126</f>
        <v>0</v>
      </c>
      <c r="FB125" s="84">
        <f>AC125+BC125+CB125+DB125+EB125</f>
        <v>548.84991503481638</v>
      </c>
      <c r="FC125" s="83"/>
      <c r="FD125" s="83"/>
      <c r="FE125" s="83"/>
      <c r="FF125" s="83"/>
      <c r="FG125" s="83"/>
      <c r="FH125" s="83"/>
      <c r="FI125" s="83"/>
      <c r="FJ125" s="83"/>
      <c r="FK125" s="83"/>
      <c r="FL125" s="83"/>
      <c r="FM125" s="83"/>
      <c r="FN125" s="83"/>
      <c r="FO125" s="83"/>
      <c r="FP125" s="83"/>
      <c r="FQ125" s="83"/>
      <c r="FR125" s="83"/>
      <c r="FS125" s="83"/>
      <c r="FT125" s="83"/>
      <c r="FU125" s="83"/>
      <c r="FV125" s="83"/>
      <c r="FW125" s="83"/>
      <c r="FX125" s="83"/>
      <c r="FY125" s="83"/>
      <c r="FZ125" s="83"/>
      <c r="GA125" s="127"/>
      <c r="GB125" s="81">
        <f>GB126</f>
        <v>12.536043081016899</v>
      </c>
      <c r="GC125" s="80">
        <f>GC126</f>
        <v>106.48898305</v>
      </c>
      <c r="GD125" s="80">
        <f>GD126</f>
        <v>107.748542372</v>
      </c>
      <c r="GE125" s="80">
        <f>GE126</f>
        <v>115.17848406688</v>
      </c>
      <c r="GF125" s="80">
        <f>GF126</f>
        <v>119.7856234295552</v>
      </c>
      <c r="GG125" s="79">
        <f>SUM(GB125:GF125)</f>
        <v>461.73767599945211</v>
      </c>
      <c r="GH125" s="1"/>
      <c r="GI125" s="78"/>
      <c r="GJ125" s="78"/>
      <c r="GK125" s="78"/>
      <c r="GL125" s="78"/>
      <c r="GM125" s="78"/>
      <c r="GN125" s="78"/>
      <c r="GO125" s="78"/>
      <c r="GP125" s="78"/>
      <c r="GQ125" s="78"/>
      <c r="GR125" s="78"/>
      <c r="GS125" s="78"/>
      <c r="GT125" s="78"/>
      <c r="GU125" s="78"/>
      <c r="GV125" s="78"/>
      <c r="GW125" s="78"/>
      <c r="GX125" s="78"/>
      <c r="GY125" s="78"/>
      <c r="GZ125" s="78"/>
      <c r="HA125" s="78"/>
      <c r="HB125" s="78"/>
      <c r="HC125" s="78"/>
      <c r="HD125" s="78"/>
      <c r="HE125" s="78"/>
      <c r="HF125" s="78"/>
      <c r="HG125" s="78"/>
      <c r="HH125" s="78"/>
      <c r="HI125" s="78"/>
      <c r="HJ125" s="78"/>
      <c r="HK125" s="78"/>
      <c r="HL125" s="78"/>
      <c r="HM125" s="78"/>
      <c r="HN125" s="78"/>
      <c r="HO125" s="78"/>
      <c r="HP125" s="78"/>
      <c r="HQ125" s="78"/>
      <c r="HR125" s="78"/>
      <c r="HS125" s="78"/>
      <c r="HT125" s="78"/>
      <c r="HU125" s="78"/>
      <c r="HV125" s="78"/>
      <c r="HW125" s="78"/>
      <c r="HX125" s="78"/>
      <c r="HY125" s="78"/>
      <c r="HZ125" s="78"/>
      <c r="IA125" s="78"/>
      <c r="IB125" s="78"/>
      <c r="IC125" s="78"/>
      <c r="ID125" s="78"/>
      <c r="IE125" s="78"/>
      <c r="IF125" s="78"/>
      <c r="IG125" s="78"/>
      <c r="IH125" s="78"/>
      <c r="II125" s="78"/>
      <c r="IJ125" s="78"/>
      <c r="IK125" s="78"/>
      <c r="IL125" s="78"/>
      <c r="IM125" s="78"/>
      <c r="IN125" s="78"/>
      <c r="IO125" s="78"/>
    </row>
    <row r="126" spans="1:249" x14ac:dyDescent="0.25">
      <c r="A126" s="126">
        <f>A124+1</f>
        <v>44</v>
      </c>
      <c r="B126" s="203" t="s">
        <v>159</v>
      </c>
      <c r="C126" s="182" t="s">
        <v>31</v>
      </c>
      <c r="D126" s="123"/>
      <c r="E126" s="123"/>
      <c r="F126" s="123"/>
      <c r="G126" s="123">
        <v>2007</v>
      </c>
      <c r="H126" s="123">
        <v>2018</v>
      </c>
      <c r="I126" s="122">
        <v>900.81799999999998</v>
      </c>
      <c r="J126" s="122">
        <v>548.84991503481638</v>
      </c>
      <c r="K126" s="182"/>
      <c r="L126" s="123"/>
      <c r="M126" s="123"/>
      <c r="N126" s="55"/>
      <c r="O126" s="55"/>
      <c r="P126" s="55"/>
      <c r="Q126" s="123"/>
      <c r="R126" s="123"/>
      <c r="S126" s="123"/>
      <c r="T126" s="123"/>
      <c r="U126" s="55"/>
      <c r="V126" s="55"/>
      <c r="W126" s="55"/>
      <c r="X126" s="123"/>
      <c r="Y126" s="123"/>
      <c r="Z126" s="138"/>
      <c r="AA126" s="59"/>
      <c r="AB126" s="58"/>
      <c r="AC126" s="191">
        <v>23.147897099999998</v>
      </c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>
        <v>125.65699999899998</v>
      </c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  <c r="BX126" s="52"/>
      <c r="BY126" s="52"/>
      <c r="BZ126" s="52"/>
      <c r="CA126" s="52"/>
      <c r="CB126" s="52">
        <f>BC126*1.03</f>
        <v>129.42670999896998</v>
      </c>
      <c r="CC126" s="52">
        <v>125.65699999899998</v>
      </c>
      <c r="CD126" s="52">
        <v>125.65699999899998</v>
      </c>
      <c r="CE126" s="52">
        <v>125.65699999899998</v>
      </c>
      <c r="CF126" s="52">
        <v>125.65699999899998</v>
      </c>
      <c r="CG126" s="52">
        <v>125.65699999899998</v>
      </c>
      <c r="CH126" s="52">
        <v>125.65699999899998</v>
      </c>
      <c r="CI126" s="52">
        <v>125.65699999899998</v>
      </c>
      <c r="CJ126" s="52">
        <v>125.65699999899998</v>
      </c>
      <c r="CK126" s="52">
        <v>125.65699999899998</v>
      </c>
      <c r="CL126" s="52">
        <v>125.65699999899998</v>
      </c>
      <c r="CM126" s="52">
        <v>125.65699999899998</v>
      </c>
      <c r="CN126" s="52">
        <v>125.65699999899998</v>
      </c>
      <c r="CO126" s="52">
        <v>125.65699999899998</v>
      </c>
      <c r="CP126" s="52">
        <v>125.65699999899998</v>
      </c>
      <c r="CQ126" s="52">
        <v>125.65699999899998</v>
      </c>
      <c r="CR126" s="52">
        <v>125.65699999899998</v>
      </c>
      <c r="CS126" s="52">
        <v>125.65699999899998</v>
      </c>
      <c r="CT126" s="52">
        <v>125.65699999899998</v>
      </c>
      <c r="CU126" s="52">
        <v>125.65699999899998</v>
      </c>
      <c r="CV126" s="52">
        <v>125.65699999899998</v>
      </c>
      <c r="CW126" s="52">
        <v>125.65699999899998</v>
      </c>
      <c r="CX126" s="52">
        <v>125.65699999899998</v>
      </c>
      <c r="CY126" s="52">
        <v>125.65699999899998</v>
      </c>
      <c r="CZ126" s="52">
        <v>125.65699999899998</v>
      </c>
      <c r="DA126" s="52">
        <v>125.65699999899998</v>
      </c>
      <c r="DB126" s="52">
        <f>CB126*1.03</f>
        <v>133.3095112989391</v>
      </c>
      <c r="DC126" s="52">
        <v>125.65699999899998</v>
      </c>
      <c r="DD126" s="52">
        <v>125.65699999899998</v>
      </c>
      <c r="DE126" s="52">
        <v>125.65699999899998</v>
      </c>
      <c r="DF126" s="52">
        <v>125.65699999899998</v>
      </c>
      <c r="DG126" s="52">
        <v>125.65699999899998</v>
      </c>
      <c r="DH126" s="52">
        <v>125.65699999899998</v>
      </c>
      <c r="DI126" s="52">
        <v>125.65699999899998</v>
      </c>
      <c r="DJ126" s="52">
        <v>125.65699999899998</v>
      </c>
      <c r="DK126" s="52">
        <v>125.65699999899998</v>
      </c>
      <c r="DL126" s="52">
        <v>125.65699999899998</v>
      </c>
      <c r="DM126" s="52">
        <v>125.65699999899998</v>
      </c>
      <c r="DN126" s="52">
        <v>125.65699999899998</v>
      </c>
      <c r="DO126" s="52">
        <v>125.65699999899998</v>
      </c>
      <c r="DP126" s="52">
        <v>125.65699999899998</v>
      </c>
      <c r="DQ126" s="52">
        <v>125.65699999899998</v>
      </c>
      <c r="DR126" s="52">
        <v>125.65699999899998</v>
      </c>
      <c r="DS126" s="52">
        <v>125.65699999899998</v>
      </c>
      <c r="DT126" s="52">
        <v>125.65699999899998</v>
      </c>
      <c r="DU126" s="52">
        <v>125.65699999899998</v>
      </c>
      <c r="DV126" s="52">
        <v>125.65699999899998</v>
      </c>
      <c r="DW126" s="52">
        <v>125.65699999899998</v>
      </c>
      <c r="DX126" s="52">
        <v>125.65699999899998</v>
      </c>
      <c r="DY126" s="52">
        <v>125.65699999899998</v>
      </c>
      <c r="DZ126" s="52">
        <v>125.65699999899998</v>
      </c>
      <c r="EA126" s="52">
        <v>125.65699999899998</v>
      </c>
      <c r="EB126" s="52">
        <f>DB126*1.03</f>
        <v>137.30879663790728</v>
      </c>
      <c r="EC126" s="52"/>
      <c r="ED126" s="52"/>
      <c r="EE126" s="52"/>
      <c r="EF126" s="52"/>
      <c r="EG126" s="52"/>
      <c r="EH126" s="52"/>
      <c r="EI126" s="52"/>
      <c r="EJ126" s="52"/>
      <c r="EK126" s="52"/>
      <c r="EL126" s="52"/>
      <c r="EM126" s="52"/>
      <c r="EN126" s="52"/>
      <c r="EO126" s="52"/>
      <c r="EP126" s="52"/>
      <c r="EQ126" s="52"/>
      <c r="ER126" s="52"/>
      <c r="ES126" s="52"/>
      <c r="ET126" s="52"/>
      <c r="EU126" s="52"/>
      <c r="EV126" s="52"/>
      <c r="EW126" s="52"/>
      <c r="EX126" s="52"/>
      <c r="EY126" s="52"/>
      <c r="EZ126" s="52"/>
      <c r="FA126" s="52"/>
      <c r="FB126" s="57">
        <f>AC126+BC126+CB126+DB126+EB126</f>
        <v>548.84991503481638</v>
      </c>
      <c r="FC126" s="55"/>
      <c r="FD126" s="55"/>
      <c r="FE126" s="55"/>
      <c r="FF126" s="55"/>
      <c r="FG126" s="55"/>
      <c r="FH126" s="55"/>
      <c r="FI126" s="55"/>
      <c r="FJ126" s="55"/>
      <c r="FK126" s="55"/>
      <c r="FL126" s="55"/>
      <c r="FM126" s="55"/>
      <c r="FN126" s="55"/>
      <c r="FO126" s="55"/>
      <c r="FP126" s="55"/>
      <c r="FQ126" s="55"/>
      <c r="FR126" s="55"/>
      <c r="FS126" s="55"/>
      <c r="FT126" s="55"/>
      <c r="FU126" s="55"/>
      <c r="FV126" s="55"/>
      <c r="FW126" s="55"/>
      <c r="FX126" s="55"/>
      <c r="FY126" s="55"/>
      <c r="FZ126" s="55"/>
      <c r="GA126" s="163"/>
      <c r="GB126" s="53">
        <v>12.536043081016899</v>
      </c>
      <c r="GC126" s="52">
        <v>106.48898305</v>
      </c>
      <c r="GD126" s="52">
        <v>107.748542372</v>
      </c>
      <c r="GE126" s="52">
        <v>115.17848406688</v>
      </c>
      <c r="GF126" s="52">
        <v>119.7856234295552</v>
      </c>
      <c r="GG126" s="51">
        <f>SUM(GB126:GF126)</f>
        <v>461.73767599945211</v>
      </c>
    </row>
    <row r="127" spans="1:249" s="10" customFormat="1" x14ac:dyDescent="0.25">
      <c r="A127" s="132" t="s">
        <v>158</v>
      </c>
      <c r="B127" s="133" t="s">
        <v>73</v>
      </c>
      <c r="C127" s="182"/>
      <c r="D127" s="139"/>
      <c r="E127" s="130"/>
      <c r="F127" s="130"/>
      <c r="G127" s="123"/>
      <c r="H127" s="123"/>
      <c r="I127" s="201">
        <f>SUM(I128:I129)</f>
        <v>71.975763784600005</v>
      </c>
      <c r="J127" s="201">
        <f>SUM(J128:J129)</f>
        <v>45.067060730000001</v>
      </c>
      <c r="K127" s="162"/>
      <c r="L127" s="130"/>
      <c r="M127" s="13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130"/>
      <c r="Y127" s="130"/>
      <c r="Z127" s="200"/>
      <c r="AA127" s="59"/>
      <c r="AB127" s="58"/>
      <c r="AC127" s="81">
        <f>SUM(AC128:AC129)</f>
        <v>0.45200000000000001</v>
      </c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/>
      <c r="BR127" s="80"/>
      <c r="BS127" s="80"/>
      <c r="BT127" s="80"/>
      <c r="BU127" s="80"/>
      <c r="BV127" s="80"/>
      <c r="BW127" s="80"/>
      <c r="BX127" s="80"/>
      <c r="BY127" s="80"/>
      <c r="BZ127" s="80"/>
      <c r="CA127" s="80"/>
      <c r="CB127" s="80">
        <f>SUM(CB128:CB129)</f>
        <v>14.871686910000001</v>
      </c>
      <c r="CC127" s="80"/>
      <c r="CD127" s="80"/>
      <c r="CE127" s="80"/>
      <c r="CF127" s="80"/>
      <c r="CG127" s="80"/>
      <c r="CH127" s="80"/>
      <c r="CI127" s="80"/>
      <c r="CJ127" s="80"/>
      <c r="CK127" s="80"/>
      <c r="CL127" s="80"/>
      <c r="CM127" s="80"/>
      <c r="CN127" s="80"/>
      <c r="CO127" s="80"/>
      <c r="CP127" s="80"/>
      <c r="CQ127" s="80"/>
      <c r="CR127" s="80"/>
      <c r="CS127" s="80"/>
      <c r="CT127" s="80"/>
      <c r="CU127" s="80"/>
      <c r="CV127" s="80"/>
      <c r="CW127" s="80"/>
      <c r="CX127" s="80"/>
      <c r="CY127" s="80"/>
      <c r="CZ127" s="80"/>
      <c r="DA127" s="80"/>
      <c r="DB127" s="80">
        <f>SUM(DB128:DB129)</f>
        <v>29.743373820000002</v>
      </c>
      <c r="DC127" s="80"/>
      <c r="DD127" s="80"/>
      <c r="DE127" s="80"/>
      <c r="DF127" s="80"/>
      <c r="DG127" s="80"/>
      <c r="DH127" s="80"/>
      <c r="DI127" s="80"/>
      <c r="DJ127" s="80"/>
      <c r="DK127" s="80"/>
      <c r="DL127" s="80"/>
      <c r="DM127" s="80"/>
      <c r="DN127" s="80"/>
      <c r="DO127" s="80"/>
      <c r="DP127" s="80"/>
      <c r="DQ127" s="80"/>
      <c r="DR127" s="80"/>
      <c r="DS127" s="80"/>
      <c r="DT127" s="80"/>
      <c r="DU127" s="80"/>
      <c r="DV127" s="80"/>
      <c r="DW127" s="80"/>
      <c r="DX127" s="80"/>
      <c r="DY127" s="80"/>
      <c r="DZ127" s="80"/>
      <c r="EA127" s="80"/>
      <c r="EB127" s="80">
        <f>SUM(EB128:EB129)</f>
        <v>0</v>
      </c>
      <c r="EC127" s="80"/>
      <c r="ED127" s="80"/>
      <c r="EE127" s="80"/>
      <c r="EF127" s="80"/>
      <c r="EG127" s="80"/>
      <c r="EH127" s="80"/>
      <c r="EI127" s="80"/>
      <c r="EJ127" s="80"/>
      <c r="EK127" s="80"/>
      <c r="EL127" s="80"/>
      <c r="EM127" s="80"/>
      <c r="EN127" s="80"/>
      <c r="EO127" s="80"/>
      <c r="EP127" s="80"/>
      <c r="EQ127" s="80"/>
      <c r="ER127" s="80"/>
      <c r="ES127" s="80"/>
      <c r="ET127" s="80"/>
      <c r="EU127" s="80"/>
      <c r="EV127" s="80"/>
      <c r="EW127" s="80"/>
      <c r="EX127" s="80"/>
      <c r="EY127" s="80"/>
      <c r="EZ127" s="80"/>
      <c r="FA127" s="80"/>
      <c r="FB127" s="84">
        <f>SUM(FB128:FB129)</f>
        <v>45.067060730000001</v>
      </c>
      <c r="FC127" s="83"/>
      <c r="FD127" s="83"/>
      <c r="FE127" s="83"/>
      <c r="FF127" s="83"/>
      <c r="FG127" s="83"/>
      <c r="FH127" s="83"/>
      <c r="FI127" s="83"/>
      <c r="FJ127" s="83"/>
      <c r="FK127" s="83"/>
      <c r="FL127" s="83"/>
      <c r="FM127" s="83"/>
      <c r="FN127" s="83"/>
      <c r="FO127" s="83"/>
      <c r="FP127" s="83"/>
      <c r="FQ127" s="83"/>
      <c r="FR127" s="83"/>
      <c r="FS127" s="83"/>
      <c r="FT127" s="83"/>
      <c r="FU127" s="83"/>
      <c r="FV127" s="83"/>
      <c r="FW127" s="83"/>
      <c r="FX127" s="83"/>
      <c r="FY127" s="83"/>
      <c r="FZ127" s="83"/>
      <c r="GA127" s="127"/>
      <c r="GB127" s="81"/>
      <c r="GC127" s="80"/>
      <c r="GD127" s="80">
        <f>SUM(GD128:GD129)</f>
        <v>12.603124500000002</v>
      </c>
      <c r="GE127" s="80">
        <f>SUM(GE128:GE129)</f>
        <v>25.206249000000003</v>
      </c>
      <c r="GF127" s="80"/>
      <c r="GG127" s="79">
        <f>SUM(GG128:GG129)</f>
        <v>37.809373500000007</v>
      </c>
      <c r="GH127" s="1"/>
      <c r="GI127" s="78"/>
      <c r="GJ127" s="78"/>
      <c r="GK127" s="78"/>
      <c r="GL127" s="78"/>
      <c r="GM127" s="78"/>
      <c r="GN127" s="78"/>
      <c r="GO127" s="78"/>
      <c r="GP127" s="78"/>
      <c r="GQ127" s="78"/>
      <c r="GR127" s="78"/>
      <c r="GS127" s="78"/>
      <c r="GT127" s="78"/>
      <c r="GU127" s="78"/>
      <c r="GV127" s="78"/>
      <c r="GW127" s="78"/>
      <c r="GX127" s="78"/>
      <c r="GY127" s="78"/>
      <c r="GZ127" s="78"/>
      <c r="HA127" s="78"/>
      <c r="HB127" s="78"/>
      <c r="HC127" s="78"/>
      <c r="HD127" s="78"/>
      <c r="HE127" s="78"/>
      <c r="HF127" s="78"/>
      <c r="HG127" s="78"/>
      <c r="HH127" s="78"/>
      <c r="HI127" s="78"/>
      <c r="HJ127" s="78"/>
      <c r="HK127" s="78"/>
      <c r="HL127" s="78"/>
      <c r="HM127" s="78"/>
      <c r="HN127" s="78"/>
      <c r="HO127" s="78"/>
      <c r="HP127" s="78"/>
      <c r="HQ127" s="78"/>
      <c r="HR127" s="78"/>
      <c r="HS127" s="78"/>
      <c r="HT127" s="78"/>
      <c r="HU127" s="78"/>
      <c r="HV127" s="78"/>
      <c r="HW127" s="78"/>
      <c r="HX127" s="78"/>
      <c r="HY127" s="78"/>
      <c r="HZ127" s="78"/>
      <c r="IA127" s="78"/>
      <c r="IB127" s="78"/>
      <c r="IC127" s="78"/>
      <c r="ID127" s="78"/>
      <c r="IE127" s="78"/>
      <c r="IF127" s="78"/>
      <c r="IG127" s="78"/>
      <c r="IH127" s="78"/>
      <c r="II127" s="78"/>
      <c r="IJ127" s="78"/>
      <c r="IK127" s="78"/>
      <c r="IL127" s="78"/>
      <c r="IM127" s="78"/>
      <c r="IN127" s="78"/>
      <c r="IO127" s="78"/>
    </row>
    <row r="128" spans="1:249" s="10" customFormat="1" ht="31.5" x14ac:dyDescent="0.25">
      <c r="A128" s="126">
        <f>A126+1</f>
        <v>45</v>
      </c>
      <c r="B128" s="203" t="s">
        <v>157</v>
      </c>
      <c r="C128" s="182" t="s">
        <v>31</v>
      </c>
      <c r="D128" s="139"/>
      <c r="E128" s="130"/>
      <c r="F128" s="130"/>
      <c r="G128" s="123">
        <v>2010</v>
      </c>
      <c r="H128" s="123">
        <v>2013</v>
      </c>
      <c r="I128" s="180">
        <v>64.546204694600007</v>
      </c>
      <c r="J128" s="180">
        <f>CB128+DB128</f>
        <v>44.615060730000003</v>
      </c>
      <c r="K128" s="162"/>
      <c r="L128" s="130"/>
      <c r="M128" s="13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130"/>
      <c r="Y128" s="130"/>
      <c r="Z128" s="200"/>
      <c r="AA128" s="59"/>
      <c r="AB128" s="58"/>
      <c r="AC128" s="162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D128" s="80"/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/>
      <c r="BR128" s="80"/>
      <c r="BS128" s="80"/>
      <c r="BT128" s="80"/>
      <c r="BU128" s="80"/>
      <c r="BV128" s="80"/>
      <c r="BW128" s="80"/>
      <c r="BX128" s="80"/>
      <c r="BY128" s="80"/>
      <c r="BZ128" s="80"/>
      <c r="CA128" s="80"/>
      <c r="CB128" s="52">
        <f>44.61506073/3</f>
        <v>14.871686910000001</v>
      </c>
      <c r="CC128" s="80"/>
      <c r="CD128" s="80"/>
      <c r="CE128" s="80"/>
      <c r="CF128" s="80"/>
      <c r="CG128" s="80"/>
      <c r="CH128" s="80"/>
      <c r="CI128" s="80"/>
      <c r="CJ128" s="80"/>
      <c r="CK128" s="80"/>
      <c r="CL128" s="80"/>
      <c r="CM128" s="80"/>
      <c r="CN128" s="80"/>
      <c r="CO128" s="80"/>
      <c r="CP128" s="80"/>
      <c r="CQ128" s="80"/>
      <c r="CR128" s="80"/>
      <c r="CS128" s="80"/>
      <c r="CT128" s="80"/>
      <c r="CU128" s="80"/>
      <c r="CV128" s="80"/>
      <c r="CW128" s="80"/>
      <c r="CX128" s="80"/>
      <c r="CY128" s="80"/>
      <c r="CZ128" s="80"/>
      <c r="DA128" s="80"/>
      <c r="DB128" s="52">
        <f>44.61506073*2/3</f>
        <v>29.743373820000002</v>
      </c>
      <c r="DC128" s="80"/>
      <c r="DD128" s="80"/>
      <c r="DE128" s="80"/>
      <c r="DF128" s="80"/>
      <c r="DG128" s="80"/>
      <c r="DH128" s="80"/>
      <c r="DI128" s="80"/>
      <c r="DJ128" s="80"/>
      <c r="DK128" s="80"/>
      <c r="DL128" s="80"/>
      <c r="DM128" s="80"/>
      <c r="DN128" s="80"/>
      <c r="DO128" s="80"/>
      <c r="DP128" s="80"/>
      <c r="DQ128" s="80"/>
      <c r="DR128" s="80"/>
      <c r="DS128" s="80"/>
      <c r="DT128" s="80"/>
      <c r="DU128" s="80"/>
      <c r="DV128" s="80"/>
      <c r="DW128" s="80"/>
      <c r="DX128" s="80"/>
      <c r="DY128" s="80"/>
      <c r="DZ128" s="80"/>
      <c r="EA128" s="80"/>
      <c r="EB128" s="80"/>
      <c r="EC128" s="80"/>
      <c r="ED128" s="80"/>
      <c r="EE128" s="80"/>
      <c r="EF128" s="80"/>
      <c r="EG128" s="80"/>
      <c r="EH128" s="80"/>
      <c r="EI128" s="80"/>
      <c r="EJ128" s="80"/>
      <c r="EK128" s="80"/>
      <c r="EL128" s="80"/>
      <c r="EM128" s="80"/>
      <c r="EN128" s="80"/>
      <c r="EO128" s="80"/>
      <c r="EP128" s="80"/>
      <c r="EQ128" s="80"/>
      <c r="ER128" s="80"/>
      <c r="ES128" s="80"/>
      <c r="ET128" s="80"/>
      <c r="EU128" s="80"/>
      <c r="EV128" s="80"/>
      <c r="EW128" s="80"/>
      <c r="EX128" s="80"/>
      <c r="EY128" s="80"/>
      <c r="EZ128" s="80"/>
      <c r="FA128" s="80"/>
      <c r="FB128" s="57">
        <f>AC128+BC128+CB128+DB128+EB128</f>
        <v>44.615060730000003</v>
      </c>
      <c r="FC128" s="83"/>
      <c r="FD128" s="83"/>
      <c r="FE128" s="83"/>
      <c r="FF128" s="83"/>
      <c r="FG128" s="83"/>
      <c r="FH128" s="83"/>
      <c r="FI128" s="83"/>
      <c r="FJ128" s="83"/>
      <c r="FK128" s="83"/>
      <c r="FL128" s="83"/>
      <c r="FM128" s="83"/>
      <c r="FN128" s="83"/>
      <c r="FO128" s="83"/>
      <c r="FP128" s="83"/>
      <c r="FQ128" s="83"/>
      <c r="FR128" s="83"/>
      <c r="FS128" s="83"/>
      <c r="FT128" s="83"/>
      <c r="FU128" s="83"/>
      <c r="FV128" s="83"/>
      <c r="FW128" s="83"/>
      <c r="FX128" s="83"/>
      <c r="FY128" s="83"/>
      <c r="FZ128" s="83"/>
      <c r="GA128" s="127"/>
      <c r="GB128" s="81"/>
      <c r="GC128" s="80"/>
      <c r="GD128" s="52">
        <v>12.603124500000002</v>
      </c>
      <c r="GE128" s="52">
        <v>25.206249000000003</v>
      </c>
      <c r="GF128" s="80"/>
      <c r="GG128" s="204">
        <f>SUM(GB128:GF128)</f>
        <v>37.809373500000007</v>
      </c>
      <c r="GH128" s="1"/>
      <c r="GI128" s="78"/>
      <c r="GJ128" s="78"/>
      <c r="GK128" s="78"/>
      <c r="GL128" s="78"/>
      <c r="GM128" s="78"/>
      <c r="GN128" s="78"/>
      <c r="GO128" s="78"/>
      <c r="GP128" s="78"/>
      <c r="GQ128" s="78"/>
      <c r="GR128" s="78"/>
      <c r="GS128" s="78"/>
      <c r="GT128" s="78"/>
      <c r="GU128" s="78"/>
      <c r="GV128" s="78"/>
      <c r="GW128" s="78"/>
      <c r="GX128" s="78"/>
      <c r="GY128" s="78"/>
      <c r="GZ128" s="78"/>
      <c r="HA128" s="78"/>
      <c r="HB128" s="78"/>
      <c r="HC128" s="78"/>
      <c r="HD128" s="78"/>
      <c r="HE128" s="78"/>
      <c r="HF128" s="78"/>
      <c r="HG128" s="78"/>
      <c r="HH128" s="78"/>
      <c r="HI128" s="78"/>
      <c r="HJ128" s="78"/>
      <c r="HK128" s="78"/>
      <c r="HL128" s="78"/>
      <c r="HM128" s="78"/>
      <c r="HN128" s="78"/>
      <c r="HO128" s="78"/>
      <c r="HP128" s="78"/>
      <c r="HQ128" s="78"/>
      <c r="HR128" s="78"/>
      <c r="HS128" s="78"/>
      <c r="HT128" s="78"/>
      <c r="HU128" s="78"/>
      <c r="HV128" s="78"/>
      <c r="HW128" s="78"/>
      <c r="HX128" s="78"/>
      <c r="HY128" s="78"/>
      <c r="HZ128" s="78"/>
      <c r="IA128" s="78"/>
      <c r="IB128" s="78"/>
      <c r="IC128" s="78"/>
      <c r="ID128" s="78"/>
      <c r="IE128" s="78"/>
      <c r="IF128" s="78"/>
      <c r="IG128" s="78"/>
      <c r="IH128" s="78"/>
      <c r="II128" s="78"/>
      <c r="IJ128" s="78"/>
      <c r="IK128" s="78"/>
      <c r="IL128" s="78"/>
      <c r="IM128" s="78"/>
      <c r="IN128" s="78"/>
      <c r="IO128" s="78"/>
    </row>
    <row r="129" spans="1:249" s="10" customFormat="1" ht="47.25" x14ac:dyDescent="0.25">
      <c r="A129" s="126">
        <f>A128+1</f>
        <v>46</v>
      </c>
      <c r="B129" s="203" t="s">
        <v>156</v>
      </c>
      <c r="C129" s="182" t="s">
        <v>31</v>
      </c>
      <c r="D129" s="139"/>
      <c r="E129" s="130"/>
      <c r="F129" s="130"/>
      <c r="G129" s="123">
        <v>2012</v>
      </c>
      <c r="H129" s="123">
        <v>2013</v>
      </c>
      <c r="I129" s="180">
        <v>7.4295590899999997</v>
      </c>
      <c r="J129" s="180">
        <v>0.45200000000000001</v>
      </c>
      <c r="K129" s="162"/>
      <c r="L129" s="130"/>
      <c r="M129" s="13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130"/>
      <c r="Y129" s="130"/>
      <c r="Z129" s="200"/>
      <c r="AA129" s="59"/>
      <c r="AB129" s="58"/>
      <c r="AC129" s="191">
        <v>0.45200000000000001</v>
      </c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80"/>
      <c r="BE129" s="80"/>
      <c r="BF129" s="80"/>
      <c r="BG129" s="80"/>
      <c r="BH129" s="80"/>
      <c r="BI129" s="80"/>
      <c r="BJ129" s="80"/>
      <c r="BK129" s="80"/>
      <c r="BL129" s="80"/>
      <c r="BM129" s="80"/>
      <c r="BN129" s="80"/>
      <c r="BO129" s="80"/>
      <c r="BP129" s="80"/>
      <c r="BQ129" s="80"/>
      <c r="BR129" s="80"/>
      <c r="BS129" s="80"/>
      <c r="BT129" s="80"/>
      <c r="BU129" s="80"/>
      <c r="BV129" s="80"/>
      <c r="BW129" s="80"/>
      <c r="BX129" s="80"/>
      <c r="BY129" s="80"/>
      <c r="BZ129" s="80"/>
      <c r="CA129" s="80"/>
      <c r="CB129" s="80"/>
      <c r="CC129" s="80"/>
      <c r="CD129" s="80"/>
      <c r="CE129" s="80"/>
      <c r="CF129" s="80"/>
      <c r="CG129" s="80"/>
      <c r="CH129" s="80"/>
      <c r="CI129" s="80"/>
      <c r="CJ129" s="80"/>
      <c r="CK129" s="80"/>
      <c r="CL129" s="80"/>
      <c r="CM129" s="80"/>
      <c r="CN129" s="80"/>
      <c r="CO129" s="80"/>
      <c r="CP129" s="80"/>
      <c r="CQ129" s="80"/>
      <c r="CR129" s="80"/>
      <c r="CS129" s="80"/>
      <c r="CT129" s="80"/>
      <c r="CU129" s="80"/>
      <c r="CV129" s="80"/>
      <c r="CW129" s="80"/>
      <c r="CX129" s="80"/>
      <c r="CY129" s="80"/>
      <c r="CZ129" s="80"/>
      <c r="DA129" s="80"/>
      <c r="DB129" s="80"/>
      <c r="DC129" s="80"/>
      <c r="DD129" s="80"/>
      <c r="DE129" s="80"/>
      <c r="DF129" s="80"/>
      <c r="DG129" s="80"/>
      <c r="DH129" s="80"/>
      <c r="DI129" s="80"/>
      <c r="DJ129" s="80"/>
      <c r="DK129" s="80"/>
      <c r="DL129" s="80"/>
      <c r="DM129" s="80"/>
      <c r="DN129" s="80"/>
      <c r="DO129" s="80"/>
      <c r="DP129" s="80"/>
      <c r="DQ129" s="80"/>
      <c r="DR129" s="80"/>
      <c r="DS129" s="80"/>
      <c r="DT129" s="80"/>
      <c r="DU129" s="80"/>
      <c r="DV129" s="80"/>
      <c r="DW129" s="80"/>
      <c r="DX129" s="80"/>
      <c r="DY129" s="80"/>
      <c r="DZ129" s="80"/>
      <c r="EA129" s="80"/>
      <c r="EB129" s="80"/>
      <c r="EC129" s="80"/>
      <c r="ED129" s="80"/>
      <c r="EE129" s="80"/>
      <c r="EF129" s="80"/>
      <c r="EG129" s="80"/>
      <c r="EH129" s="80"/>
      <c r="EI129" s="80"/>
      <c r="EJ129" s="80"/>
      <c r="EK129" s="80"/>
      <c r="EL129" s="80"/>
      <c r="EM129" s="80"/>
      <c r="EN129" s="80"/>
      <c r="EO129" s="80"/>
      <c r="EP129" s="80"/>
      <c r="EQ129" s="80"/>
      <c r="ER129" s="80"/>
      <c r="ES129" s="80"/>
      <c r="ET129" s="80"/>
      <c r="EU129" s="80"/>
      <c r="EV129" s="80"/>
      <c r="EW129" s="80"/>
      <c r="EX129" s="80"/>
      <c r="EY129" s="80"/>
      <c r="EZ129" s="80"/>
      <c r="FA129" s="80"/>
      <c r="FB129" s="57">
        <f>AC129+BC129+CB129+DB129+EB129</f>
        <v>0.45200000000000001</v>
      </c>
      <c r="FC129" s="83"/>
      <c r="FD129" s="83"/>
      <c r="FE129" s="83"/>
      <c r="FF129" s="83"/>
      <c r="FG129" s="83"/>
      <c r="FH129" s="83"/>
      <c r="FI129" s="83"/>
      <c r="FJ129" s="83"/>
      <c r="FK129" s="83"/>
      <c r="FL129" s="83"/>
      <c r="FM129" s="83"/>
      <c r="FN129" s="83"/>
      <c r="FO129" s="83"/>
      <c r="FP129" s="83"/>
      <c r="FQ129" s="83"/>
      <c r="FR129" s="83"/>
      <c r="FS129" s="83"/>
      <c r="FT129" s="83"/>
      <c r="FU129" s="83"/>
      <c r="FV129" s="83"/>
      <c r="FW129" s="83"/>
      <c r="FX129" s="83"/>
      <c r="FY129" s="83"/>
      <c r="FZ129" s="83"/>
      <c r="GA129" s="127"/>
      <c r="GB129" s="81"/>
      <c r="GC129" s="80"/>
      <c r="GD129" s="80"/>
      <c r="GE129" s="80"/>
      <c r="GF129" s="80"/>
      <c r="GG129" s="79"/>
      <c r="GH129" s="1"/>
      <c r="GI129" s="78"/>
      <c r="GJ129" s="78"/>
      <c r="GK129" s="78"/>
      <c r="GL129" s="78"/>
      <c r="GM129" s="78"/>
      <c r="GN129" s="78"/>
      <c r="GO129" s="78"/>
      <c r="GP129" s="78"/>
      <c r="GQ129" s="78"/>
      <c r="GR129" s="78"/>
      <c r="GS129" s="78"/>
      <c r="GT129" s="78"/>
      <c r="GU129" s="78"/>
      <c r="GV129" s="78"/>
      <c r="GW129" s="78"/>
      <c r="GX129" s="78"/>
      <c r="GY129" s="78"/>
      <c r="GZ129" s="78"/>
      <c r="HA129" s="78"/>
      <c r="HB129" s="78"/>
      <c r="HC129" s="78"/>
      <c r="HD129" s="78"/>
      <c r="HE129" s="78"/>
      <c r="HF129" s="78"/>
      <c r="HG129" s="78"/>
      <c r="HH129" s="78"/>
      <c r="HI129" s="78"/>
      <c r="HJ129" s="78"/>
      <c r="HK129" s="78"/>
      <c r="HL129" s="78"/>
      <c r="HM129" s="78"/>
      <c r="HN129" s="78"/>
      <c r="HO129" s="78"/>
      <c r="HP129" s="78"/>
      <c r="HQ129" s="78"/>
      <c r="HR129" s="78"/>
      <c r="HS129" s="78"/>
      <c r="HT129" s="78"/>
      <c r="HU129" s="78"/>
      <c r="HV129" s="78"/>
      <c r="HW129" s="78"/>
      <c r="HX129" s="78"/>
      <c r="HY129" s="78"/>
      <c r="HZ129" s="78"/>
      <c r="IA129" s="78"/>
      <c r="IB129" s="78"/>
      <c r="IC129" s="78"/>
      <c r="ID129" s="78"/>
      <c r="IE129" s="78"/>
      <c r="IF129" s="78"/>
      <c r="IG129" s="78"/>
      <c r="IH129" s="78"/>
      <c r="II129" s="78"/>
      <c r="IJ129" s="78"/>
      <c r="IK129" s="78"/>
      <c r="IL129" s="78"/>
      <c r="IM129" s="78"/>
      <c r="IN129" s="78"/>
      <c r="IO129" s="78"/>
    </row>
    <row r="130" spans="1:249" s="10" customFormat="1" ht="31.5" x14ac:dyDescent="0.25">
      <c r="A130" s="132" t="s">
        <v>155</v>
      </c>
      <c r="B130" s="133" t="s">
        <v>154</v>
      </c>
      <c r="C130" s="182"/>
      <c r="D130" s="139"/>
      <c r="E130" s="139"/>
      <c r="F130" s="139"/>
      <c r="G130" s="123"/>
      <c r="H130" s="123"/>
      <c r="I130" s="130"/>
      <c r="J130" s="130"/>
      <c r="K130" s="140"/>
      <c r="L130" s="139"/>
      <c r="M130" s="139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139"/>
      <c r="Y130" s="139"/>
      <c r="Z130" s="200"/>
      <c r="AA130" s="59"/>
      <c r="AB130" s="58"/>
      <c r="AC130" s="162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80"/>
      <c r="BE130" s="80"/>
      <c r="BF130" s="80"/>
      <c r="BG130" s="80"/>
      <c r="BH130" s="80"/>
      <c r="BI130" s="80"/>
      <c r="BJ130" s="80"/>
      <c r="BK130" s="80"/>
      <c r="BL130" s="80"/>
      <c r="BM130" s="80"/>
      <c r="BN130" s="80"/>
      <c r="BO130" s="80"/>
      <c r="BP130" s="80"/>
      <c r="BQ130" s="80"/>
      <c r="BR130" s="80"/>
      <c r="BS130" s="80"/>
      <c r="BT130" s="80"/>
      <c r="BU130" s="80"/>
      <c r="BV130" s="80"/>
      <c r="BW130" s="80"/>
      <c r="BX130" s="80"/>
      <c r="BY130" s="80"/>
      <c r="BZ130" s="80"/>
      <c r="CA130" s="80"/>
      <c r="CB130" s="80"/>
      <c r="CC130" s="80"/>
      <c r="CD130" s="80"/>
      <c r="CE130" s="80"/>
      <c r="CF130" s="80"/>
      <c r="CG130" s="80"/>
      <c r="CH130" s="80"/>
      <c r="CI130" s="80"/>
      <c r="CJ130" s="80"/>
      <c r="CK130" s="80"/>
      <c r="CL130" s="80"/>
      <c r="CM130" s="80"/>
      <c r="CN130" s="80"/>
      <c r="CO130" s="80"/>
      <c r="CP130" s="80"/>
      <c r="CQ130" s="80"/>
      <c r="CR130" s="80"/>
      <c r="CS130" s="80"/>
      <c r="CT130" s="80"/>
      <c r="CU130" s="80"/>
      <c r="CV130" s="80"/>
      <c r="CW130" s="80"/>
      <c r="CX130" s="80"/>
      <c r="CY130" s="80"/>
      <c r="CZ130" s="80"/>
      <c r="DA130" s="80"/>
      <c r="DB130" s="80"/>
      <c r="DC130" s="80"/>
      <c r="DD130" s="80"/>
      <c r="DE130" s="80"/>
      <c r="DF130" s="80"/>
      <c r="DG130" s="80"/>
      <c r="DH130" s="80"/>
      <c r="DI130" s="80"/>
      <c r="DJ130" s="80"/>
      <c r="DK130" s="80"/>
      <c r="DL130" s="80"/>
      <c r="DM130" s="80"/>
      <c r="DN130" s="80"/>
      <c r="DO130" s="80"/>
      <c r="DP130" s="80"/>
      <c r="DQ130" s="80"/>
      <c r="DR130" s="80"/>
      <c r="DS130" s="80"/>
      <c r="DT130" s="80"/>
      <c r="DU130" s="80"/>
      <c r="DV130" s="80"/>
      <c r="DW130" s="80"/>
      <c r="DX130" s="80"/>
      <c r="DY130" s="80"/>
      <c r="DZ130" s="80"/>
      <c r="EA130" s="80"/>
      <c r="EB130" s="80"/>
      <c r="EC130" s="80"/>
      <c r="ED130" s="80"/>
      <c r="EE130" s="80"/>
      <c r="EF130" s="80"/>
      <c r="EG130" s="80"/>
      <c r="EH130" s="80"/>
      <c r="EI130" s="80"/>
      <c r="EJ130" s="80"/>
      <c r="EK130" s="80"/>
      <c r="EL130" s="80"/>
      <c r="EM130" s="80"/>
      <c r="EN130" s="80"/>
      <c r="EO130" s="80"/>
      <c r="EP130" s="80"/>
      <c r="EQ130" s="80"/>
      <c r="ER130" s="80"/>
      <c r="ES130" s="80"/>
      <c r="ET130" s="80"/>
      <c r="EU130" s="80"/>
      <c r="EV130" s="80"/>
      <c r="EW130" s="80"/>
      <c r="EX130" s="80"/>
      <c r="EY130" s="80"/>
      <c r="EZ130" s="80"/>
      <c r="FA130" s="80"/>
      <c r="FB130" s="84">
        <f>AC130+BC130+CB130+DB130+EB130</f>
        <v>0</v>
      </c>
      <c r="FC130" s="83"/>
      <c r="FD130" s="83"/>
      <c r="FE130" s="83"/>
      <c r="FF130" s="83"/>
      <c r="FG130" s="83"/>
      <c r="FH130" s="83"/>
      <c r="FI130" s="83"/>
      <c r="FJ130" s="83"/>
      <c r="FK130" s="83"/>
      <c r="FL130" s="83"/>
      <c r="FM130" s="83"/>
      <c r="FN130" s="83"/>
      <c r="FO130" s="83"/>
      <c r="FP130" s="83"/>
      <c r="FQ130" s="83"/>
      <c r="FR130" s="83"/>
      <c r="FS130" s="83"/>
      <c r="FT130" s="83"/>
      <c r="FU130" s="83"/>
      <c r="FV130" s="83"/>
      <c r="FW130" s="83"/>
      <c r="FX130" s="83"/>
      <c r="FY130" s="83"/>
      <c r="FZ130" s="83"/>
      <c r="GA130" s="127"/>
      <c r="GB130" s="81"/>
      <c r="GC130" s="80"/>
      <c r="GD130" s="80"/>
      <c r="GE130" s="80"/>
      <c r="GF130" s="80"/>
      <c r="GG130" s="79">
        <f>SUM(GB130:GF130)</f>
        <v>0</v>
      </c>
      <c r="GH130" s="1"/>
      <c r="GI130" s="78"/>
      <c r="GJ130" s="78"/>
      <c r="GK130" s="78"/>
      <c r="GL130" s="78"/>
      <c r="GM130" s="78"/>
      <c r="GN130" s="78"/>
      <c r="GO130" s="78"/>
      <c r="GP130" s="78"/>
      <c r="GQ130" s="78"/>
      <c r="GR130" s="78"/>
      <c r="GS130" s="78"/>
      <c r="GT130" s="78"/>
      <c r="GU130" s="78"/>
      <c r="GV130" s="78"/>
      <c r="GW130" s="78"/>
      <c r="GX130" s="78"/>
      <c r="GY130" s="78"/>
      <c r="GZ130" s="78"/>
      <c r="HA130" s="78"/>
      <c r="HB130" s="78"/>
      <c r="HC130" s="78"/>
      <c r="HD130" s="78"/>
      <c r="HE130" s="78"/>
      <c r="HF130" s="78"/>
      <c r="HG130" s="78"/>
      <c r="HH130" s="78"/>
      <c r="HI130" s="78"/>
      <c r="HJ130" s="78"/>
      <c r="HK130" s="78"/>
      <c r="HL130" s="78"/>
      <c r="HM130" s="78"/>
      <c r="HN130" s="78"/>
      <c r="HO130" s="78"/>
      <c r="HP130" s="78"/>
      <c r="HQ130" s="78"/>
      <c r="HR130" s="78"/>
      <c r="HS130" s="78"/>
      <c r="HT130" s="78"/>
      <c r="HU130" s="78"/>
      <c r="HV130" s="78"/>
      <c r="HW130" s="78"/>
      <c r="HX130" s="78"/>
      <c r="HY130" s="78"/>
      <c r="HZ130" s="78"/>
      <c r="IA130" s="78"/>
      <c r="IB130" s="78"/>
      <c r="IC130" s="78"/>
      <c r="ID130" s="78"/>
      <c r="IE130" s="78"/>
      <c r="IF130" s="78"/>
      <c r="IG130" s="78"/>
      <c r="IH130" s="78"/>
      <c r="II130" s="78"/>
      <c r="IJ130" s="78"/>
      <c r="IK130" s="78"/>
      <c r="IL130" s="78"/>
      <c r="IM130" s="78"/>
      <c r="IN130" s="78"/>
      <c r="IO130" s="78"/>
    </row>
    <row r="131" spans="1:249" s="10" customFormat="1" x14ac:dyDescent="0.25">
      <c r="A131" s="132" t="s">
        <v>153</v>
      </c>
      <c r="B131" s="133" t="s">
        <v>152</v>
      </c>
      <c r="C131" s="182"/>
      <c r="D131" s="139"/>
      <c r="E131" s="139"/>
      <c r="F131" s="139"/>
      <c r="G131" s="123"/>
      <c r="H131" s="123"/>
      <c r="I131" s="130"/>
      <c r="J131" s="130"/>
      <c r="K131" s="140"/>
      <c r="L131" s="139"/>
      <c r="M131" s="139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139"/>
      <c r="Y131" s="139"/>
      <c r="Z131" s="200"/>
      <c r="AA131" s="59"/>
      <c r="AB131" s="58"/>
      <c r="AC131" s="162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  <c r="AX131" s="80"/>
      <c r="AY131" s="80"/>
      <c r="AZ131" s="80"/>
      <c r="BA131" s="80"/>
      <c r="BB131" s="80"/>
      <c r="BC131" s="80"/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/>
      <c r="BP131" s="80"/>
      <c r="BQ131" s="80"/>
      <c r="BR131" s="80"/>
      <c r="BS131" s="80"/>
      <c r="BT131" s="80"/>
      <c r="BU131" s="80"/>
      <c r="BV131" s="80"/>
      <c r="BW131" s="80"/>
      <c r="BX131" s="80"/>
      <c r="BY131" s="80"/>
      <c r="BZ131" s="80"/>
      <c r="CA131" s="80"/>
      <c r="CB131" s="80"/>
      <c r="CC131" s="80"/>
      <c r="CD131" s="80"/>
      <c r="CE131" s="80"/>
      <c r="CF131" s="80"/>
      <c r="CG131" s="80"/>
      <c r="CH131" s="80"/>
      <c r="CI131" s="80"/>
      <c r="CJ131" s="80"/>
      <c r="CK131" s="80"/>
      <c r="CL131" s="80"/>
      <c r="CM131" s="80"/>
      <c r="CN131" s="80"/>
      <c r="CO131" s="80"/>
      <c r="CP131" s="80"/>
      <c r="CQ131" s="80"/>
      <c r="CR131" s="80"/>
      <c r="CS131" s="80"/>
      <c r="CT131" s="80"/>
      <c r="CU131" s="80"/>
      <c r="CV131" s="80"/>
      <c r="CW131" s="80"/>
      <c r="CX131" s="80"/>
      <c r="CY131" s="80"/>
      <c r="CZ131" s="80"/>
      <c r="DA131" s="80"/>
      <c r="DB131" s="80"/>
      <c r="DC131" s="80"/>
      <c r="DD131" s="80"/>
      <c r="DE131" s="80"/>
      <c r="DF131" s="80"/>
      <c r="DG131" s="80"/>
      <c r="DH131" s="80"/>
      <c r="DI131" s="80"/>
      <c r="DJ131" s="80"/>
      <c r="DK131" s="80"/>
      <c r="DL131" s="80"/>
      <c r="DM131" s="80"/>
      <c r="DN131" s="80"/>
      <c r="DO131" s="80"/>
      <c r="DP131" s="80"/>
      <c r="DQ131" s="80"/>
      <c r="DR131" s="80"/>
      <c r="DS131" s="80"/>
      <c r="DT131" s="80"/>
      <c r="DU131" s="80"/>
      <c r="DV131" s="80"/>
      <c r="DW131" s="80"/>
      <c r="DX131" s="80"/>
      <c r="DY131" s="80"/>
      <c r="DZ131" s="80"/>
      <c r="EA131" s="80"/>
      <c r="EB131" s="80"/>
      <c r="EC131" s="80"/>
      <c r="ED131" s="80"/>
      <c r="EE131" s="80"/>
      <c r="EF131" s="80"/>
      <c r="EG131" s="80"/>
      <c r="EH131" s="80"/>
      <c r="EI131" s="80"/>
      <c r="EJ131" s="80"/>
      <c r="EK131" s="80"/>
      <c r="EL131" s="80"/>
      <c r="EM131" s="80"/>
      <c r="EN131" s="80"/>
      <c r="EO131" s="80"/>
      <c r="EP131" s="80"/>
      <c r="EQ131" s="80"/>
      <c r="ER131" s="80"/>
      <c r="ES131" s="80"/>
      <c r="ET131" s="80"/>
      <c r="EU131" s="80"/>
      <c r="EV131" s="80"/>
      <c r="EW131" s="80"/>
      <c r="EX131" s="80"/>
      <c r="EY131" s="80"/>
      <c r="EZ131" s="80"/>
      <c r="FA131" s="80"/>
      <c r="FB131" s="84">
        <f>AC131+BC131+CB131+DB131+EB131</f>
        <v>0</v>
      </c>
      <c r="FC131" s="83"/>
      <c r="FD131" s="83"/>
      <c r="FE131" s="83"/>
      <c r="FF131" s="83"/>
      <c r="FG131" s="83"/>
      <c r="FH131" s="83"/>
      <c r="FI131" s="83"/>
      <c r="FJ131" s="83"/>
      <c r="FK131" s="83"/>
      <c r="FL131" s="83"/>
      <c r="FM131" s="83"/>
      <c r="FN131" s="83"/>
      <c r="FO131" s="83"/>
      <c r="FP131" s="83"/>
      <c r="FQ131" s="83"/>
      <c r="FR131" s="83"/>
      <c r="FS131" s="83"/>
      <c r="FT131" s="83"/>
      <c r="FU131" s="83"/>
      <c r="FV131" s="83"/>
      <c r="FW131" s="83"/>
      <c r="FX131" s="83"/>
      <c r="FY131" s="83"/>
      <c r="FZ131" s="83"/>
      <c r="GA131" s="127"/>
      <c r="GB131" s="81"/>
      <c r="GC131" s="80"/>
      <c r="GD131" s="80"/>
      <c r="GE131" s="80"/>
      <c r="GF131" s="80"/>
      <c r="GG131" s="79">
        <f>SUM(GB131:GF131)</f>
        <v>0</v>
      </c>
      <c r="GH131" s="1"/>
      <c r="GI131" s="78"/>
      <c r="GJ131" s="78"/>
      <c r="GK131" s="78"/>
      <c r="GL131" s="78"/>
      <c r="GM131" s="78"/>
      <c r="GN131" s="78"/>
      <c r="GO131" s="78"/>
      <c r="GP131" s="78"/>
      <c r="GQ131" s="78"/>
      <c r="GR131" s="78"/>
      <c r="GS131" s="78"/>
      <c r="GT131" s="78"/>
      <c r="GU131" s="78"/>
      <c r="GV131" s="78"/>
      <c r="GW131" s="78"/>
      <c r="GX131" s="78"/>
      <c r="GY131" s="78"/>
      <c r="GZ131" s="78"/>
      <c r="HA131" s="78"/>
      <c r="HB131" s="78"/>
      <c r="HC131" s="78"/>
      <c r="HD131" s="78"/>
      <c r="HE131" s="78"/>
      <c r="HF131" s="78"/>
      <c r="HG131" s="78"/>
      <c r="HH131" s="78"/>
      <c r="HI131" s="78"/>
      <c r="HJ131" s="78"/>
      <c r="HK131" s="78"/>
      <c r="HL131" s="78"/>
      <c r="HM131" s="78"/>
      <c r="HN131" s="78"/>
      <c r="HO131" s="78"/>
      <c r="HP131" s="78"/>
      <c r="HQ131" s="78"/>
      <c r="HR131" s="78"/>
      <c r="HS131" s="78"/>
      <c r="HT131" s="78"/>
      <c r="HU131" s="78"/>
      <c r="HV131" s="78"/>
      <c r="HW131" s="78"/>
      <c r="HX131" s="78"/>
      <c r="HY131" s="78"/>
      <c r="HZ131" s="78"/>
      <c r="IA131" s="78"/>
      <c r="IB131" s="78"/>
      <c r="IC131" s="78"/>
      <c r="ID131" s="78"/>
      <c r="IE131" s="78"/>
      <c r="IF131" s="78"/>
      <c r="IG131" s="78"/>
      <c r="IH131" s="78"/>
      <c r="II131" s="78"/>
      <c r="IJ131" s="78"/>
      <c r="IK131" s="78"/>
      <c r="IL131" s="78"/>
      <c r="IM131" s="78"/>
      <c r="IN131" s="78"/>
      <c r="IO131" s="78"/>
    </row>
    <row r="132" spans="1:249" s="10" customFormat="1" ht="31.5" x14ac:dyDescent="0.25">
      <c r="A132" s="132" t="s">
        <v>151</v>
      </c>
      <c r="B132" s="133" t="s">
        <v>150</v>
      </c>
      <c r="C132" s="182"/>
      <c r="D132" s="139"/>
      <c r="E132" s="139"/>
      <c r="F132" s="139"/>
      <c r="G132" s="123"/>
      <c r="H132" s="123"/>
      <c r="I132" s="130"/>
      <c r="J132" s="130"/>
      <c r="K132" s="140"/>
      <c r="L132" s="139"/>
      <c r="M132" s="139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139"/>
      <c r="Y132" s="139"/>
      <c r="Z132" s="200"/>
      <c r="AA132" s="59"/>
      <c r="AB132" s="58"/>
      <c r="AC132" s="162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D132" s="80"/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80"/>
      <c r="BQ132" s="80"/>
      <c r="BR132" s="80"/>
      <c r="BS132" s="80"/>
      <c r="BT132" s="80"/>
      <c r="BU132" s="80"/>
      <c r="BV132" s="80"/>
      <c r="BW132" s="80"/>
      <c r="BX132" s="80"/>
      <c r="BY132" s="80"/>
      <c r="BZ132" s="80"/>
      <c r="CA132" s="80"/>
      <c r="CB132" s="80"/>
      <c r="CC132" s="80"/>
      <c r="CD132" s="80"/>
      <c r="CE132" s="80"/>
      <c r="CF132" s="80"/>
      <c r="CG132" s="80"/>
      <c r="CH132" s="80"/>
      <c r="CI132" s="80"/>
      <c r="CJ132" s="80"/>
      <c r="CK132" s="80"/>
      <c r="CL132" s="80"/>
      <c r="CM132" s="80"/>
      <c r="CN132" s="80"/>
      <c r="CO132" s="80"/>
      <c r="CP132" s="80"/>
      <c r="CQ132" s="80"/>
      <c r="CR132" s="80"/>
      <c r="CS132" s="80"/>
      <c r="CT132" s="80"/>
      <c r="CU132" s="80"/>
      <c r="CV132" s="80"/>
      <c r="CW132" s="80"/>
      <c r="CX132" s="80"/>
      <c r="CY132" s="80"/>
      <c r="CZ132" s="80"/>
      <c r="DA132" s="80"/>
      <c r="DB132" s="80"/>
      <c r="DC132" s="80"/>
      <c r="DD132" s="80"/>
      <c r="DE132" s="80"/>
      <c r="DF132" s="80"/>
      <c r="DG132" s="80"/>
      <c r="DH132" s="80"/>
      <c r="DI132" s="80"/>
      <c r="DJ132" s="80"/>
      <c r="DK132" s="80"/>
      <c r="DL132" s="80"/>
      <c r="DM132" s="80"/>
      <c r="DN132" s="80"/>
      <c r="DO132" s="80"/>
      <c r="DP132" s="80"/>
      <c r="DQ132" s="80"/>
      <c r="DR132" s="80"/>
      <c r="DS132" s="80"/>
      <c r="DT132" s="80"/>
      <c r="DU132" s="80"/>
      <c r="DV132" s="80"/>
      <c r="DW132" s="80"/>
      <c r="DX132" s="80"/>
      <c r="DY132" s="80"/>
      <c r="DZ132" s="80"/>
      <c r="EA132" s="80"/>
      <c r="EB132" s="80"/>
      <c r="EC132" s="80"/>
      <c r="ED132" s="80"/>
      <c r="EE132" s="80"/>
      <c r="EF132" s="80"/>
      <c r="EG132" s="80"/>
      <c r="EH132" s="80"/>
      <c r="EI132" s="80"/>
      <c r="EJ132" s="80"/>
      <c r="EK132" s="80"/>
      <c r="EL132" s="80"/>
      <c r="EM132" s="80"/>
      <c r="EN132" s="80"/>
      <c r="EO132" s="80"/>
      <c r="EP132" s="80"/>
      <c r="EQ132" s="80"/>
      <c r="ER132" s="80"/>
      <c r="ES132" s="80"/>
      <c r="ET132" s="80"/>
      <c r="EU132" s="80"/>
      <c r="EV132" s="80"/>
      <c r="EW132" s="80"/>
      <c r="EX132" s="80"/>
      <c r="EY132" s="80"/>
      <c r="EZ132" s="80"/>
      <c r="FA132" s="80"/>
      <c r="FB132" s="84">
        <f>AC132+BC132+CB132+DB132+EB132</f>
        <v>0</v>
      </c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127"/>
      <c r="GB132" s="81"/>
      <c r="GC132" s="80"/>
      <c r="GD132" s="80"/>
      <c r="GE132" s="80"/>
      <c r="GF132" s="80"/>
      <c r="GG132" s="79">
        <f>SUM(GB132:GF132)</f>
        <v>0</v>
      </c>
      <c r="GH132" s="1"/>
      <c r="GI132" s="78"/>
      <c r="GJ132" s="78"/>
      <c r="GK132" s="78"/>
      <c r="GL132" s="78"/>
      <c r="GM132" s="78"/>
      <c r="GN132" s="78"/>
      <c r="GO132" s="78"/>
      <c r="GP132" s="78"/>
      <c r="GQ132" s="78"/>
      <c r="GR132" s="78"/>
      <c r="GS132" s="78"/>
      <c r="GT132" s="78"/>
      <c r="GU132" s="78"/>
      <c r="GV132" s="78"/>
      <c r="GW132" s="78"/>
      <c r="GX132" s="78"/>
      <c r="GY132" s="78"/>
      <c r="GZ132" s="78"/>
      <c r="HA132" s="78"/>
      <c r="HB132" s="78"/>
      <c r="HC132" s="78"/>
      <c r="HD132" s="78"/>
      <c r="HE132" s="78"/>
      <c r="HF132" s="78"/>
      <c r="HG132" s="78"/>
      <c r="HH132" s="78"/>
      <c r="HI132" s="78"/>
      <c r="HJ132" s="78"/>
      <c r="HK132" s="78"/>
      <c r="HL132" s="78"/>
      <c r="HM132" s="78"/>
      <c r="HN132" s="78"/>
      <c r="HO132" s="78"/>
      <c r="HP132" s="78"/>
      <c r="HQ132" s="78"/>
      <c r="HR132" s="78"/>
      <c r="HS132" s="78"/>
      <c r="HT132" s="78"/>
      <c r="HU132" s="78"/>
      <c r="HV132" s="78"/>
      <c r="HW132" s="78"/>
      <c r="HX132" s="78"/>
      <c r="HY132" s="78"/>
      <c r="HZ132" s="78"/>
      <c r="IA132" s="78"/>
      <c r="IB132" s="78"/>
      <c r="IC132" s="78"/>
      <c r="ID132" s="78"/>
      <c r="IE132" s="78"/>
      <c r="IF132" s="78"/>
      <c r="IG132" s="78"/>
      <c r="IH132" s="78"/>
      <c r="II132" s="78"/>
      <c r="IJ132" s="78"/>
      <c r="IK132" s="78"/>
      <c r="IL132" s="78"/>
      <c r="IM132" s="78"/>
      <c r="IN132" s="78"/>
      <c r="IO132" s="78"/>
    </row>
    <row r="133" spans="1:249" s="10" customFormat="1" x14ac:dyDescent="0.25">
      <c r="A133" s="132" t="s">
        <v>149</v>
      </c>
      <c r="B133" s="133" t="s">
        <v>65</v>
      </c>
      <c r="C133" s="182"/>
      <c r="D133" s="139"/>
      <c r="E133" s="202"/>
      <c r="F133" s="202"/>
      <c r="G133" s="123"/>
      <c r="H133" s="123"/>
      <c r="I133" s="201"/>
      <c r="J133" s="201"/>
      <c r="K133" s="140"/>
      <c r="L133" s="179"/>
      <c r="M133" s="179"/>
      <c r="N133" s="83"/>
      <c r="O133" s="195"/>
      <c r="P133" s="195"/>
      <c r="Q133" s="83"/>
      <c r="R133" s="195"/>
      <c r="S133" s="195"/>
      <c r="T133" s="83"/>
      <c r="U133" s="195"/>
      <c r="V133" s="195"/>
      <c r="W133" s="83"/>
      <c r="X133" s="179"/>
      <c r="Y133" s="179"/>
      <c r="Z133" s="200"/>
      <c r="AA133" s="199"/>
      <c r="AB133" s="198"/>
      <c r="AC133" s="162"/>
      <c r="AD133" s="195"/>
      <c r="AE133" s="195"/>
      <c r="AF133" s="195"/>
      <c r="AG133" s="195"/>
      <c r="AH133" s="195"/>
      <c r="AI133" s="195"/>
      <c r="AJ133" s="195"/>
      <c r="AK133" s="195"/>
      <c r="AL133" s="195"/>
      <c r="AM133" s="195"/>
      <c r="AN133" s="195"/>
      <c r="AO133" s="195"/>
      <c r="AP133" s="195"/>
      <c r="AQ133" s="195"/>
      <c r="AR133" s="195"/>
      <c r="AS133" s="195"/>
      <c r="AT133" s="195"/>
      <c r="AU133" s="195"/>
      <c r="AV133" s="195"/>
      <c r="AW133" s="195"/>
      <c r="AX133" s="195"/>
      <c r="AY133" s="195"/>
      <c r="AZ133" s="195"/>
      <c r="BA133" s="195"/>
      <c r="BB133" s="195"/>
      <c r="BC133" s="80"/>
      <c r="BD133" s="195"/>
      <c r="BE133" s="195"/>
      <c r="BF133" s="195"/>
      <c r="BG133" s="195"/>
      <c r="BH133" s="195"/>
      <c r="BI133" s="195"/>
      <c r="BJ133" s="195"/>
      <c r="BK133" s="195"/>
      <c r="BL133" s="195"/>
      <c r="BM133" s="195"/>
      <c r="BN133" s="195"/>
      <c r="BO133" s="195"/>
      <c r="BP133" s="195"/>
      <c r="BQ133" s="195"/>
      <c r="BR133" s="195"/>
      <c r="BS133" s="195"/>
      <c r="BT133" s="195"/>
      <c r="BU133" s="195"/>
      <c r="BV133" s="195"/>
      <c r="BW133" s="195"/>
      <c r="BX133" s="195"/>
      <c r="BY133" s="195"/>
      <c r="BZ133" s="195"/>
      <c r="CA133" s="195"/>
      <c r="CB133" s="195"/>
      <c r="CC133" s="195"/>
      <c r="CD133" s="195"/>
      <c r="CE133" s="195"/>
      <c r="CF133" s="195"/>
      <c r="CG133" s="195"/>
      <c r="CH133" s="195"/>
      <c r="CI133" s="195"/>
      <c r="CJ133" s="195"/>
      <c r="CK133" s="195"/>
      <c r="CL133" s="195"/>
      <c r="CM133" s="195"/>
      <c r="CN133" s="195"/>
      <c r="CO133" s="195"/>
      <c r="CP133" s="195"/>
      <c r="CQ133" s="195"/>
      <c r="CR133" s="195"/>
      <c r="CS133" s="195"/>
      <c r="CT133" s="195"/>
      <c r="CU133" s="195"/>
      <c r="CV133" s="195"/>
      <c r="CW133" s="195"/>
      <c r="CX133" s="195"/>
      <c r="CY133" s="195"/>
      <c r="CZ133" s="195"/>
      <c r="DA133" s="195"/>
      <c r="DB133" s="195"/>
      <c r="DC133" s="195"/>
      <c r="DD133" s="195"/>
      <c r="DE133" s="195"/>
      <c r="DF133" s="195"/>
      <c r="DG133" s="195"/>
      <c r="DH133" s="195"/>
      <c r="DI133" s="195"/>
      <c r="DJ133" s="195"/>
      <c r="DK133" s="195"/>
      <c r="DL133" s="195"/>
      <c r="DM133" s="195"/>
      <c r="DN133" s="195"/>
      <c r="DO133" s="195"/>
      <c r="DP133" s="195"/>
      <c r="DQ133" s="195"/>
      <c r="DR133" s="195"/>
      <c r="DS133" s="195"/>
      <c r="DT133" s="195"/>
      <c r="DU133" s="195"/>
      <c r="DV133" s="195"/>
      <c r="DW133" s="195"/>
      <c r="DX133" s="195"/>
      <c r="DY133" s="195"/>
      <c r="DZ133" s="195"/>
      <c r="EA133" s="195"/>
      <c r="EB133" s="195"/>
      <c r="EC133" s="195"/>
      <c r="ED133" s="195"/>
      <c r="EE133" s="195"/>
      <c r="EF133" s="195"/>
      <c r="EG133" s="195"/>
      <c r="EH133" s="195"/>
      <c r="EI133" s="195"/>
      <c r="EJ133" s="195"/>
      <c r="EK133" s="195"/>
      <c r="EL133" s="195"/>
      <c r="EM133" s="195"/>
      <c r="EN133" s="195"/>
      <c r="EO133" s="195"/>
      <c r="EP133" s="195"/>
      <c r="EQ133" s="195"/>
      <c r="ER133" s="195"/>
      <c r="ES133" s="195"/>
      <c r="ET133" s="195"/>
      <c r="EU133" s="195"/>
      <c r="EV133" s="195"/>
      <c r="EW133" s="195"/>
      <c r="EX133" s="195"/>
      <c r="EY133" s="195"/>
      <c r="EZ133" s="195"/>
      <c r="FA133" s="195"/>
      <c r="FB133" s="197"/>
      <c r="FC133" s="83"/>
      <c r="FD133" s="83"/>
      <c r="FE133" s="83"/>
      <c r="FF133" s="83"/>
      <c r="FG133" s="83"/>
      <c r="FH133" s="83"/>
      <c r="FI133" s="83"/>
      <c r="FJ133" s="83"/>
      <c r="FK133" s="83"/>
      <c r="FL133" s="83"/>
      <c r="FM133" s="83"/>
      <c r="FN133" s="83"/>
      <c r="FO133" s="83"/>
      <c r="FP133" s="83"/>
      <c r="FQ133" s="83"/>
      <c r="FR133" s="83"/>
      <c r="FS133" s="83"/>
      <c r="FT133" s="83"/>
      <c r="FU133" s="83"/>
      <c r="FV133" s="83"/>
      <c r="FW133" s="83"/>
      <c r="FX133" s="83"/>
      <c r="FY133" s="83"/>
      <c r="FZ133" s="83"/>
      <c r="GA133" s="127"/>
      <c r="GB133" s="196"/>
      <c r="GC133" s="195"/>
      <c r="GD133" s="195"/>
      <c r="GE133" s="195"/>
      <c r="GF133" s="195"/>
      <c r="GG133" s="194"/>
      <c r="GH133" s="1"/>
      <c r="GI133" s="78"/>
      <c r="GJ133" s="78"/>
      <c r="GK133" s="78"/>
      <c r="GL133" s="78"/>
      <c r="GM133" s="78"/>
      <c r="GN133" s="78"/>
      <c r="GO133" s="78"/>
      <c r="GP133" s="78"/>
      <c r="GQ133" s="78"/>
      <c r="GR133" s="78"/>
      <c r="GS133" s="78"/>
      <c r="GT133" s="78"/>
      <c r="GU133" s="78"/>
      <c r="GV133" s="78"/>
      <c r="GW133" s="78"/>
      <c r="GX133" s="78"/>
      <c r="GY133" s="78"/>
      <c r="GZ133" s="78"/>
      <c r="HA133" s="78"/>
      <c r="HB133" s="78"/>
      <c r="HC133" s="78"/>
      <c r="HD133" s="78"/>
      <c r="HE133" s="78"/>
      <c r="HF133" s="78"/>
      <c r="HG133" s="78"/>
      <c r="HH133" s="78"/>
      <c r="HI133" s="78"/>
      <c r="HJ133" s="78"/>
      <c r="HK133" s="78"/>
      <c r="HL133" s="78"/>
      <c r="HM133" s="78"/>
      <c r="HN133" s="78"/>
      <c r="HO133" s="78"/>
      <c r="HP133" s="78"/>
      <c r="HQ133" s="78"/>
      <c r="HR133" s="78"/>
      <c r="HS133" s="78"/>
      <c r="HT133" s="78"/>
      <c r="HU133" s="78"/>
      <c r="HV133" s="78"/>
      <c r="HW133" s="78"/>
      <c r="HX133" s="78"/>
      <c r="HY133" s="78"/>
      <c r="HZ133" s="78"/>
      <c r="IA133" s="78"/>
      <c r="IB133" s="78"/>
      <c r="IC133" s="78"/>
      <c r="ID133" s="78"/>
      <c r="IE133" s="78"/>
      <c r="IF133" s="78"/>
      <c r="IG133" s="78"/>
      <c r="IH133" s="78"/>
      <c r="II133" s="78"/>
      <c r="IJ133" s="78"/>
      <c r="IK133" s="78"/>
      <c r="IL133" s="78"/>
      <c r="IM133" s="78"/>
      <c r="IN133" s="78"/>
      <c r="IO133" s="78"/>
    </row>
    <row r="134" spans="1:249" s="10" customFormat="1" x14ac:dyDescent="0.25">
      <c r="A134" s="132" t="s">
        <v>148</v>
      </c>
      <c r="B134" s="133" t="s">
        <v>28</v>
      </c>
      <c r="C134" s="182"/>
      <c r="D134" s="139"/>
      <c r="E134" s="130"/>
      <c r="F134" s="130"/>
      <c r="G134" s="123"/>
      <c r="H134" s="123"/>
      <c r="I134" s="130">
        <f>SUM(I135:I137)</f>
        <v>1126.9710032337018</v>
      </c>
      <c r="J134" s="130">
        <f>SUM(J135:J137)</f>
        <v>768.5608747440001</v>
      </c>
      <c r="K134" s="81">
        <f>SUM(K135:K137)</f>
        <v>0</v>
      </c>
      <c r="L134" s="85">
        <f>SUM(L135:L137)</f>
        <v>0</v>
      </c>
      <c r="M134" s="85">
        <f>SUM(M135:M137)</f>
        <v>0</v>
      </c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5">
        <f>SUM(X135:X137)</f>
        <v>0</v>
      </c>
      <c r="Y134" s="85">
        <f>SUM(Y135:Y137)</f>
        <v>0</v>
      </c>
      <c r="Z134" s="79"/>
      <c r="AA134" s="59"/>
      <c r="AB134" s="58"/>
      <c r="AC134" s="162">
        <f>SUM(AC135:AC137)</f>
        <v>133.391742744</v>
      </c>
      <c r="AD134" s="80">
        <f>SUM(AD135:AD137)</f>
        <v>0</v>
      </c>
      <c r="AE134" s="80">
        <f>SUM(AE135:AE137)</f>
        <v>0</v>
      </c>
      <c r="AF134" s="80">
        <f>SUM(AF135:AF137)</f>
        <v>0</v>
      </c>
      <c r="AG134" s="80">
        <f>SUM(AG135:AG137)</f>
        <v>0</v>
      </c>
      <c r="AH134" s="80">
        <f>SUM(AH135:AH137)</f>
        <v>0</v>
      </c>
      <c r="AI134" s="80">
        <f>SUM(AI135:AI137)</f>
        <v>0</v>
      </c>
      <c r="AJ134" s="80">
        <f>SUM(AJ135:AJ137)</f>
        <v>0</v>
      </c>
      <c r="AK134" s="80">
        <f>SUM(AK135:AK137)</f>
        <v>0</v>
      </c>
      <c r="AL134" s="80">
        <f>SUM(AL135:AL137)</f>
        <v>0</v>
      </c>
      <c r="AM134" s="80">
        <f>SUM(AM135:AM137)</f>
        <v>0</v>
      </c>
      <c r="AN134" s="80">
        <f>SUM(AN135:AN137)</f>
        <v>0</v>
      </c>
      <c r="AO134" s="80">
        <f>SUM(AO135:AO137)</f>
        <v>0</v>
      </c>
      <c r="AP134" s="80">
        <f>SUM(AP135:AP137)</f>
        <v>0</v>
      </c>
      <c r="AQ134" s="80">
        <f>SUM(AQ135:AQ137)</f>
        <v>0</v>
      </c>
      <c r="AR134" s="80">
        <f>SUM(AR135:AR137)</f>
        <v>0</v>
      </c>
      <c r="AS134" s="80">
        <f>SUM(AS135:AS137)</f>
        <v>0</v>
      </c>
      <c r="AT134" s="80">
        <f>SUM(AT135:AT137)</f>
        <v>0</v>
      </c>
      <c r="AU134" s="80">
        <f>SUM(AU135:AU137)</f>
        <v>0</v>
      </c>
      <c r="AV134" s="80">
        <f>SUM(AV135:AV137)</f>
        <v>0</v>
      </c>
      <c r="AW134" s="80">
        <f>SUM(AW135:AW137)</f>
        <v>0</v>
      </c>
      <c r="AX134" s="80">
        <f>SUM(AX135:AX137)</f>
        <v>0</v>
      </c>
      <c r="AY134" s="80">
        <f>SUM(AY135:AY137)</f>
        <v>0</v>
      </c>
      <c r="AZ134" s="80">
        <f>SUM(AZ135:AZ137)</f>
        <v>0</v>
      </c>
      <c r="BA134" s="80">
        <f>SUM(BA135:BA137)</f>
        <v>0</v>
      </c>
      <c r="BB134" s="80">
        <f>SUM(BB135:BB137)</f>
        <v>0</v>
      </c>
      <c r="BC134" s="80">
        <f>SUM(BC135:BC137)</f>
        <v>35.5</v>
      </c>
      <c r="BD134" s="80">
        <f>SUM(BD135:BD137)</f>
        <v>0</v>
      </c>
      <c r="BE134" s="80">
        <f>SUM(BE135:BE137)</f>
        <v>0</v>
      </c>
      <c r="BF134" s="80">
        <f>SUM(BF135:BF137)</f>
        <v>0</v>
      </c>
      <c r="BG134" s="80">
        <f>SUM(BG135:BG137)</f>
        <v>0</v>
      </c>
      <c r="BH134" s="80">
        <f>SUM(BH135:BH137)</f>
        <v>0</v>
      </c>
      <c r="BI134" s="80">
        <f>SUM(BI135:BI137)</f>
        <v>0</v>
      </c>
      <c r="BJ134" s="80">
        <f>SUM(BJ135:BJ137)</f>
        <v>0</v>
      </c>
      <c r="BK134" s="80">
        <f>SUM(BK135:BK137)</f>
        <v>0</v>
      </c>
      <c r="BL134" s="80">
        <f>SUM(BL135:BL137)</f>
        <v>0</v>
      </c>
      <c r="BM134" s="80">
        <f>SUM(BM135:BM137)</f>
        <v>0</v>
      </c>
      <c r="BN134" s="80">
        <f>SUM(BN135:BN137)</f>
        <v>0</v>
      </c>
      <c r="BO134" s="80">
        <f>SUM(BO135:BO137)</f>
        <v>0</v>
      </c>
      <c r="BP134" s="80">
        <f>SUM(BP135:BP137)</f>
        <v>0</v>
      </c>
      <c r="BQ134" s="80">
        <f>SUM(BQ135:BQ137)</f>
        <v>0</v>
      </c>
      <c r="BR134" s="80">
        <f>SUM(BR135:BR137)</f>
        <v>0</v>
      </c>
      <c r="BS134" s="80">
        <f>SUM(BS135:BS137)</f>
        <v>0</v>
      </c>
      <c r="BT134" s="80">
        <f>SUM(BT135:BT137)</f>
        <v>0</v>
      </c>
      <c r="BU134" s="80">
        <f>SUM(BU135:BU137)</f>
        <v>0</v>
      </c>
      <c r="BV134" s="80">
        <f>SUM(BV135:BV137)</f>
        <v>0</v>
      </c>
      <c r="BW134" s="80">
        <f>SUM(BW135:BW137)</f>
        <v>0</v>
      </c>
      <c r="BX134" s="80">
        <f>SUM(BX135:BX137)</f>
        <v>0</v>
      </c>
      <c r="BY134" s="80">
        <f>SUM(BY135:BY137)</f>
        <v>0</v>
      </c>
      <c r="BZ134" s="80">
        <f>SUM(BZ135:BZ137)</f>
        <v>0</v>
      </c>
      <c r="CA134" s="80">
        <f>SUM(CA135:CA137)</f>
        <v>0</v>
      </c>
      <c r="CB134" s="80">
        <f>SUM(CB135:CB137)</f>
        <v>172.77</v>
      </c>
      <c r="CC134" s="80">
        <f>SUM(CC135:CC137)</f>
        <v>0</v>
      </c>
      <c r="CD134" s="80">
        <f>SUM(CD135:CD137)</f>
        <v>0</v>
      </c>
      <c r="CE134" s="80">
        <f>SUM(CE135:CE137)</f>
        <v>0</v>
      </c>
      <c r="CF134" s="80">
        <f>SUM(CF135:CF137)</f>
        <v>0</v>
      </c>
      <c r="CG134" s="80">
        <f>SUM(CG135:CG137)</f>
        <v>0</v>
      </c>
      <c r="CH134" s="80">
        <f>SUM(CH135:CH137)</f>
        <v>0</v>
      </c>
      <c r="CI134" s="80">
        <f>SUM(CI135:CI137)</f>
        <v>0</v>
      </c>
      <c r="CJ134" s="80">
        <f>SUM(CJ135:CJ137)</f>
        <v>0</v>
      </c>
      <c r="CK134" s="80">
        <f>SUM(CK135:CK137)</f>
        <v>0</v>
      </c>
      <c r="CL134" s="80">
        <f>SUM(CL135:CL137)</f>
        <v>0</v>
      </c>
      <c r="CM134" s="80">
        <f>SUM(CM135:CM137)</f>
        <v>0</v>
      </c>
      <c r="CN134" s="80">
        <f>SUM(CN135:CN137)</f>
        <v>0</v>
      </c>
      <c r="CO134" s="80">
        <f>SUM(CO135:CO137)</f>
        <v>0</v>
      </c>
      <c r="CP134" s="80">
        <f>SUM(CP135:CP137)</f>
        <v>0</v>
      </c>
      <c r="CQ134" s="80">
        <f>SUM(CQ135:CQ137)</f>
        <v>0</v>
      </c>
      <c r="CR134" s="80">
        <f>SUM(CR135:CR137)</f>
        <v>0</v>
      </c>
      <c r="CS134" s="80">
        <f>SUM(CS135:CS137)</f>
        <v>0</v>
      </c>
      <c r="CT134" s="80">
        <f>SUM(CT135:CT137)</f>
        <v>0</v>
      </c>
      <c r="CU134" s="80">
        <f>SUM(CU135:CU137)</f>
        <v>0</v>
      </c>
      <c r="CV134" s="80">
        <f>SUM(CV135:CV137)</f>
        <v>0</v>
      </c>
      <c r="CW134" s="80">
        <f>SUM(CW135:CW137)</f>
        <v>0</v>
      </c>
      <c r="CX134" s="80">
        <f>SUM(CX135:CX137)</f>
        <v>0</v>
      </c>
      <c r="CY134" s="80">
        <f>SUM(CY135:CY137)</f>
        <v>0</v>
      </c>
      <c r="CZ134" s="80">
        <f>SUM(CZ135:CZ137)</f>
        <v>0</v>
      </c>
      <c r="DA134" s="80">
        <f>SUM(DA135:DA137)</f>
        <v>0</v>
      </c>
      <c r="DB134" s="80">
        <f>SUM(DB135:DB137)</f>
        <v>197.9708</v>
      </c>
      <c r="DC134" s="80">
        <f>SUM(DC135:DC137)</f>
        <v>0</v>
      </c>
      <c r="DD134" s="80">
        <f>SUM(DD135:DD137)</f>
        <v>0</v>
      </c>
      <c r="DE134" s="80">
        <f>SUM(DE135:DE137)</f>
        <v>0</v>
      </c>
      <c r="DF134" s="80">
        <f>SUM(DF135:DF137)</f>
        <v>0</v>
      </c>
      <c r="DG134" s="80">
        <f>SUM(DG135:DG137)</f>
        <v>0</v>
      </c>
      <c r="DH134" s="80">
        <f>SUM(DH135:DH137)</f>
        <v>0</v>
      </c>
      <c r="DI134" s="80">
        <f>SUM(DI135:DI137)</f>
        <v>0</v>
      </c>
      <c r="DJ134" s="80">
        <f>SUM(DJ135:DJ137)</f>
        <v>0</v>
      </c>
      <c r="DK134" s="80">
        <f>SUM(DK135:DK137)</f>
        <v>0</v>
      </c>
      <c r="DL134" s="80">
        <f>SUM(DL135:DL137)</f>
        <v>0</v>
      </c>
      <c r="DM134" s="80">
        <f>SUM(DM135:DM137)</f>
        <v>0</v>
      </c>
      <c r="DN134" s="80">
        <f>SUM(DN135:DN137)</f>
        <v>0</v>
      </c>
      <c r="DO134" s="80">
        <f>SUM(DO135:DO137)</f>
        <v>0</v>
      </c>
      <c r="DP134" s="80">
        <f>SUM(DP135:DP137)</f>
        <v>0</v>
      </c>
      <c r="DQ134" s="80">
        <f>SUM(DQ135:DQ137)</f>
        <v>0</v>
      </c>
      <c r="DR134" s="80">
        <f>SUM(DR135:DR137)</f>
        <v>0</v>
      </c>
      <c r="DS134" s="80">
        <f>SUM(DS135:DS137)</f>
        <v>0</v>
      </c>
      <c r="DT134" s="80">
        <f>SUM(DT135:DT137)</f>
        <v>0</v>
      </c>
      <c r="DU134" s="80">
        <f>SUM(DU135:DU137)</f>
        <v>0</v>
      </c>
      <c r="DV134" s="80">
        <f>SUM(DV135:DV137)</f>
        <v>0</v>
      </c>
      <c r="DW134" s="80">
        <f>SUM(DW135:DW137)</f>
        <v>0</v>
      </c>
      <c r="DX134" s="80">
        <f>SUM(DX135:DX137)</f>
        <v>0</v>
      </c>
      <c r="DY134" s="80">
        <f>SUM(DY135:DY137)</f>
        <v>0</v>
      </c>
      <c r="DZ134" s="80">
        <f>SUM(DZ135:DZ137)</f>
        <v>0</v>
      </c>
      <c r="EA134" s="80">
        <f>SUM(EA135:EA137)</f>
        <v>0</v>
      </c>
      <c r="EB134" s="80">
        <f>SUM(EB135:EB137)</f>
        <v>228.92833200000001</v>
      </c>
      <c r="EC134" s="80">
        <f>SUM(EC135:EC137)</f>
        <v>0</v>
      </c>
      <c r="ED134" s="80">
        <f>SUM(ED135:ED137)</f>
        <v>0</v>
      </c>
      <c r="EE134" s="80">
        <f>SUM(EE135:EE137)</f>
        <v>0</v>
      </c>
      <c r="EF134" s="80">
        <f>SUM(EF135:EF137)</f>
        <v>0</v>
      </c>
      <c r="EG134" s="80">
        <f>SUM(EG135:EG137)</f>
        <v>0</v>
      </c>
      <c r="EH134" s="80">
        <f>SUM(EH135:EH137)</f>
        <v>0</v>
      </c>
      <c r="EI134" s="80">
        <f>SUM(EI135:EI137)</f>
        <v>0</v>
      </c>
      <c r="EJ134" s="80">
        <f>SUM(EJ135:EJ137)</f>
        <v>0</v>
      </c>
      <c r="EK134" s="80">
        <f>SUM(EK135:EK137)</f>
        <v>0</v>
      </c>
      <c r="EL134" s="80">
        <f>SUM(EL135:EL137)</f>
        <v>0</v>
      </c>
      <c r="EM134" s="80">
        <f>SUM(EM135:EM137)</f>
        <v>0</v>
      </c>
      <c r="EN134" s="80">
        <f>SUM(EN135:EN137)</f>
        <v>0</v>
      </c>
      <c r="EO134" s="80">
        <f>SUM(EO135:EO137)</f>
        <v>0</v>
      </c>
      <c r="EP134" s="80">
        <f>SUM(EP135:EP137)</f>
        <v>0</v>
      </c>
      <c r="EQ134" s="80">
        <f>SUM(EQ135:EQ137)</f>
        <v>0</v>
      </c>
      <c r="ER134" s="80">
        <f>SUM(ER135:ER137)</f>
        <v>0</v>
      </c>
      <c r="ES134" s="80">
        <f>SUM(ES135:ES137)</f>
        <v>0</v>
      </c>
      <c r="ET134" s="80">
        <f>SUM(ET135:ET137)</f>
        <v>0</v>
      </c>
      <c r="EU134" s="80">
        <f>SUM(EU135:EU137)</f>
        <v>0</v>
      </c>
      <c r="EV134" s="80">
        <f>SUM(EV135:EV137)</f>
        <v>0</v>
      </c>
      <c r="EW134" s="80">
        <f>SUM(EW135:EW137)</f>
        <v>0</v>
      </c>
      <c r="EX134" s="80">
        <f>SUM(EX135:EX137)</f>
        <v>0</v>
      </c>
      <c r="EY134" s="80">
        <f>SUM(EY135:EY137)</f>
        <v>0</v>
      </c>
      <c r="EZ134" s="80">
        <f>SUM(EZ135:EZ137)</f>
        <v>0</v>
      </c>
      <c r="FA134" s="80">
        <f>SUM(FA135:FA137)</f>
        <v>0</v>
      </c>
      <c r="FB134" s="84">
        <f>AC134+BC134+CB134+DB134+EB134</f>
        <v>768.56087474399988</v>
      </c>
      <c r="FC134" s="83"/>
      <c r="FD134" s="83"/>
      <c r="FE134" s="83"/>
      <c r="FF134" s="83"/>
      <c r="FG134" s="83"/>
      <c r="FH134" s="83"/>
      <c r="FI134" s="83"/>
      <c r="FJ134" s="83"/>
      <c r="FK134" s="83"/>
      <c r="FL134" s="83"/>
      <c r="FM134" s="83"/>
      <c r="FN134" s="83"/>
      <c r="FO134" s="83"/>
      <c r="FP134" s="83"/>
      <c r="FQ134" s="83"/>
      <c r="FR134" s="83"/>
      <c r="FS134" s="83"/>
      <c r="FT134" s="83"/>
      <c r="FU134" s="83"/>
      <c r="FV134" s="83"/>
      <c r="FW134" s="83"/>
      <c r="FX134" s="83"/>
      <c r="FY134" s="83"/>
      <c r="FZ134" s="83"/>
      <c r="GA134" s="127"/>
      <c r="GB134" s="81">
        <f>SUM(GB135:GB137)</f>
        <v>103.75443962372836</v>
      </c>
      <c r="GC134" s="80">
        <f>SUM(GC135:GC137)</f>
        <v>30.084745762711865</v>
      </c>
      <c r="GD134" s="80">
        <f>SUM(GD135:GD137)</f>
        <v>146.41525423728814</v>
      </c>
      <c r="GE134" s="80">
        <f>SUM(GE135:GE137)</f>
        <v>167.77186440677966</v>
      </c>
      <c r="GF134" s="80">
        <f>SUM(GF135:GF137)</f>
        <v>194.00706101694917</v>
      </c>
      <c r="GG134" s="79">
        <f>SUM(GB134:GF134)</f>
        <v>642.0333650474571</v>
      </c>
      <c r="GH134" s="1"/>
      <c r="GI134" s="78"/>
      <c r="GJ134" s="78"/>
      <c r="GK134" s="78"/>
      <c r="GL134" s="78"/>
      <c r="GM134" s="78"/>
      <c r="GN134" s="78"/>
      <c r="GO134" s="78"/>
      <c r="GP134" s="78"/>
      <c r="GQ134" s="78"/>
      <c r="GR134" s="78"/>
      <c r="GS134" s="78"/>
      <c r="GT134" s="78"/>
      <c r="GU134" s="78"/>
      <c r="GV134" s="78"/>
      <c r="GW134" s="78"/>
      <c r="GX134" s="78"/>
      <c r="GY134" s="78"/>
      <c r="GZ134" s="78"/>
      <c r="HA134" s="78"/>
      <c r="HB134" s="78"/>
      <c r="HC134" s="78"/>
      <c r="HD134" s="78"/>
      <c r="HE134" s="78"/>
      <c r="HF134" s="78"/>
      <c r="HG134" s="78"/>
      <c r="HH134" s="78"/>
      <c r="HI134" s="78"/>
      <c r="HJ134" s="78"/>
      <c r="HK134" s="78"/>
      <c r="HL134" s="78"/>
      <c r="HM134" s="78"/>
      <c r="HN134" s="78"/>
      <c r="HO134" s="78"/>
      <c r="HP134" s="78"/>
      <c r="HQ134" s="78"/>
      <c r="HR134" s="78"/>
      <c r="HS134" s="78"/>
      <c r="HT134" s="78"/>
      <c r="HU134" s="78"/>
      <c r="HV134" s="78"/>
      <c r="HW134" s="78"/>
      <c r="HX134" s="78"/>
      <c r="HY134" s="78"/>
      <c r="HZ134" s="78"/>
      <c r="IA134" s="78"/>
      <c r="IB134" s="78"/>
      <c r="IC134" s="78"/>
      <c r="ID134" s="78"/>
      <c r="IE134" s="78"/>
      <c r="IF134" s="78"/>
      <c r="IG134" s="78"/>
      <c r="IH134" s="78"/>
      <c r="II134" s="78"/>
      <c r="IJ134" s="78"/>
      <c r="IK134" s="78"/>
      <c r="IL134" s="78"/>
      <c r="IM134" s="78"/>
      <c r="IN134" s="78"/>
      <c r="IO134" s="78"/>
    </row>
    <row r="135" spans="1:249" ht="31.5" x14ac:dyDescent="0.25">
      <c r="A135" s="126">
        <f>A129+1</f>
        <v>47</v>
      </c>
      <c r="B135" s="125" t="s">
        <v>147</v>
      </c>
      <c r="C135" s="182" t="s">
        <v>31</v>
      </c>
      <c r="D135" s="123"/>
      <c r="E135" s="123"/>
      <c r="F135" s="123"/>
      <c r="G135" s="123">
        <v>2010</v>
      </c>
      <c r="H135" s="123">
        <v>2018</v>
      </c>
      <c r="I135" s="122">
        <v>1112.4819403416802</v>
      </c>
      <c r="J135" s="122">
        <v>760.29351694400009</v>
      </c>
      <c r="K135" s="63"/>
      <c r="L135" s="60"/>
      <c r="M135" s="60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60"/>
      <c r="Y135" s="60"/>
      <c r="Z135" s="51"/>
      <c r="AA135" s="59"/>
      <c r="AB135" s="58"/>
      <c r="AC135" s="191">
        <v>130.649616944</v>
      </c>
      <c r="AD135" s="52"/>
      <c r="AE135" s="52"/>
      <c r="AF135" s="52"/>
      <c r="AG135" s="52"/>
      <c r="AH135" s="52"/>
      <c r="AI135" s="52"/>
      <c r="AJ135" s="52"/>
      <c r="AK135" s="52"/>
      <c r="AL135" s="52"/>
      <c r="AM135" s="52"/>
      <c r="AN135" s="52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>
        <v>35.5</v>
      </c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  <c r="BX135" s="52"/>
      <c r="BY135" s="52"/>
      <c r="BZ135" s="52"/>
      <c r="CA135" s="52"/>
      <c r="CB135" s="52">
        <v>171</v>
      </c>
      <c r="CC135" s="52"/>
      <c r="CD135" s="52"/>
      <c r="CE135" s="52"/>
      <c r="CF135" s="52"/>
      <c r="CG135" s="52"/>
      <c r="CH135" s="52"/>
      <c r="CI135" s="52"/>
      <c r="CJ135" s="52"/>
      <c r="CK135" s="52"/>
      <c r="CL135" s="52"/>
      <c r="CM135" s="52"/>
      <c r="CN135" s="52"/>
      <c r="CO135" s="52"/>
      <c r="CP135" s="52"/>
      <c r="CQ135" s="52"/>
      <c r="CR135" s="52"/>
      <c r="CS135" s="52"/>
      <c r="CT135" s="52"/>
      <c r="CU135" s="52"/>
      <c r="CV135" s="52"/>
      <c r="CW135" s="52"/>
      <c r="CX135" s="52"/>
      <c r="CY135" s="52"/>
      <c r="CZ135" s="52"/>
      <c r="DA135" s="52"/>
      <c r="DB135" s="52">
        <f>CB135*1.03+20</f>
        <v>196.13</v>
      </c>
      <c r="DC135" s="52"/>
      <c r="DD135" s="52"/>
      <c r="DE135" s="52"/>
      <c r="DF135" s="52"/>
      <c r="DG135" s="52"/>
      <c r="DH135" s="52"/>
      <c r="DI135" s="52"/>
      <c r="DJ135" s="52"/>
      <c r="DK135" s="52"/>
      <c r="DL135" s="52"/>
      <c r="DM135" s="52"/>
      <c r="DN135" s="52"/>
      <c r="DO135" s="52"/>
      <c r="DP135" s="52"/>
      <c r="DQ135" s="52"/>
      <c r="DR135" s="52"/>
      <c r="DS135" s="52"/>
      <c r="DT135" s="52"/>
      <c r="DU135" s="52"/>
      <c r="DV135" s="52"/>
      <c r="DW135" s="52"/>
      <c r="DX135" s="52"/>
      <c r="DY135" s="52"/>
      <c r="DZ135" s="52"/>
      <c r="EA135" s="52"/>
      <c r="EB135" s="52">
        <f>DB135*1.03+25</f>
        <v>227.01390000000001</v>
      </c>
      <c r="EC135" s="52"/>
      <c r="ED135" s="52"/>
      <c r="EE135" s="52"/>
      <c r="EF135" s="52"/>
      <c r="EG135" s="52"/>
      <c r="EH135" s="52"/>
      <c r="EI135" s="52"/>
      <c r="EJ135" s="52"/>
      <c r="EK135" s="52"/>
      <c r="EL135" s="52"/>
      <c r="EM135" s="52"/>
      <c r="EN135" s="52"/>
      <c r="EO135" s="52"/>
      <c r="EP135" s="52"/>
      <c r="EQ135" s="52"/>
      <c r="ER135" s="52"/>
      <c r="ES135" s="52"/>
      <c r="ET135" s="52"/>
      <c r="EU135" s="52"/>
      <c r="EV135" s="52"/>
      <c r="EW135" s="52"/>
      <c r="EX135" s="52"/>
      <c r="EY135" s="52"/>
      <c r="EZ135" s="52"/>
      <c r="FA135" s="52"/>
      <c r="FB135" s="57">
        <f>AC135+BC135+CB135+DB135+EB135</f>
        <v>760.29351694400009</v>
      </c>
      <c r="FC135" s="55"/>
      <c r="FD135" s="55"/>
      <c r="FE135" s="55"/>
      <c r="FF135" s="55"/>
      <c r="FG135" s="55"/>
      <c r="FH135" s="55"/>
      <c r="FI135" s="55"/>
      <c r="FJ135" s="55"/>
      <c r="FK135" s="55"/>
      <c r="FL135" s="55"/>
      <c r="FM135" s="55"/>
      <c r="FN135" s="55"/>
      <c r="FO135" s="55"/>
      <c r="FP135" s="55"/>
      <c r="FQ135" s="55"/>
      <c r="FR135" s="55"/>
      <c r="FS135" s="55"/>
      <c r="FT135" s="55"/>
      <c r="FU135" s="55"/>
      <c r="FV135" s="55"/>
      <c r="FW135" s="55"/>
      <c r="FX135" s="55"/>
      <c r="FY135" s="55"/>
      <c r="FZ135" s="55"/>
      <c r="GA135" s="163"/>
      <c r="GB135" s="53">
        <v>101.796049420847</v>
      </c>
      <c r="GC135" s="52">
        <v>30.084745762711865</v>
      </c>
      <c r="GD135" s="52">
        <f>CB135/1.18</f>
        <v>144.91525423728814</v>
      </c>
      <c r="GE135" s="52">
        <f>DB135/1.18</f>
        <v>166.21186440677965</v>
      </c>
      <c r="GF135" s="52">
        <f>EB135/1.18</f>
        <v>192.38466101694917</v>
      </c>
      <c r="GG135" s="51">
        <f>SUM(GB135:GF135)</f>
        <v>635.39257484457585</v>
      </c>
      <c r="GK135" s="193"/>
    </row>
    <row r="136" spans="1:249" x14ac:dyDescent="0.25">
      <c r="A136" s="126">
        <f>A135+1</f>
        <v>48</v>
      </c>
      <c r="B136" s="125" t="s">
        <v>146</v>
      </c>
      <c r="C136" s="182" t="s">
        <v>31</v>
      </c>
      <c r="D136" s="123"/>
      <c r="E136" s="123"/>
      <c r="F136" s="123"/>
      <c r="G136" s="192">
        <v>2010</v>
      </c>
      <c r="H136" s="192">
        <v>2017</v>
      </c>
      <c r="I136" s="122">
        <v>11.746937092021701</v>
      </c>
      <c r="J136" s="122">
        <v>5.5252320000000008</v>
      </c>
      <c r="K136" s="63"/>
      <c r="L136" s="60"/>
      <c r="M136" s="60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60"/>
      <c r="Y136" s="60"/>
      <c r="Z136" s="51"/>
      <c r="AA136" s="59"/>
      <c r="AB136" s="58"/>
      <c r="AC136" s="191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  <c r="BX136" s="52"/>
      <c r="BY136" s="52"/>
      <c r="BZ136" s="52"/>
      <c r="CA136" s="52"/>
      <c r="CB136" s="52">
        <v>1.77</v>
      </c>
      <c r="CC136" s="52"/>
      <c r="CD136" s="52"/>
      <c r="CE136" s="52"/>
      <c r="CF136" s="52"/>
      <c r="CG136" s="52"/>
      <c r="CH136" s="52"/>
      <c r="CI136" s="52"/>
      <c r="CJ136" s="52"/>
      <c r="CK136" s="52"/>
      <c r="CL136" s="52"/>
      <c r="CM136" s="52"/>
      <c r="CN136" s="52"/>
      <c r="CO136" s="52"/>
      <c r="CP136" s="52"/>
      <c r="CQ136" s="52"/>
      <c r="CR136" s="52"/>
      <c r="CS136" s="52"/>
      <c r="CT136" s="52"/>
      <c r="CU136" s="52"/>
      <c r="CV136" s="52"/>
      <c r="CW136" s="52"/>
      <c r="CX136" s="52"/>
      <c r="CY136" s="52"/>
      <c r="CZ136" s="52"/>
      <c r="DA136" s="52"/>
      <c r="DB136" s="52">
        <f>CB136*1.04</f>
        <v>1.8408</v>
      </c>
      <c r="DC136" s="52"/>
      <c r="DD136" s="52"/>
      <c r="DE136" s="52"/>
      <c r="DF136" s="52"/>
      <c r="DG136" s="52"/>
      <c r="DH136" s="52"/>
      <c r="DI136" s="52"/>
      <c r="DJ136" s="52"/>
      <c r="DK136" s="52"/>
      <c r="DL136" s="52"/>
      <c r="DM136" s="52"/>
      <c r="DN136" s="52"/>
      <c r="DO136" s="52"/>
      <c r="DP136" s="52"/>
      <c r="DQ136" s="52"/>
      <c r="DR136" s="52"/>
      <c r="DS136" s="52"/>
      <c r="DT136" s="52"/>
      <c r="DU136" s="52"/>
      <c r="DV136" s="52"/>
      <c r="DW136" s="52"/>
      <c r="DX136" s="52"/>
      <c r="DY136" s="52"/>
      <c r="DZ136" s="52"/>
      <c r="EA136" s="52"/>
      <c r="EB136" s="52">
        <f>DB136*1.04</f>
        <v>1.9144320000000001</v>
      </c>
      <c r="EC136" s="52"/>
      <c r="ED136" s="52"/>
      <c r="EE136" s="52"/>
      <c r="EF136" s="52"/>
      <c r="EG136" s="52"/>
      <c r="EH136" s="52"/>
      <c r="EI136" s="52"/>
      <c r="EJ136" s="52"/>
      <c r="EK136" s="52"/>
      <c r="EL136" s="52"/>
      <c r="EM136" s="52"/>
      <c r="EN136" s="52"/>
      <c r="EO136" s="52"/>
      <c r="EP136" s="52"/>
      <c r="EQ136" s="52"/>
      <c r="ER136" s="52"/>
      <c r="ES136" s="52"/>
      <c r="ET136" s="52"/>
      <c r="EU136" s="52"/>
      <c r="EV136" s="52"/>
      <c r="EW136" s="52"/>
      <c r="EX136" s="52"/>
      <c r="EY136" s="52"/>
      <c r="EZ136" s="52"/>
      <c r="FA136" s="52"/>
      <c r="FB136" s="57">
        <f>AC136+BC136+CB136+DB136+EB136</f>
        <v>5.5252320000000008</v>
      </c>
      <c r="FC136" s="55"/>
      <c r="FD136" s="55"/>
      <c r="FE136" s="55"/>
      <c r="FF136" s="55"/>
      <c r="FG136" s="55"/>
      <c r="FH136" s="55"/>
      <c r="FI136" s="55"/>
      <c r="FJ136" s="55"/>
      <c r="FK136" s="55"/>
      <c r="FL136" s="55"/>
      <c r="FM136" s="55"/>
      <c r="FN136" s="55"/>
      <c r="FO136" s="55"/>
      <c r="FP136" s="55"/>
      <c r="FQ136" s="55"/>
      <c r="FR136" s="55"/>
      <c r="FS136" s="55"/>
      <c r="FT136" s="55"/>
      <c r="FU136" s="55"/>
      <c r="FV136" s="55"/>
      <c r="FW136" s="55"/>
      <c r="FX136" s="55"/>
      <c r="FY136" s="55"/>
      <c r="FZ136" s="55"/>
      <c r="GA136" s="163"/>
      <c r="GB136" s="53"/>
      <c r="GC136" s="52"/>
      <c r="GD136" s="52">
        <v>1.5</v>
      </c>
      <c r="GE136" s="52">
        <v>1.56</v>
      </c>
      <c r="GF136" s="52">
        <v>1.6224000000000003</v>
      </c>
      <c r="GG136" s="51">
        <f>SUM(GB136:GF136)</f>
        <v>4.6824000000000003</v>
      </c>
    </row>
    <row r="137" spans="1:249" ht="31.5" x14ac:dyDescent="0.25">
      <c r="A137" s="126">
        <f>A136+1</f>
        <v>49</v>
      </c>
      <c r="B137" s="125" t="s">
        <v>145</v>
      </c>
      <c r="C137" s="182" t="s">
        <v>31</v>
      </c>
      <c r="D137" s="123"/>
      <c r="E137" s="123"/>
      <c r="F137" s="123"/>
      <c r="G137" s="123">
        <v>2013</v>
      </c>
      <c r="H137" s="123">
        <v>2013</v>
      </c>
      <c r="I137" s="122">
        <v>2.7421258000000046</v>
      </c>
      <c r="J137" s="122">
        <v>2.7421258000000046</v>
      </c>
      <c r="K137" s="63"/>
      <c r="L137" s="60"/>
      <c r="M137" s="60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60"/>
      <c r="Y137" s="60"/>
      <c r="Z137" s="51"/>
      <c r="AA137" s="59"/>
      <c r="AB137" s="58"/>
      <c r="AC137" s="191">
        <v>2.7421258000000046</v>
      </c>
      <c r="AD137" s="52"/>
      <c r="AE137" s="52"/>
      <c r="AF137" s="52"/>
      <c r="AG137" s="52"/>
      <c r="AH137" s="52"/>
      <c r="AI137" s="52"/>
      <c r="AJ137" s="52"/>
      <c r="AK137" s="52"/>
      <c r="AL137" s="52"/>
      <c r="AM137" s="52"/>
      <c r="AN137" s="52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  <c r="BX137" s="52"/>
      <c r="BY137" s="52"/>
      <c r="BZ137" s="52"/>
      <c r="CA137" s="52"/>
      <c r="CB137" s="52"/>
      <c r="CC137" s="52"/>
      <c r="CD137" s="52"/>
      <c r="CE137" s="52"/>
      <c r="CF137" s="52"/>
      <c r="CG137" s="52"/>
      <c r="CH137" s="52"/>
      <c r="CI137" s="52"/>
      <c r="CJ137" s="52"/>
      <c r="CK137" s="52"/>
      <c r="CL137" s="52"/>
      <c r="CM137" s="52"/>
      <c r="CN137" s="52"/>
      <c r="CO137" s="52"/>
      <c r="CP137" s="52"/>
      <c r="CQ137" s="52"/>
      <c r="CR137" s="52"/>
      <c r="CS137" s="52"/>
      <c r="CT137" s="52"/>
      <c r="CU137" s="52"/>
      <c r="CV137" s="52"/>
      <c r="CW137" s="52"/>
      <c r="CX137" s="52"/>
      <c r="CY137" s="52"/>
      <c r="CZ137" s="52"/>
      <c r="DA137" s="52"/>
      <c r="DB137" s="52"/>
      <c r="DC137" s="52"/>
      <c r="DD137" s="52"/>
      <c r="DE137" s="52"/>
      <c r="DF137" s="52"/>
      <c r="DG137" s="52"/>
      <c r="DH137" s="52"/>
      <c r="DI137" s="52"/>
      <c r="DJ137" s="52"/>
      <c r="DK137" s="52"/>
      <c r="DL137" s="52"/>
      <c r="DM137" s="52"/>
      <c r="DN137" s="52"/>
      <c r="DO137" s="52"/>
      <c r="DP137" s="52"/>
      <c r="DQ137" s="52"/>
      <c r="DR137" s="52"/>
      <c r="DS137" s="52"/>
      <c r="DT137" s="52"/>
      <c r="DU137" s="52"/>
      <c r="DV137" s="52"/>
      <c r="DW137" s="52"/>
      <c r="DX137" s="52"/>
      <c r="DY137" s="52"/>
      <c r="DZ137" s="52"/>
      <c r="EA137" s="52"/>
      <c r="EB137" s="52"/>
      <c r="EC137" s="52"/>
      <c r="ED137" s="52"/>
      <c r="EE137" s="52"/>
      <c r="EF137" s="52"/>
      <c r="EG137" s="52"/>
      <c r="EH137" s="52"/>
      <c r="EI137" s="52"/>
      <c r="EJ137" s="52"/>
      <c r="EK137" s="52"/>
      <c r="EL137" s="52"/>
      <c r="EM137" s="52"/>
      <c r="EN137" s="52"/>
      <c r="EO137" s="52"/>
      <c r="EP137" s="52"/>
      <c r="EQ137" s="52"/>
      <c r="ER137" s="52"/>
      <c r="ES137" s="52"/>
      <c r="ET137" s="52"/>
      <c r="EU137" s="52"/>
      <c r="EV137" s="52"/>
      <c r="EW137" s="52"/>
      <c r="EX137" s="52"/>
      <c r="EY137" s="52"/>
      <c r="EZ137" s="52"/>
      <c r="FA137" s="52"/>
      <c r="FB137" s="57">
        <f>AC137+BC137+CB137+DB137+EB137</f>
        <v>2.7421258000000046</v>
      </c>
      <c r="FC137" s="55"/>
      <c r="FD137" s="55"/>
      <c r="FE137" s="55"/>
      <c r="FF137" s="55"/>
      <c r="FG137" s="55"/>
      <c r="FH137" s="55"/>
      <c r="FI137" s="55"/>
      <c r="FJ137" s="55"/>
      <c r="FK137" s="55"/>
      <c r="FL137" s="55"/>
      <c r="FM137" s="55"/>
      <c r="FN137" s="55"/>
      <c r="FO137" s="55"/>
      <c r="FP137" s="55"/>
      <c r="FQ137" s="55"/>
      <c r="FR137" s="55"/>
      <c r="FS137" s="55"/>
      <c r="FT137" s="55"/>
      <c r="FU137" s="55"/>
      <c r="FV137" s="55"/>
      <c r="FW137" s="55"/>
      <c r="FX137" s="55"/>
      <c r="FY137" s="55"/>
      <c r="FZ137" s="55"/>
      <c r="GA137" s="163"/>
      <c r="GB137" s="53">
        <v>1.95839020288136</v>
      </c>
      <c r="GC137" s="52"/>
      <c r="GD137" s="52"/>
      <c r="GE137" s="52"/>
      <c r="GF137" s="52"/>
      <c r="GG137" s="51">
        <f>SUM(GB137:GF137)</f>
        <v>1.95839020288136</v>
      </c>
    </row>
    <row r="138" spans="1:249" s="10" customFormat="1" x14ac:dyDescent="0.25">
      <c r="A138" s="132" t="s">
        <v>144</v>
      </c>
      <c r="B138" s="133" t="s">
        <v>26</v>
      </c>
      <c r="C138" s="182"/>
      <c r="D138" s="139"/>
      <c r="E138" s="139"/>
      <c r="F138" s="139"/>
      <c r="G138" s="123"/>
      <c r="H138" s="123"/>
      <c r="I138" s="130">
        <v>67.490199199999964</v>
      </c>
      <c r="J138" s="130">
        <f>FB138</f>
        <v>65.490193599999998</v>
      </c>
      <c r="K138" s="129"/>
      <c r="L138" s="128"/>
      <c r="M138" s="128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128"/>
      <c r="Y138" s="128"/>
      <c r="Z138" s="79"/>
      <c r="AA138" s="59"/>
      <c r="AB138" s="58"/>
      <c r="AC138" s="162">
        <v>8.4207999999999998</v>
      </c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>
        <v>24.539200000000001</v>
      </c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  <c r="BR138" s="80"/>
      <c r="BS138" s="80"/>
      <c r="BT138" s="80"/>
      <c r="BU138" s="80"/>
      <c r="BV138" s="80"/>
      <c r="BW138" s="80"/>
      <c r="BX138" s="80"/>
      <c r="BY138" s="80"/>
      <c r="BZ138" s="80"/>
      <c r="CA138" s="80"/>
      <c r="CB138" s="80">
        <v>10.420999999999999</v>
      </c>
      <c r="CC138" s="80"/>
      <c r="CD138" s="80"/>
      <c r="CE138" s="80"/>
      <c r="CF138" s="80"/>
      <c r="CG138" s="80"/>
      <c r="CH138" s="80"/>
      <c r="CI138" s="80"/>
      <c r="CJ138" s="80"/>
      <c r="CK138" s="80"/>
      <c r="CL138" s="80"/>
      <c r="CM138" s="80"/>
      <c r="CN138" s="80"/>
      <c r="CO138" s="80"/>
      <c r="CP138" s="80"/>
      <c r="CQ138" s="80"/>
      <c r="CR138" s="80"/>
      <c r="CS138" s="80"/>
      <c r="CT138" s="80"/>
      <c r="CU138" s="80"/>
      <c r="CV138" s="80"/>
      <c r="CW138" s="80"/>
      <c r="CX138" s="80"/>
      <c r="CY138" s="80"/>
      <c r="CZ138" s="80"/>
      <c r="DA138" s="80"/>
      <c r="DB138" s="80">
        <f>CB138*1.04</f>
        <v>10.83784</v>
      </c>
      <c r="DC138" s="80"/>
      <c r="DD138" s="80"/>
      <c r="DE138" s="80"/>
      <c r="DF138" s="80"/>
      <c r="DG138" s="80"/>
      <c r="DH138" s="80"/>
      <c r="DI138" s="80"/>
      <c r="DJ138" s="80"/>
      <c r="DK138" s="80"/>
      <c r="DL138" s="80"/>
      <c r="DM138" s="80"/>
      <c r="DN138" s="80"/>
      <c r="DO138" s="80"/>
      <c r="DP138" s="80"/>
      <c r="DQ138" s="80"/>
      <c r="DR138" s="80"/>
      <c r="DS138" s="80"/>
      <c r="DT138" s="80"/>
      <c r="DU138" s="80"/>
      <c r="DV138" s="80"/>
      <c r="DW138" s="80"/>
      <c r="DX138" s="80"/>
      <c r="DY138" s="80"/>
      <c r="DZ138" s="80"/>
      <c r="EA138" s="80"/>
      <c r="EB138" s="80">
        <f>DB138*1.04</f>
        <v>11.271353599999999</v>
      </c>
      <c r="EC138" s="80"/>
      <c r="ED138" s="80"/>
      <c r="EE138" s="80"/>
      <c r="EF138" s="80"/>
      <c r="EG138" s="80"/>
      <c r="EH138" s="80"/>
      <c r="EI138" s="80"/>
      <c r="EJ138" s="80"/>
      <c r="EK138" s="80"/>
      <c r="EL138" s="80"/>
      <c r="EM138" s="80"/>
      <c r="EN138" s="80"/>
      <c r="EO138" s="80"/>
      <c r="EP138" s="80"/>
      <c r="EQ138" s="80"/>
      <c r="ER138" s="80"/>
      <c r="ES138" s="80"/>
      <c r="ET138" s="80"/>
      <c r="EU138" s="80"/>
      <c r="EV138" s="80"/>
      <c r="EW138" s="80"/>
      <c r="EX138" s="80"/>
      <c r="EY138" s="80"/>
      <c r="EZ138" s="80"/>
      <c r="FA138" s="80"/>
      <c r="FB138" s="84">
        <f>AC138+BC138+CB138+DB138+EB138</f>
        <v>65.490193599999998</v>
      </c>
      <c r="FC138" s="83"/>
      <c r="FD138" s="83"/>
      <c r="FE138" s="83"/>
      <c r="FF138" s="83"/>
      <c r="FG138" s="83"/>
      <c r="FH138" s="83"/>
      <c r="FI138" s="83"/>
      <c r="FJ138" s="83"/>
      <c r="FK138" s="83"/>
      <c r="FL138" s="83"/>
      <c r="FM138" s="83"/>
      <c r="FN138" s="83"/>
      <c r="FO138" s="83"/>
      <c r="FP138" s="83"/>
      <c r="FQ138" s="83"/>
      <c r="FR138" s="83"/>
      <c r="FS138" s="83"/>
      <c r="FT138" s="83"/>
      <c r="FU138" s="83"/>
      <c r="FV138" s="83"/>
      <c r="FW138" s="83"/>
      <c r="FX138" s="83"/>
      <c r="FY138" s="83"/>
      <c r="FZ138" s="83"/>
      <c r="GA138" s="127"/>
      <c r="GB138" s="81">
        <v>7.1362711864406796</v>
      </c>
      <c r="GC138" s="80">
        <v>20.795932203389832</v>
      </c>
      <c r="GD138" s="80">
        <f>CB138/1.18</f>
        <v>8.8313559322033903</v>
      </c>
      <c r="GE138" s="80">
        <v>9.1846101694915259</v>
      </c>
      <c r="GF138" s="80">
        <f>EB138/1.18</f>
        <v>9.551994576271186</v>
      </c>
      <c r="GG138" s="79">
        <f>SUM(GB138:GF138)</f>
        <v>55.500164067796611</v>
      </c>
      <c r="GH138" s="1"/>
      <c r="GI138" s="78"/>
      <c r="GJ138" s="78"/>
      <c r="GK138" s="78"/>
      <c r="GL138" s="78"/>
      <c r="GM138" s="78"/>
      <c r="GN138" s="78"/>
      <c r="GO138" s="78"/>
      <c r="GP138" s="78"/>
      <c r="GQ138" s="78"/>
      <c r="GR138" s="78"/>
      <c r="GS138" s="78"/>
      <c r="GT138" s="78"/>
      <c r="GU138" s="78"/>
      <c r="GV138" s="78"/>
      <c r="GW138" s="78"/>
      <c r="GX138" s="78"/>
      <c r="GY138" s="78"/>
      <c r="GZ138" s="78"/>
      <c r="HA138" s="78"/>
      <c r="HB138" s="78"/>
      <c r="HC138" s="78"/>
      <c r="HD138" s="78"/>
      <c r="HE138" s="78"/>
      <c r="HF138" s="78"/>
      <c r="HG138" s="78"/>
      <c r="HH138" s="78"/>
      <c r="HI138" s="78"/>
      <c r="HJ138" s="78"/>
      <c r="HK138" s="78"/>
      <c r="HL138" s="78"/>
      <c r="HM138" s="78"/>
      <c r="HN138" s="78"/>
      <c r="HO138" s="78"/>
      <c r="HP138" s="78"/>
      <c r="HQ138" s="78"/>
      <c r="HR138" s="78"/>
      <c r="HS138" s="78"/>
      <c r="HT138" s="78"/>
      <c r="HU138" s="78"/>
      <c r="HV138" s="78"/>
      <c r="HW138" s="78"/>
      <c r="HX138" s="78"/>
      <c r="HY138" s="78"/>
      <c r="HZ138" s="78"/>
      <c r="IA138" s="78"/>
      <c r="IB138" s="78"/>
      <c r="IC138" s="78"/>
      <c r="ID138" s="78"/>
      <c r="IE138" s="78"/>
      <c r="IF138" s="78"/>
      <c r="IG138" s="78"/>
      <c r="IH138" s="78"/>
      <c r="II138" s="78"/>
      <c r="IJ138" s="78"/>
      <c r="IK138" s="78"/>
      <c r="IL138" s="78"/>
      <c r="IM138" s="78"/>
      <c r="IN138" s="78"/>
      <c r="IO138" s="78"/>
    </row>
    <row r="139" spans="1:249" s="10" customFormat="1" x14ac:dyDescent="0.25">
      <c r="A139" s="132" t="s">
        <v>143</v>
      </c>
      <c r="B139" s="133" t="s">
        <v>24</v>
      </c>
      <c r="C139" s="182"/>
      <c r="D139" s="83"/>
      <c r="E139" s="179"/>
      <c r="F139" s="179"/>
      <c r="G139" s="123"/>
      <c r="H139" s="123"/>
      <c r="I139" s="130"/>
      <c r="J139" s="130"/>
      <c r="K139" s="129"/>
      <c r="L139" s="128"/>
      <c r="M139" s="128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128"/>
      <c r="Y139" s="128"/>
      <c r="Z139" s="79"/>
      <c r="AA139" s="59"/>
      <c r="AB139" s="58"/>
      <c r="AC139" s="81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  <c r="BP139" s="80"/>
      <c r="BQ139" s="80"/>
      <c r="BR139" s="80"/>
      <c r="BS139" s="80"/>
      <c r="BT139" s="80"/>
      <c r="BU139" s="80"/>
      <c r="BV139" s="80"/>
      <c r="BW139" s="80"/>
      <c r="BX139" s="80"/>
      <c r="BY139" s="80"/>
      <c r="BZ139" s="80"/>
      <c r="CA139" s="80"/>
      <c r="CB139" s="80"/>
      <c r="CC139" s="80"/>
      <c r="CD139" s="80"/>
      <c r="CE139" s="80"/>
      <c r="CF139" s="80"/>
      <c r="CG139" s="80"/>
      <c r="CH139" s="80"/>
      <c r="CI139" s="80"/>
      <c r="CJ139" s="80"/>
      <c r="CK139" s="80"/>
      <c r="CL139" s="80"/>
      <c r="CM139" s="80"/>
      <c r="CN139" s="80"/>
      <c r="CO139" s="80"/>
      <c r="CP139" s="80"/>
      <c r="CQ139" s="80"/>
      <c r="CR139" s="80"/>
      <c r="CS139" s="80"/>
      <c r="CT139" s="80"/>
      <c r="CU139" s="80"/>
      <c r="CV139" s="80"/>
      <c r="CW139" s="80"/>
      <c r="CX139" s="80"/>
      <c r="CY139" s="80"/>
      <c r="CZ139" s="80"/>
      <c r="DA139" s="80"/>
      <c r="DB139" s="80"/>
      <c r="DC139" s="80"/>
      <c r="DD139" s="80"/>
      <c r="DE139" s="80"/>
      <c r="DF139" s="80"/>
      <c r="DG139" s="80"/>
      <c r="DH139" s="80"/>
      <c r="DI139" s="80"/>
      <c r="DJ139" s="80"/>
      <c r="DK139" s="80"/>
      <c r="DL139" s="80"/>
      <c r="DM139" s="80"/>
      <c r="DN139" s="80"/>
      <c r="DO139" s="80"/>
      <c r="DP139" s="80"/>
      <c r="DQ139" s="80"/>
      <c r="DR139" s="80"/>
      <c r="DS139" s="80"/>
      <c r="DT139" s="80"/>
      <c r="DU139" s="80"/>
      <c r="DV139" s="80"/>
      <c r="DW139" s="80"/>
      <c r="DX139" s="80"/>
      <c r="DY139" s="80"/>
      <c r="DZ139" s="80"/>
      <c r="EA139" s="80"/>
      <c r="EB139" s="80"/>
      <c r="EC139" s="80"/>
      <c r="ED139" s="80"/>
      <c r="EE139" s="80"/>
      <c r="EF139" s="80"/>
      <c r="EG139" s="80"/>
      <c r="EH139" s="80"/>
      <c r="EI139" s="80"/>
      <c r="EJ139" s="80"/>
      <c r="EK139" s="80"/>
      <c r="EL139" s="80"/>
      <c r="EM139" s="80"/>
      <c r="EN139" s="80"/>
      <c r="EO139" s="80"/>
      <c r="EP139" s="80"/>
      <c r="EQ139" s="80"/>
      <c r="ER139" s="80"/>
      <c r="ES139" s="80"/>
      <c r="ET139" s="80"/>
      <c r="EU139" s="80"/>
      <c r="EV139" s="80"/>
      <c r="EW139" s="80"/>
      <c r="EX139" s="80"/>
      <c r="EY139" s="80"/>
      <c r="EZ139" s="80"/>
      <c r="FA139" s="80"/>
      <c r="FB139" s="84">
        <f>AC139+BC139+CB139+DB139+EB139</f>
        <v>0</v>
      </c>
      <c r="FC139" s="83"/>
      <c r="FD139" s="83"/>
      <c r="FE139" s="83"/>
      <c r="FF139" s="83"/>
      <c r="FG139" s="83"/>
      <c r="FH139" s="83"/>
      <c r="FI139" s="83"/>
      <c r="FJ139" s="83"/>
      <c r="FK139" s="83"/>
      <c r="FL139" s="83"/>
      <c r="FM139" s="83"/>
      <c r="FN139" s="83"/>
      <c r="FO139" s="83"/>
      <c r="FP139" s="83"/>
      <c r="FQ139" s="83"/>
      <c r="FR139" s="83"/>
      <c r="FS139" s="83"/>
      <c r="FT139" s="83"/>
      <c r="FU139" s="83"/>
      <c r="FV139" s="83"/>
      <c r="FW139" s="83"/>
      <c r="FX139" s="83"/>
      <c r="FY139" s="83"/>
      <c r="FZ139" s="83"/>
      <c r="GA139" s="127"/>
      <c r="GB139" s="81"/>
      <c r="GC139" s="80"/>
      <c r="GD139" s="80"/>
      <c r="GE139" s="80"/>
      <c r="GF139" s="80"/>
      <c r="GG139" s="79">
        <f>SUM(GB139:GF139)</f>
        <v>0</v>
      </c>
      <c r="GH139" s="1"/>
      <c r="GI139" s="78"/>
      <c r="GJ139" s="78"/>
      <c r="GK139" s="78"/>
      <c r="GL139" s="78"/>
      <c r="GM139" s="78"/>
      <c r="GN139" s="78"/>
      <c r="GO139" s="78"/>
      <c r="GP139" s="78"/>
      <c r="GQ139" s="78"/>
      <c r="GR139" s="78"/>
      <c r="GS139" s="78"/>
      <c r="GT139" s="78"/>
      <c r="GU139" s="78"/>
      <c r="GV139" s="78"/>
      <c r="GW139" s="78"/>
      <c r="GX139" s="78"/>
      <c r="GY139" s="78"/>
      <c r="GZ139" s="78"/>
      <c r="HA139" s="78"/>
      <c r="HB139" s="78"/>
      <c r="HC139" s="78"/>
      <c r="HD139" s="78"/>
      <c r="HE139" s="78"/>
      <c r="HF139" s="78"/>
      <c r="HG139" s="78"/>
      <c r="HH139" s="78"/>
      <c r="HI139" s="78"/>
      <c r="HJ139" s="78"/>
      <c r="HK139" s="78"/>
      <c r="HL139" s="78"/>
      <c r="HM139" s="78"/>
      <c r="HN139" s="78"/>
      <c r="HO139" s="78"/>
      <c r="HP139" s="78"/>
      <c r="HQ139" s="78"/>
      <c r="HR139" s="78"/>
      <c r="HS139" s="78"/>
      <c r="HT139" s="78"/>
      <c r="HU139" s="78"/>
      <c r="HV139" s="78"/>
      <c r="HW139" s="78"/>
      <c r="HX139" s="78"/>
      <c r="HY139" s="78"/>
      <c r="HZ139" s="78"/>
      <c r="IA139" s="78"/>
      <c r="IB139" s="78"/>
      <c r="IC139" s="78"/>
      <c r="ID139" s="78"/>
      <c r="IE139" s="78"/>
      <c r="IF139" s="78"/>
      <c r="IG139" s="78"/>
      <c r="IH139" s="78"/>
      <c r="II139" s="78"/>
      <c r="IJ139" s="78"/>
      <c r="IK139" s="78"/>
      <c r="IL139" s="78"/>
      <c r="IM139" s="78"/>
      <c r="IN139" s="78"/>
      <c r="IO139" s="78"/>
    </row>
    <row r="140" spans="1:249" s="103" customFormat="1" ht="31.5" x14ac:dyDescent="0.25">
      <c r="A140" s="113" t="s">
        <v>142</v>
      </c>
      <c r="B140" s="112" t="s">
        <v>141</v>
      </c>
      <c r="C140" s="111"/>
      <c r="D140" s="108" t="s">
        <v>140</v>
      </c>
      <c r="E140" s="186"/>
      <c r="F140" s="186"/>
      <c r="G140" s="110"/>
      <c r="H140" s="110"/>
      <c r="I140" s="186">
        <f>I141+I169+I173+I189</f>
        <v>5217.5108273323167</v>
      </c>
      <c r="J140" s="186">
        <f>J141+J169+J173+J189</f>
        <v>3206.7074445211338</v>
      </c>
      <c r="K140" s="190" t="s">
        <v>139</v>
      </c>
      <c r="L140" s="189"/>
      <c r="M140" s="189"/>
      <c r="N140" s="186" t="s">
        <v>138</v>
      </c>
      <c r="O140" s="189"/>
      <c r="P140" s="189"/>
      <c r="Q140" s="186" t="s">
        <v>137</v>
      </c>
      <c r="R140" s="189"/>
      <c r="S140" s="189"/>
      <c r="T140" s="186" t="s">
        <v>51</v>
      </c>
      <c r="U140" s="189"/>
      <c r="V140" s="189"/>
      <c r="W140" s="186" t="s">
        <v>136</v>
      </c>
      <c r="X140" s="189"/>
      <c r="Y140" s="189"/>
      <c r="Z140" s="185" t="s">
        <v>135</v>
      </c>
      <c r="AA140" s="59"/>
      <c r="AB140" s="58"/>
      <c r="AC140" s="106">
        <f>AC141+AC169+AC173+AC189+AC188+AC187</f>
        <v>787.09270050846317</v>
      </c>
      <c r="AD140" s="186" t="e">
        <f>AD141+AD169+AD173</f>
        <v>#REF!</v>
      </c>
      <c r="AE140" s="186" t="e">
        <f>AE141+AE169+AE173</f>
        <v>#REF!</v>
      </c>
      <c r="AF140" s="186" t="e">
        <f>AF141+AF169+AF173</f>
        <v>#REF!</v>
      </c>
      <c r="AG140" s="186" t="e">
        <f>AG141+AG169+AG173</f>
        <v>#REF!</v>
      </c>
      <c r="AH140" s="186" t="e">
        <f>AH141+AH169+AH173</f>
        <v>#REF!</v>
      </c>
      <c r="AI140" s="186" t="e">
        <f>AI141+AI169+AI173</f>
        <v>#REF!</v>
      </c>
      <c r="AJ140" s="186" t="e">
        <f>AJ141+AJ169+AJ173</f>
        <v>#REF!</v>
      </c>
      <c r="AK140" s="186" t="e">
        <f>AK141+AK169+AK173</f>
        <v>#REF!</v>
      </c>
      <c r="AL140" s="186" t="e">
        <f>AL141+AL169+AL173</f>
        <v>#REF!</v>
      </c>
      <c r="AM140" s="186" t="e">
        <f>AM141+AM169+AM173</f>
        <v>#REF!</v>
      </c>
      <c r="AN140" s="186" t="e">
        <f>AN141+AN169+AN173</f>
        <v>#REF!</v>
      </c>
      <c r="AO140" s="186" t="e">
        <f>AO141+AO169+AO173</f>
        <v>#REF!</v>
      </c>
      <c r="AP140" s="186" t="e">
        <f>AP141+AP169+AP173</f>
        <v>#REF!</v>
      </c>
      <c r="AQ140" s="186" t="e">
        <f>AQ141+AQ169+AQ173</f>
        <v>#REF!</v>
      </c>
      <c r="AR140" s="186" t="e">
        <f>AR141+AR169+AR173</f>
        <v>#REF!</v>
      </c>
      <c r="AS140" s="186" t="e">
        <f>AS141+AS169+AS173</f>
        <v>#REF!</v>
      </c>
      <c r="AT140" s="186" t="e">
        <f>AT141+AT169+AT173</f>
        <v>#REF!</v>
      </c>
      <c r="AU140" s="186" t="e">
        <f>AU141+AU169+AU173</f>
        <v>#REF!</v>
      </c>
      <c r="AV140" s="186" t="e">
        <f>AV141+AV169+AV173</f>
        <v>#REF!</v>
      </c>
      <c r="AW140" s="186" t="e">
        <f>AW141+AW169+AW173</f>
        <v>#REF!</v>
      </c>
      <c r="AX140" s="186" t="e">
        <f>AX141+AX169+AX173</f>
        <v>#REF!</v>
      </c>
      <c r="AY140" s="186" t="e">
        <f>AY141+AY169+AY173</f>
        <v>#REF!</v>
      </c>
      <c r="AZ140" s="186" t="e">
        <f>AZ141+AZ169+AZ173</f>
        <v>#REF!</v>
      </c>
      <c r="BA140" s="186" t="e">
        <f>BA141+BA169+BA173</f>
        <v>#REF!</v>
      </c>
      <c r="BB140" s="188" t="e">
        <f>BB141+BB169+BB173</f>
        <v>#REF!</v>
      </c>
      <c r="BC140" s="105">
        <f>BC141+BC169+BC173+BC189+BC188+BC187</f>
        <v>1200.4806424423516</v>
      </c>
      <c r="BD140" s="186">
        <f>BD141+BD169+BD173</f>
        <v>0</v>
      </c>
      <c r="BE140" s="186">
        <f>BE141+BE169+BE173</f>
        <v>0</v>
      </c>
      <c r="BF140" s="186">
        <f>BF141+BF169+BF173</f>
        <v>0</v>
      </c>
      <c r="BG140" s="186">
        <f>BG141+BG169+BG173</f>
        <v>0</v>
      </c>
      <c r="BH140" s="186">
        <f>BH141+BH169+BH173</f>
        <v>0</v>
      </c>
      <c r="BI140" s="186">
        <f>BI141+BI169+BI173</f>
        <v>0</v>
      </c>
      <c r="BJ140" s="186">
        <f>BJ141+BJ169+BJ173</f>
        <v>0</v>
      </c>
      <c r="BK140" s="186">
        <f>BK141+BK169+BK173</f>
        <v>0</v>
      </c>
      <c r="BL140" s="186">
        <f>BL141+BL169+BL173</f>
        <v>0</v>
      </c>
      <c r="BM140" s="186">
        <f>BM141+BM169+BM173</f>
        <v>0</v>
      </c>
      <c r="BN140" s="186">
        <f>BN141+BN169+BN173</f>
        <v>0</v>
      </c>
      <c r="BO140" s="186">
        <f>BO141+BO169+BO173</f>
        <v>0</v>
      </c>
      <c r="BP140" s="186">
        <f>BP141+BP169+BP173</f>
        <v>0</v>
      </c>
      <c r="BQ140" s="186">
        <f>BQ141+BQ169+BQ173</f>
        <v>0</v>
      </c>
      <c r="BR140" s="186">
        <f>BR141+BR169+BR173</f>
        <v>0</v>
      </c>
      <c r="BS140" s="186">
        <f>BS141+BS169+BS173</f>
        <v>0</v>
      </c>
      <c r="BT140" s="186">
        <f>BT141+BT169+BT173</f>
        <v>0</v>
      </c>
      <c r="BU140" s="186">
        <f>BU141+BU169+BU173</f>
        <v>0</v>
      </c>
      <c r="BV140" s="186">
        <f>BV141+BV169+BV173</f>
        <v>0</v>
      </c>
      <c r="BW140" s="186">
        <f>BW141+BW169+BW173</f>
        <v>0</v>
      </c>
      <c r="BX140" s="186">
        <f>BX141+BX169+BX173</f>
        <v>0</v>
      </c>
      <c r="BY140" s="186">
        <f>BY141+BY169+BY173</f>
        <v>0</v>
      </c>
      <c r="BZ140" s="186">
        <f>BZ141+BZ169+BZ173</f>
        <v>0</v>
      </c>
      <c r="CA140" s="186">
        <f>CA141+CA169+CA173</f>
        <v>0</v>
      </c>
      <c r="CB140" s="186">
        <f>CB141+CB169+CB173</f>
        <v>320.29356814886074</v>
      </c>
      <c r="CC140" s="186">
        <f>CC141+CC169+CC173</f>
        <v>0</v>
      </c>
      <c r="CD140" s="186">
        <f>CD141+CD169+CD173</f>
        <v>0</v>
      </c>
      <c r="CE140" s="186">
        <f>CE141+CE169+CE173</f>
        <v>0</v>
      </c>
      <c r="CF140" s="186">
        <f>CF141+CF169+CF173</f>
        <v>0</v>
      </c>
      <c r="CG140" s="186">
        <f>CG141+CG169+CG173</f>
        <v>0</v>
      </c>
      <c r="CH140" s="186">
        <f>CH141+CH169+CH173</f>
        <v>0</v>
      </c>
      <c r="CI140" s="186">
        <f>CI141+CI169+CI173</f>
        <v>0</v>
      </c>
      <c r="CJ140" s="186">
        <f>CJ141+CJ169+CJ173</f>
        <v>0</v>
      </c>
      <c r="CK140" s="186">
        <f>CK141+CK169+CK173</f>
        <v>0</v>
      </c>
      <c r="CL140" s="186">
        <f>CL141+CL169+CL173</f>
        <v>0</v>
      </c>
      <c r="CM140" s="186">
        <f>CM141+CM169+CM173</f>
        <v>0</v>
      </c>
      <c r="CN140" s="186">
        <f>CN141+CN169+CN173</f>
        <v>0</v>
      </c>
      <c r="CO140" s="186">
        <f>CO141+CO169+CO173</f>
        <v>0</v>
      </c>
      <c r="CP140" s="186">
        <f>CP141+CP169+CP173</f>
        <v>0</v>
      </c>
      <c r="CQ140" s="186">
        <f>CQ141+CQ169+CQ173</f>
        <v>0</v>
      </c>
      <c r="CR140" s="186">
        <f>CR141+CR169+CR173</f>
        <v>0</v>
      </c>
      <c r="CS140" s="186">
        <f>CS141+CS169+CS173</f>
        <v>0</v>
      </c>
      <c r="CT140" s="186">
        <f>CT141+CT169+CT173</f>
        <v>0</v>
      </c>
      <c r="CU140" s="186">
        <f>CU141+CU169+CU173</f>
        <v>0</v>
      </c>
      <c r="CV140" s="186">
        <f>CV141+CV169+CV173</f>
        <v>0</v>
      </c>
      <c r="CW140" s="186">
        <f>CW141+CW169+CW173</f>
        <v>0</v>
      </c>
      <c r="CX140" s="186">
        <f>CX141+CX169+CX173</f>
        <v>0</v>
      </c>
      <c r="CY140" s="186">
        <f>CY141+CY169+CY173</f>
        <v>0</v>
      </c>
      <c r="CZ140" s="186">
        <f>CZ141+CZ169+CZ173</f>
        <v>0</v>
      </c>
      <c r="DA140" s="186">
        <f>DA141+DA169+DA173</f>
        <v>0</v>
      </c>
      <c r="DB140" s="186">
        <f>DB141+DB169+DB173</f>
        <v>454.5713243455458</v>
      </c>
      <c r="DC140" s="186">
        <f>DC141+DC169+DC173</f>
        <v>0</v>
      </c>
      <c r="DD140" s="186">
        <f>DD141+DD169+DD173</f>
        <v>0</v>
      </c>
      <c r="DE140" s="186">
        <f>DE141+DE169+DE173</f>
        <v>0</v>
      </c>
      <c r="DF140" s="186">
        <f>DF141+DF169+DF173</f>
        <v>0</v>
      </c>
      <c r="DG140" s="186">
        <f>DG141+DG169+DG173</f>
        <v>0</v>
      </c>
      <c r="DH140" s="186">
        <f>DH141+DH169+DH173</f>
        <v>0</v>
      </c>
      <c r="DI140" s="186">
        <f>DI141+DI169+DI173</f>
        <v>0</v>
      </c>
      <c r="DJ140" s="186">
        <f>DJ141+DJ169+DJ173</f>
        <v>0</v>
      </c>
      <c r="DK140" s="186">
        <f>DK141+DK169+DK173</f>
        <v>0</v>
      </c>
      <c r="DL140" s="186">
        <f>DL141+DL169+DL173</f>
        <v>0</v>
      </c>
      <c r="DM140" s="186">
        <f>DM141+DM169+DM173</f>
        <v>0</v>
      </c>
      <c r="DN140" s="186">
        <f>DN141+DN169+DN173</f>
        <v>0</v>
      </c>
      <c r="DO140" s="186">
        <f>DO141+DO169+DO173</f>
        <v>0</v>
      </c>
      <c r="DP140" s="186">
        <f>DP141+DP169+DP173</f>
        <v>0</v>
      </c>
      <c r="DQ140" s="186">
        <f>DQ141+DQ169+DQ173</f>
        <v>0</v>
      </c>
      <c r="DR140" s="186">
        <f>DR141+DR169+DR173</f>
        <v>0</v>
      </c>
      <c r="DS140" s="186">
        <f>DS141+DS169+DS173</f>
        <v>0</v>
      </c>
      <c r="DT140" s="186">
        <f>DT141+DT169+DT173</f>
        <v>0</v>
      </c>
      <c r="DU140" s="186">
        <f>DU141+DU169+DU173</f>
        <v>0</v>
      </c>
      <c r="DV140" s="186">
        <f>DV141+DV169+DV173</f>
        <v>0</v>
      </c>
      <c r="DW140" s="186">
        <f>DW141+DW169+DW173</f>
        <v>0</v>
      </c>
      <c r="DX140" s="186">
        <f>DX141+DX169+DX173</f>
        <v>0</v>
      </c>
      <c r="DY140" s="186">
        <f>DY141+DY169+DY173</f>
        <v>0</v>
      </c>
      <c r="DZ140" s="186">
        <f>DZ141+DZ169+DZ173</f>
        <v>0</v>
      </c>
      <c r="EA140" s="186">
        <f>EA141+EA169+EA173</f>
        <v>0</v>
      </c>
      <c r="EB140" s="186">
        <f>EB141+EB169+EB173</f>
        <v>444.26920907591216</v>
      </c>
      <c r="EC140" s="186">
        <f>EC141+EC169+EC173</f>
        <v>0</v>
      </c>
      <c r="ED140" s="186">
        <f>ED141+ED169+ED173</f>
        <v>0</v>
      </c>
      <c r="EE140" s="186">
        <f>EE141+EE169+EE173</f>
        <v>0</v>
      </c>
      <c r="EF140" s="186">
        <f>EF141+EF169+EF173</f>
        <v>0</v>
      </c>
      <c r="EG140" s="186">
        <f>EG141+EG169+EG173</f>
        <v>0</v>
      </c>
      <c r="EH140" s="186">
        <f>EH141+EH169+EH173</f>
        <v>0</v>
      </c>
      <c r="EI140" s="186">
        <f>EI141+EI169+EI173</f>
        <v>0</v>
      </c>
      <c r="EJ140" s="186">
        <f>EJ141+EJ169+EJ173</f>
        <v>0</v>
      </c>
      <c r="EK140" s="186">
        <f>EK141+EK169+EK173</f>
        <v>0</v>
      </c>
      <c r="EL140" s="186">
        <f>EL141+EL169+EL173</f>
        <v>0</v>
      </c>
      <c r="EM140" s="186">
        <f>EM141+EM169+EM173</f>
        <v>0</v>
      </c>
      <c r="EN140" s="186">
        <f>EN141+EN169+EN173</f>
        <v>0</v>
      </c>
      <c r="EO140" s="186">
        <f>EO141+EO169+EO173</f>
        <v>0</v>
      </c>
      <c r="EP140" s="186">
        <f>EP141+EP169+EP173</f>
        <v>0</v>
      </c>
      <c r="EQ140" s="186">
        <f>EQ141+EQ169+EQ173</f>
        <v>0</v>
      </c>
      <c r="ER140" s="186">
        <f>ER141+ER169+ER173</f>
        <v>0</v>
      </c>
      <c r="ES140" s="186">
        <f>ES141+ES169+ES173</f>
        <v>0</v>
      </c>
      <c r="ET140" s="186">
        <f>ET141+ET169+ET173</f>
        <v>0</v>
      </c>
      <c r="EU140" s="186">
        <f>EU141+EU169+EU173</f>
        <v>0</v>
      </c>
      <c r="EV140" s="186">
        <f>EV141+EV169+EV173</f>
        <v>0</v>
      </c>
      <c r="EW140" s="186">
        <f>EW141+EW169+EW173</f>
        <v>0</v>
      </c>
      <c r="EX140" s="186">
        <f>EX141+EX169+EX173</f>
        <v>0</v>
      </c>
      <c r="EY140" s="186">
        <f>EY141+EY169+EY173</f>
        <v>0</v>
      </c>
      <c r="EZ140" s="186">
        <f>EZ141+EZ169+EZ173</f>
        <v>0</v>
      </c>
      <c r="FA140" s="186">
        <f>FA141+FA169+FA173</f>
        <v>0</v>
      </c>
      <c r="FB140" s="187">
        <f>AC140+BC140+CB140+DB140+EB140</f>
        <v>3206.7074445211338</v>
      </c>
      <c r="FC140" s="108"/>
      <c r="FD140" s="108"/>
      <c r="FE140" s="108"/>
      <c r="FF140" s="108"/>
      <c r="FG140" s="108"/>
      <c r="FH140" s="108"/>
      <c r="FI140" s="108"/>
      <c r="FJ140" s="108"/>
      <c r="FK140" s="108"/>
      <c r="FL140" s="108"/>
      <c r="FM140" s="108"/>
      <c r="FN140" s="108"/>
      <c r="FO140" s="108"/>
      <c r="FP140" s="108"/>
      <c r="FQ140" s="108"/>
      <c r="FR140" s="108"/>
      <c r="FS140" s="108"/>
      <c r="FT140" s="108"/>
      <c r="FU140" s="108"/>
      <c r="FV140" s="108"/>
      <c r="FW140" s="108"/>
      <c r="FX140" s="108"/>
      <c r="FY140" s="108"/>
      <c r="FZ140" s="108"/>
      <c r="GA140" s="107"/>
      <c r="GB140" s="106">
        <f>GB141+GB169+GB173+GB189+GB188+GB187</f>
        <v>609.46239143817297</v>
      </c>
      <c r="GC140" s="186">
        <f>GC141+GC169+GC173</f>
        <v>994.14680451830532</v>
      </c>
      <c r="GD140" s="186">
        <f>GD141+GD169+GD173</f>
        <v>259.01664555544278</v>
      </c>
      <c r="GE140" s="186">
        <f>GE141+GE169+GE173</f>
        <v>380.97199348400727</v>
      </c>
      <c r="GF140" s="186">
        <f>GF141+GF169+GF173</f>
        <v>382.30891934010128</v>
      </c>
      <c r="GG140" s="185">
        <f>SUM(GB140:GF140)</f>
        <v>2625.9067543360297</v>
      </c>
      <c r="GH140" s="1"/>
      <c r="GI140" s="78"/>
      <c r="GJ140" s="78"/>
      <c r="GK140" s="78"/>
      <c r="GL140" s="78"/>
      <c r="GM140" s="78"/>
      <c r="GN140" s="78"/>
      <c r="GO140" s="78"/>
      <c r="GP140" s="78"/>
      <c r="GQ140" s="78"/>
      <c r="GR140" s="78"/>
      <c r="GS140" s="78"/>
      <c r="GT140" s="78"/>
      <c r="GU140" s="78"/>
      <c r="GV140" s="78"/>
      <c r="GW140" s="78"/>
      <c r="GX140" s="78"/>
      <c r="GY140" s="78"/>
      <c r="GZ140" s="78"/>
      <c r="HA140" s="78"/>
      <c r="HB140" s="78"/>
      <c r="HC140" s="78"/>
      <c r="HD140" s="78"/>
      <c r="HE140" s="78"/>
      <c r="HF140" s="78"/>
      <c r="HG140" s="78"/>
      <c r="HH140" s="78"/>
      <c r="HI140" s="78"/>
      <c r="HJ140" s="78"/>
      <c r="HK140" s="78"/>
      <c r="HL140" s="78"/>
      <c r="HM140" s="78"/>
      <c r="HN140" s="78"/>
      <c r="HO140" s="78"/>
      <c r="HP140" s="78"/>
      <c r="HQ140" s="78"/>
      <c r="HR140" s="78"/>
      <c r="HS140" s="78"/>
      <c r="HT140" s="78"/>
      <c r="HU140" s="78"/>
      <c r="HV140" s="78"/>
      <c r="HW140" s="78"/>
      <c r="HX140" s="78"/>
      <c r="HY140" s="78"/>
      <c r="HZ140" s="78"/>
      <c r="IA140" s="78"/>
      <c r="IB140" s="78"/>
      <c r="IC140" s="78"/>
      <c r="ID140" s="78"/>
      <c r="IE140" s="78"/>
      <c r="IF140" s="78"/>
      <c r="IG140" s="78"/>
      <c r="IH140" s="78"/>
      <c r="II140" s="78"/>
      <c r="IJ140" s="78"/>
      <c r="IK140" s="78"/>
      <c r="IL140" s="78"/>
      <c r="IM140" s="78"/>
      <c r="IN140" s="78"/>
      <c r="IO140" s="78"/>
    </row>
    <row r="141" spans="1:249" s="10" customFormat="1" ht="31.5" x14ac:dyDescent="0.25">
      <c r="A141" s="132" t="s">
        <v>134</v>
      </c>
      <c r="B141" s="131" t="s">
        <v>133</v>
      </c>
      <c r="C141" s="63"/>
      <c r="D141" s="83" t="s">
        <v>132</v>
      </c>
      <c r="E141" s="80"/>
      <c r="F141" s="80"/>
      <c r="G141" s="55"/>
      <c r="H141" s="55"/>
      <c r="I141" s="80">
        <f>I142+I162</f>
        <v>2222.8073495169383</v>
      </c>
      <c r="J141" s="80">
        <f>J142+J162</f>
        <v>803.03724548473872</v>
      </c>
      <c r="K141" s="81" t="s">
        <v>131</v>
      </c>
      <c r="L141" s="85"/>
      <c r="M141" s="85"/>
      <c r="N141" s="80" t="s">
        <v>103</v>
      </c>
      <c r="O141" s="85"/>
      <c r="P141" s="85"/>
      <c r="Q141" s="80" t="s">
        <v>71</v>
      </c>
      <c r="R141" s="85"/>
      <c r="S141" s="85"/>
      <c r="T141" s="80"/>
      <c r="U141" s="85"/>
      <c r="V141" s="85"/>
      <c r="W141" s="83" t="s">
        <v>116</v>
      </c>
      <c r="X141" s="85"/>
      <c r="Y141" s="85"/>
      <c r="Z141" s="79" t="s">
        <v>130</v>
      </c>
      <c r="AA141" s="59"/>
      <c r="AB141" s="58"/>
      <c r="AC141" s="81">
        <f>AC142+AC162</f>
        <v>412.05259999999998</v>
      </c>
      <c r="AD141" s="80" t="e">
        <f>AD142+AD162</f>
        <v>#REF!</v>
      </c>
      <c r="AE141" s="80" t="e">
        <f>AE142+AE162</f>
        <v>#REF!</v>
      </c>
      <c r="AF141" s="80" t="e">
        <f>AF142+AF162</f>
        <v>#REF!</v>
      </c>
      <c r="AG141" s="80" t="e">
        <f>AG142+AG162</f>
        <v>#REF!</v>
      </c>
      <c r="AH141" s="80" t="e">
        <f>AH142+AH162</f>
        <v>#REF!</v>
      </c>
      <c r="AI141" s="80" t="e">
        <f>AI142+AI162</f>
        <v>#REF!</v>
      </c>
      <c r="AJ141" s="80" t="e">
        <f>AJ142+AJ162</f>
        <v>#REF!</v>
      </c>
      <c r="AK141" s="80" t="e">
        <f>AK142+AK162</f>
        <v>#REF!</v>
      </c>
      <c r="AL141" s="80" t="e">
        <f>AL142+AL162</f>
        <v>#REF!</v>
      </c>
      <c r="AM141" s="80" t="e">
        <f>AM142+AM162</f>
        <v>#REF!</v>
      </c>
      <c r="AN141" s="80" t="e">
        <f>AN142+AN162</f>
        <v>#REF!</v>
      </c>
      <c r="AO141" s="80" t="e">
        <f>AO142+AO162</f>
        <v>#REF!</v>
      </c>
      <c r="AP141" s="80" t="e">
        <f>AP142+AP162</f>
        <v>#REF!</v>
      </c>
      <c r="AQ141" s="80" t="e">
        <f>AQ142+AQ162</f>
        <v>#REF!</v>
      </c>
      <c r="AR141" s="80" t="e">
        <f>AR142+AR162</f>
        <v>#REF!</v>
      </c>
      <c r="AS141" s="80" t="e">
        <f>AS142+AS162</f>
        <v>#REF!</v>
      </c>
      <c r="AT141" s="80" t="e">
        <f>AT142+AT162</f>
        <v>#REF!</v>
      </c>
      <c r="AU141" s="80" t="e">
        <f>AU142+AU162</f>
        <v>#REF!</v>
      </c>
      <c r="AV141" s="80" t="e">
        <f>AV142+AV162</f>
        <v>#REF!</v>
      </c>
      <c r="AW141" s="80" t="e">
        <f>AW142+AW162</f>
        <v>#REF!</v>
      </c>
      <c r="AX141" s="80" t="e">
        <f>AX142+AX162</f>
        <v>#REF!</v>
      </c>
      <c r="AY141" s="80" t="e">
        <f>AY142+AY162</f>
        <v>#REF!</v>
      </c>
      <c r="AZ141" s="80" t="e">
        <f>AZ142+AZ162</f>
        <v>#REF!</v>
      </c>
      <c r="BA141" s="80" t="e">
        <f>BA142+BA162</f>
        <v>#REF!</v>
      </c>
      <c r="BB141" s="181" t="e">
        <f>BB142+BB162</f>
        <v>#REF!</v>
      </c>
      <c r="BC141" s="80">
        <f>BC142+BC162</f>
        <v>23.386965050000001</v>
      </c>
      <c r="BD141" s="80">
        <f>BD142+BD162</f>
        <v>0</v>
      </c>
      <c r="BE141" s="80">
        <f>BE142+BE162</f>
        <v>0</v>
      </c>
      <c r="BF141" s="80">
        <f>BF142+BF162</f>
        <v>0</v>
      </c>
      <c r="BG141" s="80">
        <f>BG142+BG162</f>
        <v>0</v>
      </c>
      <c r="BH141" s="80">
        <f>BH142+BH162</f>
        <v>0</v>
      </c>
      <c r="BI141" s="80">
        <f>BI142+BI162</f>
        <v>0</v>
      </c>
      <c r="BJ141" s="80">
        <f>BJ142+BJ162</f>
        <v>0</v>
      </c>
      <c r="BK141" s="80">
        <f>BK142+BK162</f>
        <v>0</v>
      </c>
      <c r="BL141" s="80">
        <f>BL142+BL162</f>
        <v>0</v>
      </c>
      <c r="BM141" s="80">
        <f>BM142+BM162</f>
        <v>0</v>
      </c>
      <c r="BN141" s="80">
        <f>BN142+BN162</f>
        <v>0</v>
      </c>
      <c r="BO141" s="80">
        <f>BO142+BO162</f>
        <v>0</v>
      </c>
      <c r="BP141" s="80">
        <f>BP142+BP162</f>
        <v>0</v>
      </c>
      <c r="BQ141" s="80">
        <f>BQ142+BQ162</f>
        <v>0</v>
      </c>
      <c r="BR141" s="80">
        <f>BR142+BR162</f>
        <v>0</v>
      </c>
      <c r="BS141" s="80">
        <f>BS142+BS162</f>
        <v>0</v>
      </c>
      <c r="BT141" s="80">
        <f>BT142+BT162</f>
        <v>0</v>
      </c>
      <c r="BU141" s="80">
        <f>BU142+BU162</f>
        <v>0</v>
      </c>
      <c r="BV141" s="80">
        <f>BV142+BV162</f>
        <v>0</v>
      </c>
      <c r="BW141" s="80">
        <f>BW142+BW162</f>
        <v>0</v>
      </c>
      <c r="BX141" s="80">
        <f>BX142+BX162</f>
        <v>0</v>
      </c>
      <c r="BY141" s="80">
        <f>BY142+BY162</f>
        <v>0</v>
      </c>
      <c r="BZ141" s="80">
        <f>BZ142+BZ162</f>
        <v>0</v>
      </c>
      <c r="CA141" s="80">
        <f>CA142+CA162</f>
        <v>0</v>
      </c>
      <c r="CB141" s="80">
        <f>CB142+CB162</f>
        <v>44.7956804347386</v>
      </c>
      <c r="CC141" s="80">
        <f>CC142+CC162</f>
        <v>0</v>
      </c>
      <c r="CD141" s="80">
        <f>CD142+CD162</f>
        <v>0</v>
      </c>
      <c r="CE141" s="80">
        <f>CE142+CE162</f>
        <v>0</v>
      </c>
      <c r="CF141" s="80">
        <f>CF142+CF162</f>
        <v>0</v>
      </c>
      <c r="CG141" s="80">
        <f>CG142+CG162</f>
        <v>0</v>
      </c>
      <c r="CH141" s="80">
        <f>CH142+CH162</f>
        <v>0</v>
      </c>
      <c r="CI141" s="80">
        <f>CI142+CI162</f>
        <v>0</v>
      </c>
      <c r="CJ141" s="80">
        <f>CJ142+CJ162</f>
        <v>0</v>
      </c>
      <c r="CK141" s="80">
        <f>CK142+CK162</f>
        <v>0</v>
      </c>
      <c r="CL141" s="80">
        <f>CL142+CL162</f>
        <v>0</v>
      </c>
      <c r="CM141" s="80">
        <f>CM142+CM162</f>
        <v>0</v>
      </c>
      <c r="CN141" s="80">
        <f>CN142+CN162</f>
        <v>0</v>
      </c>
      <c r="CO141" s="80">
        <f>CO142+CO162</f>
        <v>0</v>
      </c>
      <c r="CP141" s="80">
        <f>CP142+CP162</f>
        <v>0</v>
      </c>
      <c r="CQ141" s="80">
        <f>CQ142+CQ162</f>
        <v>0</v>
      </c>
      <c r="CR141" s="80">
        <f>CR142+CR162</f>
        <v>0</v>
      </c>
      <c r="CS141" s="80">
        <f>CS142+CS162</f>
        <v>0</v>
      </c>
      <c r="CT141" s="80">
        <f>CT142+CT162</f>
        <v>0</v>
      </c>
      <c r="CU141" s="80">
        <f>CU142+CU162</f>
        <v>0</v>
      </c>
      <c r="CV141" s="80">
        <f>CV142+CV162</f>
        <v>0</v>
      </c>
      <c r="CW141" s="80">
        <f>CW142+CW162</f>
        <v>0</v>
      </c>
      <c r="CX141" s="80">
        <f>CX142+CX162</f>
        <v>0</v>
      </c>
      <c r="CY141" s="80">
        <f>CY142+CY162</f>
        <v>0</v>
      </c>
      <c r="CZ141" s="80">
        <f>CZ142+CZ162</f>
        <v>0</v>
      </c>
      <c r="DA141" s="80">
        <f>DA142+DA162</f>
        <v>0</v>
      </c>
      <c r="DB141" s="80">
        <f>DB142+DB162</f>
        <v>170.80849999999998</v>
      </c>
      <c r="DC141" s="80">
        <f>DC142+DC162</f>
        <v>0</v>
      </c>
      <c r="DD141" s="80">
        <f>DD142+DD162</f>
        <v>0</v>
      </c>
      <c r="DE141" s="80">
        <f>DE142+DE162</f>
        <v>0</v>
      </c>
      <c r="DF141" s="80">
        <f>DF142+DF162</f>
        <v>0</v>
      </c>
      <c r="DG141" s="80">
        <f>DG142+DG162</f>
        <v>0</v>
      </c>
      <c r="DH141" s="80">
        <f>DH142+DH162</f>
        <v>0</v>
      </c>
      <c r="DI141" s="80">
        <f>DI142+DI162</f>
        <v>0</v>
      </c>
      <c r="DJ141" s="80">
        <f>DJ142+DJ162</f>
        <v>0</v>
      </c>
      <c r="DK141" s="80">
        <f>DK142+DK162</f>
        <v>0</v>
      </c>
      <c r="DL141" s="80">
        <f>DL142+DL162</f>
        <v>0</v>
      </c>
      <c r="DM141" s="80">
        <f>DM142+DM162</f>
        <v>0</v>
      </c>
      <c r="DN141" s="80">
        <f>DN142+DN162</f>
        <v>0</v>
      </c>
      <c r="DO141" s="80">
        <f>DO142+DO162</f>
        <v>0</v>
      </c>
      <c r="DP141" s="80">
        <f>DP142+DP162</f>
        <v>0</v>
      </c>
      <c r="DQ141" s="80">
        <f>DQ142+DQ162</f>
        <v>0</v>
      </c>
      <c r="DR141" s="80">
        <f>DR142+DR162</f>
        <v>0</v>
      </c>
      <c r="DS141" s="80">
        <f>DS142+DS162</f>
        <v>0</v>
      </c>
      <c r="DT141" s="80">
        <f>DT142+DT162</f>
        <v>0</v>
      </c>
      <c r="DU141" s="80">
        <f>DU142+DU162</f>
        <v>0</v>
      </c>
      <c r="DV141" s="80">
        <f>DV142+DV162</f>
        <v>0</v>
      </c>
      <c r="DW141" s="80">
        <f>DW142+DW162</f>
        <v>0</v>
      </c>
      <c r="DX141" s="80">
        <f>DX142+DX162</f>
        <v>0</v>
      </c>
      <c r="DY141" s="80">
        <f>DY142+DY162</f>
        <v>0</v>
      </c>
      <c r="DZ141" s="80">
        <f>DZ142+DZ162</f>
        <v>0</v>
      </c>
      <c r="EA141" s="80">
        <f>EA142+EA162</f>
        <v>0</v>
      </c>
      <c r="EB141" s="80">
        <f>EB142+EB162</f>
        <v>151.99350000000001</v>
      </c>
      <c r="EC141" s="80">
        <f>EC142+EC162</f>
        <v>0</v>
      </c>
      <c r="ED141" s="80">
        <f>ED142+ED162</f>
        <v>0</v>
      </c>
      <c r="EE141" s="80">
        <f>EE142+EE162</f>
        <v>0</v>
      </c>
      <c r="EF141" s="80">
        <f>EF142+EF162</f>
        <v>0</v>
      </c>
      <c r="EG141" s="80">
        <f>EG142+EG162</f>
        <v>0</v>
      </c>
      <c r="EH141" s="80">
        <f>EH142+EH162</f>
        <v>0</v>
      </c>
      <c r="EI141" s="80">
        <f>EI142+EI162</f>
        <v>0</v>
      </c>
      <c r="EJ141" s="80">
        <f>EJ142+EJ162</f>
        <v>0</v>
      </c>
      <c r="EK141" s="80">
        <f>EK142+EK162</f>
        <v>0</v>
      </c>
      <c r="EL141" s="80">
        <f>EL142+EL162</f>
        <v>0</v>
      </c>
      <c r="EM141" s="80">
        <f>EM142+EM162</f>
        <v>0</v>
      </c>
      <c r="EN141" s="80">
        <f>EN142+EN162</f>
        <v>0</v>
      </c>
      <c r="EO141" s="80">
        <f>EO142+EO162</f>
        <v>0</v>
      </c>
      <c r="EP141" s="80">
        <f>EP142+EP162</f>
        <v>0</v>
      </c>
      <c r="EQ141" s="80">
        <f>EQ142+EQ162</f>
        <v>0</v>
      </c>
      <c r="ER141" s="80">
        <f>ER142+ER162</f>
        <v>0</v>
      </c>
      <c r="ES141" s="80">
        <f>ES142+ES162</f>
        <v>0</v>
      </c>
      <c r="ET141" s="80">
        <f>ET142+ET162</f>
        <v>0</v>
      </c>
      <c r="EU141" s="80">
        <f>EU142+EU162</f>
        <v>0</v>
      </c>
      <c r="EV141" s="80">
        <f>EV142+EV162</f>
        <v>0</v>
      </c>
      <c r="EW141" s="80">
        <f>EW142+EW162</f>
        <v>0</v>
      </c>
      <c r="EX141" s="80">
        <f>EX142+EX162</f>
        <v>0</v>
      </c>
      <c r="EY141" s="80">
        <f>EY142+EY162</f>
        <v>0</v>
      </c>
      <c r="EZ141" s="80">
        <f>EZ142+EZ162</f>
        <v>0</v>
      </c>
      <c r="FA141" s="80">
        <f>FA142+FA162</f>
        <v>0</v>
      </c>
      <c r="FB141" s="84">
        <f>AC141+BC141+CB141+DB141+EB141</f>
        <v>803.03724548473861</v>
      </c>
      <c r="FC141" s="83"/>
      <c r="FD141" s="83"/>
      <c r="FE141" s="83"/>
      <c r="FF141" s="83"/>
      <c r="FG141" s="83"/>
      <c r="FH141" s="83"/>
      <c r="FI141" s="83"/>
      <c r="FJ141" s="83"/>
      <c r="FK141" s="83"/>
      <c r="FL141" s="83"/>
      <c r="FM141" s="83"/>
      <c r="FN141" s="83"/>
      <c r="FO141" s="83"/>
      <c r="FP141" s="83"/>
      <c r="FQ141" s="83"/>
      <c r="FR141" s="83"/>
      <c r="FS141" s="83"/>
      <c r="FT141" s="83"/>
      <c r="FU141" s="83"/>
      <c r="FV141" s="83"/>
      <c r="FW141" s="83"/>
      <c r="FX141" s="83"/>
      <c r="FY141" s="83"/>
      <c r="FZ141" s="83"/>
      <c r="GA141" s="127"/>
      <c r="GB141" s="81">
        <f>GB142+GB162</f>
        <v>343.69068929711864</v>
      </c>
      <c r="GC141" s="80">
        <f>GC142+GC162</f>
        <v>19.993719772542377</v>
      </c>
      <c r="GD141" s="80">
        <f>GD142+GD162</f>
        <v>37.962441046388648</v>
      </c>
      <c r="GE141" s="80">
        <f>GE142+GE162</f>
        <v>144.75296610169491</v>
      </c>
      <c r="GF141" s="80">
        <f>GF142+GF162</f>
        <v>128.80805084745765</v>
      </c>
      <c r="GG141" s="79">
        <f>SUM(GB141:GF141)</f>
        <v>675.20786706520221</v>
      </c>
      <c r="GH141" s="1"/>
      <c r="GI141" s="78"/>
      <c r="GJ141" s="78"/>
      <c r="GK141" s="78"/>
      <c r="GL141" s="78"/>
      <c r="GM141" s="78"/>
      <c r="GN141" s="78"/>
      <c r="GO141" s="78"/>
      <c r="GP141" s="78"/>
      <c r="GQ141" s="78"/>
      <c r="GR141" s="78"/>
      <c r="GS141" s="78"/>
      <c r="GT141" s="78"/>
      <c r="GU141" s="78"/>
      <c r="GV141" s="78"/>
      <c r="GW141" s="78"/>
      <c r="GX141" s="78"/>
      <c r="GY141" s="78"/>
      <c r="GZ141" s="78"/>
      <c r="HA141" s="78"/>
      <c r="HB141" s="78"/>
      <c r="HC141" s="78"/>
      <c r="HD141" s="78"/>
      <c r="HE141" s="78"/>
      <c r="HF141" s="78"/>
      <c r="HG141" s="78"/>
      <c r="HH141" s="78"/>
      <c r="HI141" s="78"/>
      <c r="HJ141" s="78"/>
      <c r="HK141" s="78"/>
      <c r="HL141" s="78"/>
      <c r="HM141" s="78"/>
      <c r="HN141" s="78"/>
      <c r="HO141" s="78"/>
      <c r="HP141" s="78"/>
      <c r="HQ141" s="78"/>
      <c r="HR141" s="78"/>
      <c r="HS141" s="78"/>
      <c r="HT141" s="78"/>
      <c r="HU141" s="78"/>
      <c r="HV141" s="78"/>
      <c r="HW141" s="78"/>
      <c r="HX141" s="78"/>
      <c r="HY141" s="78"/>
      <c r="HZ141" s="78"/>
      <c r="IA141" s="78"/>
      <c r="IB141" s="78"/>
      <c r="IC141" s="78"/>
      <c r="ID141" s="78"/>
      <c r="IE141" s="78"/>
      <c r="IF141" s="78"/>
      <c r="IG141" s="78"/>
      <c r="IH141" s="78"/>
      <c r="II141" s="78"/>
      <c r="IJ141" s="78"/>
      <c r="IK141" s="78"/>
      <c r="IL141" s="78"/>
      <c r="IM141" s="78"/>
      <c r="IN141" s="78"/>
      <c r="IO141" s="78"/>
    </row>
    <row r="142" spans="1:249" s="10" customFormat="1" x14ac:dyDescent="0.25">
      <c r="A142" s="132"/>
      <c r="B142" s="131" t="s">
        <v>64</v>
      </c>
      <c r="C142" s="141"/>
      <c r="D142" s="83" t="s">
        <v>129</v>
      </c>
      <c r="E142" s="80"/>
      <c r="F142" s="80"/>
      <c r="G142" s="55"/>
      <c r="H142" s="55"/>
      <c r="I142" s="80">
        <f>I143+I154</f>
        <v>1333.1314036251997</v>
      </c>
      <c r="J142" s="80">
        <f>J143+J154</f>
        <v>751.73520793000012</v>
      </c>
      <c r="K142" s="81" t="s">
        <v>128</v>
      </c>
      <c r="L142" s="85"/>
      <c r="M142" s="85"/>
      <c r="N142" s="80" t="s">
        <v>103</v>
      </c>
      <c r="O142" s="85"/>
      <c r="P142" s="85"/>
      <c r="Q142" s="80"/>
      <c r="R142" s="85"/>
      <c r="S142" s="85"/>
      <c r="T142" s="80"/>
      <c r="U142" s="85"/>
      <c r="V142" s="85"/>
      <c r="W142" s="83" t="s">
        <v>116</v>
      </c>
      <c r="X142" s="85"/>
      <c r="Y142" s="85"/>
      <c r="Z142" s="79" t="s">
        <v>127</v>
      </c>
      <c r="AA142" s="59"/>
      <c r="AB142" s="58"/>
      <c r="AC142" s="81">
        <f>AC143+AC154</f>
        <v>405.58859999999999</v>
      </c>
      <c r="AD142" s="80">
        <f>AD143+AD154</f>
        <v>0</v>
      </c>
      <c r="AE142" s="80">
        <f>AE143+AE154</f>
        <v>0</v>
      </c>
      <c r="AF142" s="80">
        <f>AF143+AF154</f>
        <v>0</v>
      </c>
      <c r="AG142" s="80">
        <f>AG143+AG154</f>
        <v>0</v>
      </c>
      <c r="AH142" s="80">
        <f>AH143+AH154</f>
        <v>0</v>
      </c>
      <c r="AI142" s="80">
        <f>AI143+AI154</f>
        <v>0</v>
      </c>
      <c r="AJ142" s="80">
        <f>AJ143+AJ154</f>
        <v>0</v>
      </c>
      <c r="AK142" s="80">
        <f>AK143+AK154</f>
        <v>0</v>
      </c>
      <c r="AL142" s="80">
        <f>AL143+AL154</f>
        <v>0</v>
      </c>
      <c r="AM142" s="80">
        <f>AM143+AM154</f>
        <v>0</v>
      </c>
      <c r="AN142" s="80">
        <f>AN143+AN154</f>
        <v>0</v>
      </c>
      <c r="AO142" s="80">
        <f>AO143+AO154</f>
        <v>0</v>
      </c>
      <c r="AP142" s="80">
        <f>AP143+AP154</f>
        <v>0</v>
      </c>
      <c r="AQ142" s="80">
        <f>AQ143+AQ154</f>
        <v>0</v>
      </c>
      <c r="AR142" s="80">
        <f>AR143+AR154</f>
        <v>0</v>
      </c>
      <c r="AS142" s="80">
        <f>AS143+AS154</f>
        <v>0</v>
      </c>
      <c r="AT142" s="80">
        <f>AT143+AT154</f>
        <v>0</v>
      </c>
      <c r="AU142" s="80">
        <f>AU143+AU154</f>
        <v>0</v>
      </c>
      <c r="AV142" s="80">
        <f>AV143+AV154</f>
        <v>0</v>
      </c>
      <c r="AW142" s="80">
        <f>AW143+AW154</f>
        <v>0</v>
      </c>
      <c r="AX142" s="80">
        <f>AX143+AX154</f>
        <v>0</v>
      </c>
      <c r="AY142" s="80">
        <f>AY143+AY154</f>
        <v>0</v>
      </c>
      <c r="AZ142" s="80">
        <f>AZ143+AZ154</f>
        <v>0</v>
      </c>
      <c r="BA142" s="80">
        <f>BA143+BA154</f>
        <v>0</v>
      </c>
      <c r="BB142" s="80">
        <f>BB143+BB154</f>
        <v>0</v>
      </c>
      <c r="BC142" s="80">
        <f>BC143+BC154</f>
        <v>23.344607930000002</v>
      </c>
      <c r="BD142" s="80">
        <f>BD143+BD154</f>
        <v>0</v>
      </c>
      <c r="BE142" s="80">
        <f>BE143+BE154</f>
        <v>0</v>
      </c>
      <c r="BF142" s="80">
        <f>BF143+BF154</f>
        <v>0</v>
      </c>
      <c r="BG142" s="80">
        <f>BG143+BG154</f>
        <v>0</v>
      </c>
      <c r="BH142" s="80">
        <f>BH143+BH154</f>
        <v>0</v>
      </c>
      <c r="BI142" s="80">
        <f>BI143+BI154</f>
        <v>0</v>
      </c>
      <c r="BJ142" s="80">
        <f>BJ143+BJ154</f>
        <v>0</v>
      </c>
      <c r="BK142" s="80">
        <f>BK143+BK154</f>
        <v>0</v>
      </c>
      <c r="BL142" s="80">
        <f>BL143+BL154</f>
        <v>0</v>
      </c>
      <c r="BM142" s="80">
        <f>BM143+BM154</f>
        <v>0</v>
      </c>
      <c r="BN142" s="80">
        <f>BN143+BN154</f>
        <v>0</v>
      </c>
      <c r="BO142" s="80">
        <f>BO143+BO154</f>
        <v>0</v>
      </c>
      <c r="BP142" s="80">
        <f>BP143+BP154</f>
        <v>0</v>
      </c>
      <c r="BQ142" s="80">
        <f>BQ143+BQ154</f>
        <v>0</v>
      </c>
      <c r="BR142" s="80">
        <f>BR143+BR154</f>
        <v>0</v>
      </c>
      <c r="BS142" s="80">
        <f>BS143+BS154</f>
        <v>0</v>
      </c>
      <c r="BT142" s="80">
        <f>BT143+BT154</f>
        <v>0</v>
      </c>
      <c r="BU142" s="80">
        <f>BU143+BU154</f>
        <v>0</v>
      </c>
      <c r="BV142" s="80">
        <f>BV143+BV154</f>
        <v>0</v>
      </c>
      <c r="BW142" s="80">
        <f>BW143+BW154</f>
        <v>0</v>
      </c>
      <c r="BX142" s="80">
        <f>BX143+BX154</f>
        <v>0</v>
      </c>
      <c r="BY142" s="80">
        <f>BY143+BY154</f>
        <v>0</v>
      </c>
      <c r="BZ142" s="80">
        <f>BZ143+BZ154</f>
        <v>0</v>
      </c>
      <c r="CA142" s="80">
        <f>CA143+CA154</f>
        <v>0</v>
      </c>
      <c r="CB142" s="80">
        <f>CB143+CB154</f>
        <v>0</v>
      </c>
      <c r="CC142" s="80">
        <f>CC143+CC154</f>
        <v>0</v>
      </c>
      <c r="CD142" s="80">
        <f>CD143+CD154</f>
        <v>0</v>
      </c>
      <c r="CE142" s="80">
        <f>CE143+CE154</f>
        <v>0</v>
      </c>
      <c r="CF142" s="80">
        <f>CF143+CF154</f>
        <v>0</v>
      </c>
      <c r="CG142" s="80">
        <f>CG143+CG154</f>
        <v>0</v>
      </c>
      <c r="CH142" s="80">
        <f>CH143+CH154</f>
        <v>0</v>
      </c>
      <c r="CI142" s="80">
        <f>CI143+CI154</f>
        <v>0</v>
      </c>
      <c r="CJ142" s="80">
        <f>CJ143+CJ154</f>
        <v>0</v>
      </c>
      <c r="CK142" s="80">
        <f>CK143+CK154</f>
        <v>0</v>
      </c>
      <c r="CL142" s="80">
        <f>CL143+CL154</f>
        <v>0</v>
      </c>
      <c r="CM142" s="80">
        <f>CM143+CM154</f>
        <v>0</v>
      </c>
      <c r="CN142" s="80">
        <f>CN143+CN154</f>
        <v>0</v>
      </c>
      <c r="CO142" s="80">
        <f>CO143+CO154</f>
        <v>0</v>
      </c>
      <c r="CP142" s="80">
        <f>CP143+CP154</f>
        <v>0</v>
      </c>
      <c r="CQ142" s="80">
        <f>CQ143+CQ154</f>
        <v>0</v>
      </c>
      <c r="CR142" s="80">
        <f>CR143+CR154</f>
        <v>0</v>
      </c>
      <c r="CS142" s="80">
        <f>CS143+CS154</f>
        <v>0</v>
      </c>
      <c r="CT142" s="80">
        <f>CT143+CT154</f>
        <v>0</v>
      </c>
      <c r="CU142" s="80">
        <f>CU143+CU154</f>
        <v>0</v>
      </c>
      <c r="CV142" s="80">
        <f>CV143+CV154</f>
        <v>0</v>
      </c>
      <c r="CW142" s="80">
        <f>CW143+CW154</f>
        <v>0</v>
      </c>
      <c r="CX142" s="80">
        <f>CX143+CX154</f>
        <v>0</v>
      </c>
      <c r="CY142" s="80">
        <f>CY143+CY154</f>
        <v>0</v>
      </c>
      <c r="CZ142" s="80">
        <f>CZ143+CZ154</f>
        <v>0</v>
      </c>
      <c r="DA142" s="80">
        <f>DA143+DA154</f>
        <v>0</v>
      </c>
      <c r="DB142" s="80">
        <f>DB143+DB154</f>
        <v>170.80849999999998</v>
      </c>
      <c r="DC142" s="80">
        <f>DC143+DC154</f>
        <v>0</v>
      </c>
      <c r="DD142" s="80">
        <f>DD143+DD154</f>
        <v>0</v>
      </c>
      <c r="DE142" s="80">
        <f>DE143+DE154</f>
        <v>0</v>
      </c>
      <c r="DF142" s="80">
        <f>DF143+DF154</f>
        <v>0</v>
      </c>
      <c r="DG142" s="80">
        <f>DG143+DG154</f>
        <v>0</v>
      </c>
      <c r="DH142" s="80">
        <f>DH143+DH154</f>
        <v>0</v>
      </c>
      <c r="DI142" s="80">
        <f>DI143+DI154</f>
        <v>0</v>
      </c>
      <c r="DJ142" s="80">
        <f>DJ143+DJ154</f>
        <v>0</v>
      </c>
      <c r="DK142" s="80">
        <f>DK143+DK154</f>
        <v>0</v>
      </c>
      <c r="DL142" s="80">
        <f>DL143+DL154</f>
        <v>0</v>
      </c>
      <c r="DM142" s="80">
        <f>DM143+DM154</f>
        <v>0</v>
      </c>
      <c r="DN142" s="80">
        <f>DN143+DN154</f>
        <v>0</v>
      </c>
      <c r="DO142" s="80">
        <f>DO143+DO154</f>
        <v>0</v>
      </c>
      <c r="DP142" s="80">
        <f>DP143+DP154</f>
        <v>0</v>
      </c>
      <c r="DQ142" s="80">
        <f>DQ143+DQ154</f>
        <v>0</v>
      </c>
      <c r="DR142" s="80">
        <f>DR143+DR154</f>
        <v>0</v>
      </c>
      <c r="DS142" s="80">
        <f>DS143+DS154</f>
        <v>0</v>
      </c>
      <c r="DT142" s="80">
        <f>DT143+DT154</f>
        <v>0</v>
      </c>
      <c r="DU142" s="80">
        <f>DU143+DU154</f>
        <v>0</v>
      </c>
      <c r="DV142" s="80">
        <f>DV143+DV154</f>
        <v>0</v>
      </c>
      <c r="DW142" s="80">
        <f>DW143+DW154</f>
        <v>0</v>
      </c>
      <c r="DX142" s="80">
        <f>DX143+DX154</f>
        <v>0</v>
      </c>
      <c r="DY142" s="80">
        <f>DY143+DY154</f>
        <v>0</v>
      </c>
      <c r="DZ142" s="80">
        <f>DZ143+DZ154</f>
        <v>0</v>
      </c>
      <c r="EA142" s="80">
        <f>EA143+EA154</f>
        <v>0</v>
      </c>
      <c r="EB142" s="80">
        <f>EB143+EB154</f>
        <v>151.99350000000001</v>
      </c>
      <c r="EC142" s="80">
        <f>EC143+EC154</f>
        <v>0</v>
      </c>
      <c r="ED142" s="80">
        <f>ED143+ED154</f>
        <v>0</v>
      </c>
      <c r="EE142" s="80">
        <f>EE143+EE154</f>
        <v>0</v>
      </c>
      <c r="EF142" s="80">
        <f>EF143+EF154</f>
        <v>0</v>
      </c>
      <c r="EG142" s="80">
        <f>EG143+EG154</f>
        <v>0</v>
      </c>
      <c r="EH142" s="80">
        <f>EH143+EH154</f>
        <v>0</v>
      </c>
      <c r="EI142" s="80">
        <f>EI143+EI154</f>
        <v>0</v>
      </c>
      <c r="EJ142" s="80">
        <f>EJ143+EJ154</f>
        <v>0</v>
      </c>
      <c r="EK142" s="80">
        <f>EK143+EK154</f>
        <v>0</v>
      </c>
      <c r="EL142" s="80">
        <f>EL143+EL154</f>
        <v>0</v>
      </c>
      <c r="EM142" s="80">
        <f>EM143+EM154</f>
        <v>0</v>
      </c>
      <c r="EN142" s="80">
        <f>EN143+EN154</f>
        <v>0</v>
      </c>
      <c r="EO142" s="80">
        <f>EO143+EO154</f>
        <v>0</v>
      </c>
      <c r="EP142" s="80">
        <f>EP143+EP154</f>
        <v>0</v>
      </c>
      <c r="EQ142" s="80">
        <f>EQ143+EQ154</f>
        <v>0</v>
      </c>
      <c r="ER142" s="80">
        <f>ER143+ER154</f>
        <v>0</v>
      </c>
      <c r="ES142" s="80">
        <f>ES143+ES154</f>
        <v>0</v>
      </c>
      <c r="ET142" s="80">
        <f>ET143+ET154</f>
        <v>0</v>
      </c>
      <c r="EU142" s="80">
        <f>EU143+EU154</f>
        <v>0</v>
      </c>
      <c r="EV142" s="80">
        <f>EV143+EV154</f>
        <v>0</v>
      </c>
      <c r="EW142" s="80">
        <f>EW143+EW154</f>
        <v>0</v>
      </c>
      <c r="EX142" s="80">
        <f>EX143+EX154</f>
        <v>0</v>
      </c>
      <c r="EY142" s="80">
        <f>EY143+EY154</f>
        <v>0</v>
      </c>
      <c r="EZ142" s="80">
        <f>EZ143+EZ154</f>
        <v>0</v>
      </c>
      <c r="FA142" s="80">
        <f>FA143+FA154</f>
        <v>0</v>
      </c>
      <c r="FB142" s="84">
        <f>AC142+BC142+CB142+DB142+EB142</f>
        <v>751.73520793</v>
      </c>
      <c r="FC142" s="146"/>
      <c r="FD142" s="146"/>
      <c r="FE142" s="146"/>
      <c r="FF142" s="146"/>
      <c r="FG142" s="146"/>
      <c r="FH142" s="146"/>
      <c r="FI142" s="146"/>
      <c r="FJ142" s="146"/>
      <c r="FK142" s="146"/>
      <c r="FL142" s="146"/>
      <c r="FM142" s="146"/>
      <c r="FN142" s="146"/>
      <c r="FO142" s="146"/>
      <c r="FP142" s="146"/>
      <c r="FQ142" s="146"/>
      <c r="FR142" s="146"/>
      <c r="FS142" s="146"/>
      <c r="FT142" s="146"/>
      <c r="FU142" s="146"/>
      <c r="FV142" s="146"/>
      <c r="FW142" s="146"/>
      <c r="FX142" s="146"/>
      <c r="FY142" s="146"/>
      <c r="FZ142" s="146"/>
      <c r="GA142" s="145"/>
      <c r="GB142" s="81">
        <f>GB143+GB154</f>
        <v>326.71422845355931</v>
      </c>
      <c r="GC142" s="80">
        <f>GC143+GC154</f>
        <v>19.951362652542379</v>
      </c>
      <c r="GD142" s="80">
        <f>GD143+GD154</f>
        <v>0</v>
      </c>
      <c r="GE142" s="80">
        <f>GE143+GE154</f>
        <v>144.75296610169491</v>
      </c>
      <c r="GF142" s="80">
        <f>GF143+GF154</f>
        <v>128.80805084745765</v>
      </c>
      <c r="GG142" s="79">
        <f>SUM(GB142:GF142)</f>
        <v>620.22660805525425</v>
      </c>
      <c r="GH142" s="1"/>
      <c r="GI142" s="78"/>
      <c r="GJ142" s="78"/>
      <c r="GK142" s="78"/>
      <c r="GL142" s="78"/>
      <c r="GM142" s="78"/>
      <c r="GN142" s="78"/>
      <c r="GO142" s="78"/>
      <c r="GP142" s="78"/>
      <c r="GQ142" s="78"/>
      <c r="GR142" s="78"/>
      <c r="GS142" s="78"/>
      <c r="GT142" s="78"/>
      <c r="GU142" s="78"/>
      <c r="GV142" s="78"/>
      <c r="GW142" s="78"/>
      <c r="GX142" s="78"/>
      <c r="GY142" s="78"/>
      <c r="GZ142" s="78"/>
      <c r="HA142" s="78"/>
      <c r="HB142" s="78"/>
      <c r="HC142" s="78"/>
      <c r="HD142" s="78"/>
      <c r="HE142" s="78"/>
      <c r="HF142" s="78"/>
      <c r="HG142" s="78"/>
      <c r="HH142" s="78"/>
      <c r="HI142" s="78"/>
      <c r="HJ142" s="78"/>
      <c r="HK142" s="78"/>
      <c r="HL142" s="78"/>
      <c r="HM142" s="78"/>
      <c r="HN142" s="78"/>
      <c r="HO142" s="78"/>
      <c r="HP142" s="78"/>
      <c r="HQ142" s="78"/>
      <c r="HR142" s="78"/>
      <c r="HS142" s="78"/>
      <c r="HT142" s="78"/>
      <c r="HU142" s="78"/>
      <c r="HV142" s="78"/>
      <c r="HW142" s="78"/>
      <c r="HX142" s="78"/>
      <c r="HY142" s="78"/>
      <c r="HZ142" s="78"/>
      <c r="IA142" s="78"/>
      <c r="IB142" s="78"/>
      <c r="IC142" s="78"/>
      <c r="ID142" s="78"/>
      <c r="IE142" s="78"/>
      <c r="IF142" s="78"/>
      <c r="IG142" s="78"/>
      <c r="IH142" s="78"/>
      <c r="II142" s="78"/>
      <c r="IJ142" s="78"/>
      <c r="IK142" s="78"/>
      <c r="IL142" s="78"/>
      <c r="IM142" s="78"/>
      <c r="IN142" s="78"/>
      <c r="IO142" s="78"/>
    </row>
    <row r="143" spans="1:249" s="10" customFormat="1" x14ac:dyDescent="0.25">
      <c r="A143" s="132"/>
      <c r="B143" s="131" t="s">
        <v>61</v>
      </c>
      <c r="C143" s="141"/>
      <c r="D143" s="83" t="s">
        <v>126</v>
      </c>
      <c r="E143" s="80"/>
      <c r="F143" s="80"/>
      <c r="G143" s="55"/>
      <c r="H143" s="55"/>
      <c r="I143" s="80">
        <f>I144+I147+I150+I153</f>
        <v>906.14760238519989</v>
      </c>
      <c r="J143" s="80">
        <f>J144+J147+J150+J153</f>
        <v>691.39620793000006</v>
      </c>
      <c r="K143" s="81" t="s">
        <v>125</v>
      </c>
      <c r="L143" s="85"/>
      <c r="M143" s="85"/>
      <c r="N143" s="80" t="s">
        <v>103</v>
      </c>
      <c r="O143" s="85"/>
      <c r="P143" s="85"/>
      <c r="Q143" s="80"/>
      <c r="R143" s="85"/>
      <c r="S143" s="85"/>
      <c r="T143" s="80"/>
      <c r="U143" s="85"/>
      <c r="V143" s="85"/>
      <c r="W143" s="83" t="s">
        <v>116</v>
      </c>
      <c r="X143" s="85"/>
      <c r="Y143" s="85"/>
      <c r="Z143" s="79" t="s">
        <v>124</v>
      </c>
      <c r="AA143" s="59"/>
      <c r="AB143" s="58"/>
      <c r="AC143" s="81">
        <f>AC144+AC147+AC150+AC153</f>
        <v>354.0496</v>
      </c>
      <c r="AD143" s="80">
        <f>AD144+AD147+AD150+AD153</f>
        <v>0</v>
      </c>
      <c r="AE143" s="80">
        <f>AE144+AE147+AE150+AE153</f>
        <v>0</v>
      </c>
      <c r="AF143" s="80">
        <f>AF144+AF147+AF150+AF153</f>
        <v>0</v>
      </c>
      <c r="AG143" s="80">
        <f>AG144+AG147+AG150+AG153</f>
        <v>0</v>
      </c>
      <c r="AH143" s="80">
        <f>AH144+AH147+AH150+AH153</f>
        <v>0</v>
      </c>
      <c r="AI143" s="80">
        <f>AI144+AI147+AI150+AI153</f>
        <v>0</v>
      </c>
      <c r="AJ143" s="80">
        <f>AJ144+AJ147+AJ150+AJ153</f>
        <v>0</v>
      </c>
      <c r="AK143" s="80">
        <f>AK144+AK147+AK150+AK153</f>
        <v>0</v>
      </c>
      <c r="AL143" s="80">
        <f>AL144+AL147+AL150+AL153</f>
        <v>0</v>
      </c>
      <c r="AM143" s="80">
        <f>AM144+AM147+AM150+AM153</f>
        <v>0</v>
      </c>
      <c r="AN143" s="80">
        <f>AN144+AN147+AN150+AN153</f>
        <v>0</v>
      </c>
      <c r="AO143" s="80">
        <f>AO144+AO147+AO150+AO153</f>
        <v>0</v>
      </c>
      <c r="AP143" s="80">
        <f>AP144+AP147+AP150+AP153</f>
        <v>0</v>
      </c>
      <c r="AQ143" s="80">
        <f>AQ144+AQ147+AQ150+AQ153</f>
        <v>0</v>
      </c>
      <c r="AR143" s="80">
        <f>AR144+AR147+AR150+AR153</f>
        <v>0</v>
      </c>
      <c r="AS143" s="80">
        <f>AS144+AS147+AS150+AS153</f>
        <v>0</v>
      </c>
      <c r="AT143" s="80">
        <f>AT144+AT147+AT150+AT153</f>
        <v>0</v>
      </c>
      <c r="AU143" s="80">
        <f>AU144+AU147+AU150+AU153</f>
        <v>0</v>
      </c>
      <c r="AV143" s="80">
        <f>AV144+AV147+AV150+AV153</f>
        <v>0</v>
      </c>
      <c r="AW143" s="80">
        <f>AW144+AW147+AW150+AW153</f>
        <v>0</v>
      </c>
      <c r="AX143" s="80">
        <f>AX144+AX147+AX150+AX153</f>
        <v>0</v>
      </c>
      <c r="AY143" s="80">
        <f>AY144+AY147+AY150+AY153</f>
        <v>0</v>
      </c>
      <c r="AZ143" s="80">
        <f>AZ144+AZ147+AZ150+AZ153</f>
        <v>0</v>
      </c>
      <c r="BA143" s="80">
        <f>BA144+BA147+BA150+BA153</f>
        <v>0</v>
      </c>
      <c r="BB143" s="80">
        <f>BB144+BB147+BB150+BB153</f>
        <v>0</v>
      </c>
      <c r="BC143" s="80">
        <f>BC144+BC147+BC150+BC153</f>
        <v>22.544607930000002</v>
      </c>
      <c r="BD143" s="80">
        <f>BD144+BD147+BD150+BD153</f>
        <v>0</v>
      </c>
      <c r="BE143" s="80">
        <f>BE144+BE147+BE150+BE153</f>
        <v>0</v>
      </c>
      <c r="BF143" s="80">
        <f>BF144+BF147+BF150+BF153</f>
        <v>0</v>
      </c>
      <c r="BG143" s="80">
        <f>BG144+BG147+BG150+BG153</f>
        <v>0</v>
      </c>
      <c r="BH143" s="80">
        <f>BH144+BH147+BH150+BH153</f>
        <v>0</v>
      </c>
      <c r="BI143" s="80">
        <f>BI144+BI147+BI150+BI153</f>
        <v>0</v>
      </c>
      <c r="BJ143" s="80">
        <f>BJ144+BJ147+BJ150+BJ153</f>
        <v>0</v>
      </c>
      <c r="BK143" s="80">
        <f>BK144+BK147+BK150+BK153</f>
        <v>0</v>
      </c>
      <c r="BL143" s="80">
        <f>BL144+BL147+BL150+BL153</f>
        <v>0</v>
      </c>
      <c r="BM143" s="80">
        <f>BM144+BM147+BM150+BM153</f>
        <v>0</v>
      </c>
      <c r="BN143" s="80">
        <f>BN144+BN147+BN150+BN153</f>
        <v>0</v>
      </c>
      <c r="BO143" s="80">
        <f>BO144+BO147+BO150+BO153</f>
        <v>0</v>
      </c>
      <c r="BP143" s="80">
        <f>BP144+BP147+BP150+BP153</f>
        <v>0</v>
      </c>
      <c r="BQ143" s="80">
        <f>BQ144+BQ147+BQ150+BQ153</f>
        <v>0</v>
      </c>
      <c r="BR143" s="80">
        <f>BR144+BR147+BR150+BR153</f>
        <v>0</v>
      </c>
      <c r="BS143" s="80">
        <f>BS144+BS147+BS150+BS153</f>
        <v>0</v>
      </c>
      <c r="BT143" s="80">
        <f>BT144+BT147+BT150+BT153</f>
        <v>0</v>
      </c>
      <c r="BU143" s="80">
        <f>BU144+BU147+BU150+BU153</f>
        <v>0</v>
      </c>
      <c r="BV143" s="80">
        <f>BV144+BV147+BV150+BV153</f>
        <v>0</v>
      </c>
      <c r="BW143" s="80">
        <f>BW144+BW147+BW150+BW153</f>
        <v>0</v>
      </c>
      <c r="BX143" s="80">
        <f>BX144+BX147+BX150+BX153</f>
        <v>0</v>
      </c>
      <c r="BY143" s="80">
        <f>BY144+BY147+BY150+BY153</f>
        <v>0</v>
      </c>
      <c r="BZ143" s="80">
        <f>BZ144+BZ147+BZ150+BZ153</f>
        <v>0</v>
      </c>
      <c r="CA143" s="80">
        <f>CA144+CA147+CA150+CA153</f>
        <v>0</v>
      </c>
      <c r="CB143" s="80">
        <f>CB144+CB147+CB150+CB153</f>
        <v>0</v>
      </c>
      <c r="CC143" s="80">
        <f>CC144+CC147+CC150+CC153</f>
        <v>0</v>
      </c>
      <c r="CD143" s="80">
        <f>CD144+CD147+CD150+CD153</f>
        <v>0</v>
      </c>
      <c r="CE143" s="80">
        <f>CE144+CE147+CE150+CE153</f>
        <v>0</v>
      </c>
      <c r="CF143" s="80">
        <f>CF144+CF147+CF150+CF153</f>
        <v>0</v>
      </c>
      <c r="CG143" s="80">
        <f>CG144+CG147+CG150+CG153</f>
        <v>0</v>
      </c>
      <c r="CH143" s="80">
        <f>CH144+CH147+CH150+CH153</f>
        <v>0</v>
      </c>
      <c r="CI143" s="80">
        <f>CI144+CI147+CI150+CI153</f>
        <v>0</v>
      </c>
      <c r="CJ143" s="80">
        <f>CJ144+CJ147+CJ150+CJ153</f>
        <v>0</v>
      </c>
      <c r="CK143" s="80">
        <f>CK144+CK147+CK150+CK153</f>
        <v>0</v>
      </c>
      <c r="CL143" s="80">
        <f>CL144+CL147+CL150+CL153</f>
        <v>0</v>
      </c>
      <c r="CM143" s="80">
        <f>CM144+CM147+CM150+CM153</f>
        <v>0</v>
      </c>
      <c r="CN143" s="80">
        <f>CN144+CN147+CN150+CN153</f>
        <v>0</v>
      </c>
      <c r="CO143" s="80">
        <f>CO144+CO147+CO150+CO153</f>
        <v>0</v>
      </c>
      <c r="CP143" s="80">
        <f>CP144+CP147+CP150+CP153</f>
        <v>0</v>
      </c>
      <c r="CQ143" s="80">
        <f>CQ144+CQ147+CQ150+CQ153</f>
        <v>0</v>
      </c>
      <c r="CR143" s="80">
        <f>CR144+CR147+CR150+CR153</f>
        <v>0</v>
      </c>
      <c r="CS143" s="80">
        <f>CS144+CS147+CS150+CS153</f>
        <v>0</v>
      </c>
      <c r="CT143" s="80">
        <f>CT144+CT147+CT150+CT153</f>
        <v>0</v>
      </c>
      <c r="CU143" s="80">
        <f>CU144+CU147+CU150+CU153</f>
        <v>0</v>
      </c>
      <c r="CV143" s="80">
        <f>CV144+CV147+CV150+CV153</f>
        <v>0</v>
      </c>
      <c r="CW143" s="80">
        <f>CW144+CW147+CW150+CW153</f>
        <v>0</v>
      </c>
      <c r="CX143" s="80">
        <f>CX144+CX147+CX150+CX153</f>
        <v>0</v>
      </c>
      <c r="CY143" s="80">
        <f>CY144+CY147+CY150+CY153</f>
        <v>0</v>
      </c>
      <c r="CZ143" s="80">
        <f>CZ144+CZ147+CZ150+CZ153</f>
        <v>0</v>
      </c>
      <c r="DA143" s="80">
        <f>DA144+DA147+DA150+DA153</f>
        <v>0</v>
      </c>
      <c r="DB143" s="80">
        <f>DB144+DB147+DB150+DB153</f>
        <v>162.80849999999998</v>
      </c>
      <c r="DC143" s="80">
        <f>DC144+DC147+DC150+DC153</f>
        <v>0</v>
      </c>
      <c r="DD143" s="80">
        <f>DD144+DD147+DD150+DD153</f>
        <v>0</v>
      </c>
      <c r="DE143" s="80">
        <f>DE144+DE147+DE150+DE153</f>
        <v>0</v>
      </c>
      <c r="DF143" s="80">
        <f>DF144+DF147+DF150+DF153</f>
        <v>0</v>
      </c>
      <c r="DG143" s="80">
        <f>DG144+DG147+DG150+DG153</f>
        <v>0</v>
      </c>
      <c r="DH143" s="80">
        <f>DH144+DH147+DH150+DH153</f>
        <v>0</v>
      </c>
      <c r="DI143" s="80">
        <f>DI144+DI147+DI150+DI153</f>
        <v>0</v>
      </c>
      <c r="DJ143" s="80">
        <f>DJ144+DJ147+DJ150+DJ153</f>
        <v>0</v>
      </c>
      <c r="DK143" s="80">
        <f>DK144+DK147+DK150+DK153</f>
        <v>0</v>
      </c>
      <c r="DL143" s="80">
        <f>DL144+DL147+DL150+DL153</f>
        <v>0</v>
      </c>
      <c r="DM143" s="80">
        <f>DM144+DM147+DM150+DM153</f>
        <v>0</v>
      </c>
      <c r="DN143" s="80">
        <f>DN144+DN147+DN150+DN153</f>
        <v>0</v>
      </c>
      <c r="DO143" s="80">
        <f>DO144+DO147+DO150+DO153</f>
        <v>0</v>
      </c>
      <c r="DP143" s="80">
        <f>DP144+DP147+DP150+DP153</f>
        <v>0</v>
      </c>
      <c r="DQ143" s="80">
        <f>DQ144+DQ147+DQ150+DQ153</f>
        <v>0</v>
      </c>
      <c r="DR143" s="80">
        <f>DR144+DR147+DR150+DR153</f>
        <v>0</v>
      </c>
      <c r="DS143" s="80">
        <f>DS144+DS147+DS150+DS153</f>
        <v>0</v>
      </c>
      <c r="DT143" s="80">
        <f>DT144+DT147+DT150+DT153</f>
        <v>0</v>
      </c>
      <c r="DU143" s="80">
        <f>DU144+DU147+DU150+DU153</f>
        <v>0</v>
      </c>
      <c r="DV143" s="80">
        <f>DV144+DV147+DV150+DV153</f>
        <v>0</v>
      </c>
      <c r="DW143" s="80">
        <f>DW144+DW147+DW150+DW153</f>
        <v>0</v>
      </c>
      <c r="DX143" s="80">
        <f>DX144+DX147+DX150+DX153</f>
        <v>0</v>
      </c>
      <c r="DY143" s="80">
        <f>DY144+DY147+DY150+DY153</f>
        <v>0</v>
      </c>
      <c r="DZ143" s="80">
        <f>DZ144+DZ147+DZ150+DZ153</f>
        <v>0</v>
      </c>
      <c r="EA143" s="80">
        <f>EA144+EA147+EA150+EA153</f>
        <v>0</v>
      </c>
      <c r="EB143" s="80">
        <f>EB144+EB147+EB150+EB153</f>
        <v>151.99350000000001</v>
      </c>
      <c r="EC143" s="80">
        <f>EC144+EC147+EC150+EC153</f>
        <v>0</v>
      </c>
      <c r="ED143" s="80">
        <f>ED144+ED147+ED150+ED153</f>
        <v>0</v>
      </c>
      <c r="EE143" s="80">
        <f>EE144+EE147+EE150+EE153</f>
        <v>0</v>
      </c>
      <c r="EF143" s="80">
        <f>EF144+EF147+EF150+EF153</f>
        <v>0</v>
      </c>
      <c r="EG143" s="80">
        <f>EG144+EG147+EG150+EG153</f>
        <v>0</v>
      </c>
      <c r="EH143" s="80">
        <f>EH144+EH147+EH150+EH153</f>
        <v>0</v>
      </c>
      <c r="EI143" s="80">
        <f>EI144+EI147+EI150+EI153</f>
        <v>0</v>
      </c>
      <c r="EJ143" s="80">
        <f>EJ144+EJ147+EJ150+EJ153</f>
        <v>0</v>
      </c>
      <c r="EK143" s="80">
        <f>EK144+EK147+EK150+EK153</f>
        <v>0</v>
      </c>
      <c r="EL143" s="80">
        <f>EL144+EL147+EL150+EL153</f>
        <v>0</v>
      </c>
      <c r="EM143" s="80">
        <f>EM144+EM147+EM150+EM153</f>
        <v>0</v>
      </c>
      <c r="EN143" s="80">
        <f>EN144+EN147+EN150+EN153</f>
        <v>0</v>
      </c>
      <c r="EO143" s="80">
        <f>EO144+EO147+EO150+EO153</f>
        <v>0</v>
      </c>
      <c r="EP143" s="80">
        <f>EP144+EP147+EP150+EP153</f>
        <v>0</v>
      </c>
      <c r="EQ143" s="80">
        <f>EQ144+EQ147+EQ150+EQ153</f>
        <v>0</v>
      </c>
      <c r="ER143" s="80">
        <f>ER144+ER147+ER150+ER153</f>
        <v>0</v>
      </c>
      <c r="ES143" s="80">
        <f>ES144+ES147+ES150+ES153</f>
        <v>0</v>
      </c>
      <c r="ET143" s="80">
        <f>ET144+ET147+ET150+ET153</f>
        <v>0</v>
      </c>
      <c r="EU143" s="80">
        <f>EU144+EU147+EU150+EU153</f>
        <v>0</v>
      </c>
      <c r="EV143" s="80">
        <f>EV144+EV147+EV150+EV153</f>
        <v>0</v>
      </c>
      <c r="EW143" s="80">
        <f>EW144+EW147+EW150+EW153</f>
        <v>0</v>
      </c>
      <c r="EX143" s="80">
        <f>EX144+EX147+EX150+EX153</f>
        <v>0</v>
      </c>
      <c r="EY143" s="80">
        <f>EY144+EY147+EY150+EY153</f>
        <v>0</v>
      </c>
      <c r="EZ143" s="80">
        <f>EZ144+EZ147+EZ150+EZ153</f>
        <v>0</v>
      </c>
      <c r="FA143" s="80">
        <f>FA144+FA147+FA150+FA153</f>
        <v>0</v>
      </c>
      <c r="FB143" s="84">
        <f>AC143+BC143+CB143+DB143+EB143</f>
        <v>691.39620792999995</v>
      </c>
      <c r="FC143" s="146"/>
      <c r="FD143" s="146"/>
      <c r="FE143" s="146"/>
      <c r="FF143" s="146"/>
      <c r="FG143" s="146"/>
      <c r="FH143" s="146"/>
      <c r="FI143" s="146"/>
      <c r="FJ143" s="146"/>
      <c r="FK143" s="146"/>
      <c r="FL143" s="146"/>
      <c r="FM143" s="146"/>
      <c r="FN143" s="146"/>
      <c r="FO143" s="146"/>
      <c r="FP143" s="146"/>
      <c r="FQ143" s="146"/>
      <c r="FR143" s="146"/>
      <c r="FS143" s="146"/>
      <c r="FT143" s="146"/>
      <c r="FU143" s="146"/>
      <c r="FV143" s="146"/>
      <c r="FW143" s="146"/>
      <c r="FX143" s="146"/>
      <c r="FY143" s="146"/>
      <c r="FZ143" s="146"/>
      <c r="GA143" s="145"/>
      <c r="GB143" s="81">
        <f>GB144+GB147+GB150+GB153</f>
        <v>316.3234284535593</v>
      </c>
      <c r="GC143" s="80">
        <f>GC144+GC147+GC150+GC153</f>
        <v>19.273396550847462</v>
      </c>
      <c r="GD143" s="80">
        <f>GD144+GD147+GD150+GD153</f>
        <v>0</v>
      </c>
      <c r="GE143" s="80">
        <f>GE144+GE147+GE150+GE153</f>
        <v>137.97330508474576</v>
      </c>
      <c r="GF143" s="80">
        <f>GF144+GF147+GF150+GF153</f>
        <v>128.80805084745765</v>
      </c>
      <c r="GG143" s="79">
        <f>SUM(GB143:GF143)</f>
        <v>602.37818093661008</v>
      </c>
      <c r="GH143" s="1"/>
      <c r="GI143" s="78"/>
      <c r="GJ143" s="78"/>
      <c r="GK143" s="78"/>
      <c r="GL143" s="78"/>
      <c r="GM143" s="78"/>
      <c r="GN143" s="78"/>
      <c r="GO143" s="78"/>
      <c r="GP143" s="78"/>
      <c r="GQ143" s="78"/>
      <c r="GR143" s="78"/>
      <c r="GS143" s="78"/>
      <c r="GT143" s="78"/>
      <c r="GU143" s="78"/>
      <c r="GV143" s="78"/>
      <c r="GW143" s="78"/>
      <c r="GX143" s="78"/>
      <c r="GY143" s="78"/>
      <c r="GZ143" s="78"/>
      <c r="HA143" s="78"/>
      <c r="HB143" s="78"/>
      <c r="HC143" s="78"/>
      <c r="HD143" s="78"/>
      <c r="HE143" s="78"/>
      <c r="HF143" s="78"/>
      <c r="HG143" s="78"/>
      <c r="HH143" s="78"/>
      <c r="HI143" s="78"/>
      <c r="HJ143" s="78"/>
      <c r="HK143" s="78"/>
      <c r="HL143" s="78"/>
      <c r="HM143" s="78"/>
      <c r="HN143" s="78"/>
      <c r="HO143" s="78"/>
      <c r="HP143" s="78"/>
      <c r="HQ143" s="78"/>
      <c r="HR143" s="78"/>
      <c r="HS143" s="78"/>
      <c r="HT143" s="78"/>
      <c r="HU143" s="78"/>
      <c r="HV143" s="78"/>
      <c r="HW143" s="78"/>
      <c r="HX143" s="78"/>
      <c r="HY143" s="78"/>
      <c r="HZ143" s="78"/>
      <c r="IA143" s="78"/>
      <c r="IB143" s="78"/>
      <c r="IC143" s="78"/>
      <c r="ID143" s="78"/>
      <c r="IE143" s="78"/>
      <c r="IF143" s="78"/>
      <c r="IG143" s="78"/>
      <c r="IH143" s="78"/>
      <c r="II143" s="78"/>
      <c r="IJ143" s="78"/>
      <c r="IK143" s="78"/>
      <c r="IL143" s="78"/>
      <c r="IM143" s="78"/>
      <c r="IN143" s="78"/>
      <c r="IO143" s="78"/>
    </row>
    <row r="144" spans="1:249" s="10" customFormat="1" x14ac:dyDescent="0.25">
      <c r="A144" s="132"/>
      <c r="B144" s="133" t="s">
        <v>123</v>
      </c>
      <c r="C144" s="141"/>
      <c r="D144" s="83" t="s">
        <v>122</v>
      </c>
      <c r="E144" s="80"/>
      <c r="F144" s="80"/>
      <c r="G144" s="55"/>
      <c r="H144" s="55"/>
      <c r="I144" s="80">
        <f>SUM(I145:I146)</f>
        <v>710.71782429999996</v>
      </c>
      <c r="J144" s="80">
        <f>SUM(J145:J146)</f>
        <v>660.83830000000012</v>
      </c>
      <c r="K144" s="81" t="s">
        <v>118</v>
      </c>
      <c r="L144" s="85"/>
      <c r="M144" s="85"/>
      <c r="N144" s="80"/>
      <c r="O144" s="85"/>
      <c r="P144" s="85"/>
      <c r="Q144" s="80"/>
      <c r="R144" s="85"/>
      <c r="S144" s="85"/>
      <c r="T144" s="80"/>
      <c r="U144" s="85"/>
      <c r="V144" s="85"/>
      <c r="W144" s="83" t="s">
        <v>116</v>
      </c>
      <c r="X144" s="85"/>
      <c r="Y144" s="85"/>
      <c r="Z144" s="79" t="s">
        <v>121</v>
      </c>
      <c r="AA144" s="59"/>
      <c r="AB144" s="58"/>
      <c r="AC144" s="81">
        <f>SUM(AC145:AC146)</f>
        <v>344.93630000000002</v>
      </c>
      <c r="AD144" s="80">
        <f>SUM(AD145:AD145)</f>
        <v>0</v>
      </c>
      <c r="AE144" s="80">
        <f>SUM(AE145:AE145)</f>
        <v>0</v>
      </c>
      <c r="AF144" s="80">
        <f>SUM(AF145:AF145)</f>
        <v>0</v>
      </c>
      <c r="AG144" s="80">
        <f>SUM(AG145:AG145)</f>
        <v>0</v>
      </c>
      <c r="AH144" s="80">
        <f>SUM(AH145:AH145)</f>
        <v>0</v>
      </c>
      <c r="AI144" s="80">
        <f>SUM(AI145:AI145)</f>
        <v>0</v>
      </c>
      <c r="AJ144" s="80">
        <f>SUM(AJ145:AJ145)</f>
        <v>0</v>
      </c>
      <c r="AK144" s="80">
        <f>SUM(AK145:AK145)</f>
        <v>0</v>
      </c>
      <c r="AL144" s="80">
        <f>SUM(AL145:AL145)</f>
        <v>0</v>
      </c>
      <c r="AM144" s="80">
        <f>SUM(AM145:AM145)</f>
        <v>0</v>
      </c>
      <c r="AN144" s="80">
        <f>SUM(AN145:AN145)</f>
        <v>0</v>
      </c>
      <c r="AO144" s="80">
        <f>SUM(AO145:AO145)</f>
        <v>0</v>
      </c>
      <c r="AP144" s="80">
        <f>SUM(AP145:AP145)</f>
        <v>0</v>
      </c>
      <c r="AQ144" s="80">
        <f>SUM(AQ145:AQ145)</f>
        <v>0</v>
      </c>
      <c r="AR144" s="80">
        <f>SUM(AR145:AR145)</f>
        <v>0</v>
      </c>
      <c r="AS144" s="80">
        <f>SUM(AS145:AS145)</f>
        <v>0</v>
      </c>
      <c r="AT144" s="80">
        <f>SUM(AT145:AT145)</f>
        <v>0</v>
      </c>
      <c r="AU144" s="80">
        <f>SUM(AU145:AU145)</f>
        <v>0</v>
      </c>
      <c r="AV144" s="80">
        <f>SUM(AV145:AV145)</f>
        <v>0</v>
      </c>
      <c r="AW144" s="80">
        <f>SUM(AW145:AW145)</f>
        <v>0</v>
      </c>
      <c r="AX144" s="80">
        <f>SUM(AX145:AX145)</f>
        <v>0</v>
      </c>
      <c r="AY144" s="80">
        <f>SUM(AY145:AY145)</f>
        <v>0</v>
      </c>
      <c r="AZ144" s="80">
        <f>SUM(AZ145:AZ145)</f>
        <v>0</v>
      </c>
      <c r="BA144" s="80">
        <f>SUM(BA145:BA145)</f>
        <v>0</v>
      </c>
      <c r="BB144" s="80">
        <f>SUM(BB145:BB145)</f>
        <v>0</v>
      </c>
      <c r="BC144" s="80">
        <f>SUM(BC145:BC146)</f>
        <v>1.1000000000000001</v>
      </c>
      <c r="BD144" s="80">
        <f>SUM(BD145:BD145)</f>
        <v>0</v>
      </c>
      <c r="BE144" s="80">
        <f>SUM(BE145:BE145)</f>
        <v>0</v>
      </c>
      <c r="BF144" s="80">
        <f>SUM(BF145:BF145)</f>
        <v>0</v>
      </c>
      <c r="BG144" s="80">
        <f>SUM(BG145:BG145)</f>
        <v>0</v>
      </c>
      <c r="BH144" s="80">
        <f>SUM(BH145:BH145)</f>
        <v>0</v>
      </c>
      <c r="BI144" s="80">
        <f>SUM(BI145:BI145)</f>
        <v>0</v>
      </c>
      <c r="BJ144" s="80">
        <f>SUM(BJ145:BJ145)</f>
        <v>0</v>
      </c>
      <c r="BK144" s="80">
        <f>SUM(BK145:BK145)</f>
        <v>0</v>
      </c>
      <c r="BL144" s="80">
        <f>SUM(BL145:BL145)</f>
        <v>0</v>
      </c>
      <c r="BM144" s="80">
        <f>SUM(BM145:BM145)</f>
        <v>0</v>
      </c>
      <c r="BN144" s="80">
        <f>SUM(BN145:BN145)</f>
        <v>0</v>
      </c>
      <c r="BO144" s="80">
        <f>SUM(BO145:BO145)</f>
        <v>0</v>
      </c>
      <c r="BP144" s="80">
        <f>SUM(BP145:BP145)</f>
        <v>0</v>
      </c>
      <c r="BQ144" s="80">
        <f>SUM(BQ145:BQ145)</f>
        <v>0</v>
      </c>
      <c r="BR144" s="80">
        <f>SUM(BR145:BR145)</f>
        <v>0</v>
      </c>
      <c r="BS144" s="80">
        <f>SUM(BS145:BS145)</f>
        <v>0</v>
      </c>
      <c r="BT144" s="80">
        <f>SUM(BT145:BT145)</f>
        <v>0</v>
      </c>
      <c r="BU144" s="80">
        <f>SUM(BU145:BU145)</f>
        <v>0</v>
      </c>
      <c r="BV144" s="80">
        <f>SUM(BV145:BV145)</f>
        <v>0</v>
      </c>
      <c r="BW144" s="80">
        <f>SUM(BW145:BW145)</f>
        <v>0</v>
      </c>
      <c r="BX144" s="80">
        <f>SUM(BX145:BX145)</f>
        <v>0</v>
      </c>
      <c r="BY144" s="80">
        <f>SUM(BY145:BY145)</f>
        <v>0</v>
      </c>
      <c r="BZ144" s="80">
        <f>SUM(BZ145:BZ145)</f>
        <v>0</v>
      </c>
      <c r="CA144" s="80">
        <f>SUM(CA145:CA145)</f>
        <v>0</v>
      </c>
      <c r="CB144" s="80">
        <f>SUM(CB145:CB146)</f>
        <v>0</v>
      </c>
      <c r="CC144" s="80">
        <f>SUM(CC145:CC145)</f>
        <v>0</v>
      </c>
      <c r="CD144" s="80">
        <f>SUM(CD145:CD145)</f>
        <v>0</v>
      </c>
      <c r="CE144" s="80">
        <f>SUM(CE145:CE145)</f>
        <v>0</v>
      </c>
      <c r="CF144" s="80">
        <f>SUM(CF145:CF145)</f>
        <v>0</v>
      </c>
      <c r="CG144" s="80">
        <f>SUM(CG145:CG145)</f>
        <v>0</v>
      </c>
      <c r="CH144" s="80">
        <f>SUM(CH145:CH145)</f>
        <v>0</v>
      </c>
      <c r="CI144" s="80">
        <f>SUM(CI145:CI145)</f>
        <v>0</v>
      </c>
      <c r="CJ144" s="80">
        <f>SUM(CJ145:CJ145)</f>
        <v>0</v>
      </c>
      <c r="CK144" s="80">
        <f>SUM(CK145:CK145)</f>
        <v>0</v>
      </c>
      <c r="CL144" s="80">
        <f>SUM(CL145:CL145)</f>
        <v>0</v>
      </c>
      <c r="CM144" s="80">
        <f>SUM(CM145:CM145)</f>
        <v>0</v>
      </c>
      <c r="CN144" s="80">
        <f>SUM(CN145:CN145)</f>
        <v>0</v>
      </c>
      <c r="CO144" s="80">
        <f>SUM(CO145:CO145)</f>
        <v>0</v>
      </c>
      <c r="CP144" s="80">
        <f>SUM(CP145:CP145)</f>
        <v>0</v>
      </c>
      <c r="CQ144" s="80">
        <f>SUM(CQ145:CQ145)</f>
        <v>0</v>
      </c>
      <c r="CR144" s="80">
        <f>SUM(CR145:CR145)</f>
        <v>0</v>
      </c>
      <c r="CS144" s="80">
        <f>SUM(CS145:CS145)</f>
        <v>0</v>
      </c>
      <c r="CT144" s="80">
        <f>SUM(CT145:CT145)</f>
        <v>0</v>
      </c>
      <c r="CU144" s="80">
        <f>SUM(CU145:CU145)</f>
        <v>0</v>
      </c>
      <c r="CV144" s="80">
        <f>SUM(CV145:CV145)</f>
        <v>0</v>
      </c>
      <c r="CW144" s="80">
        <f>SUM(CW145:CW145)</f>
        <v>0</v>
      </c>
      <c r="CX144" s="80">
        <f>SUM(CX145:CX145)</f>
        <v>0</v>
      </c>
      <c r="CY144" s="80">
        <f>SUM(CY145:CY145)</f>
        <v>0</v>
      </c>
      <c r="CZ144" s="80">
        <f>SUM(CZ145:CZ145)</f>
        <v>0</v>
      </c>
      <c r="DA144" s="80">
        <f>SUM(DA145:DA145)</f>
        <v>0</v>
      </c>
      <c r="DB144" s="80">
        <f>SUM(DB145:DB146)</f>
        <v>162.80849999999998</v>
      </c>
      <c r="DC144" s="80">
        <f>SUM(DC145:DC145)</f>
        <v>0</v>
      </c>
      <c r="DD144" s="80">
        <f>SUM(DD145:DD145)</f>
        <v>0</v>
      </c>
      <c r="DE144" s="80">
        <f>SUM(DE145:DE145)</f>
        <v>0</v>
      </c>
      <c r="DF144" s="80">
        <f>SUM(DF145:DF145)</f>
        <v>0</v>
      </c>
      <c r="DG144" s="80">
        <f>SUM(DG145:DG145)</f>
        <v>0</v>
      </c>
      <c r="DH144" s="80">
        <f>SUM(DH145:DH145)</f>
        <v>0</v>
      </c>
      <c r="DI144" s="80">
        <f>SUM(DI145:DI145)</f>
        <v>0</v>
      </c>
      <c r="DJ144" s="80">
        <f>SUM(DJ145:DJ145)</f>
        <v>0</v>
      </c>
      <c r="DK144" s="80">
        <f>SUM(DK145:DK145)</f>
        <v>0</v>
      </c>
      <c r="DL144" s="80">
        <f>SUM(DL145:DL145)</f>
        <v>0</v>
      </c>
      <c r="DM144" s="80">
        <f>SUM(DM145:DM145)</f>
        <v>0</v>
      </c>
      <c r="DN144" s="80">
        <f>SUM(DN145:DN145)</f>
        <v>0</v>
      </c>
      <c r="DO144" s="80">
        <f>SUM(DO145:DO145)</f>
        <v>0</v>
      </c>
      <c r="DP144" s="80">
        <f>SUM(DP145:DP145)</f>
        <v>0</v>
      </c>
      <c r="DQ144" s="80">
        <f>SUM(DQ145:DQ145)</f>
        <v>0</v>
      </c>
      <c r="DR144" s="80">
        <f>SUM(DR145:DR145)</f>
        <v>0</v>
      </c>
      <c r="DS144" s="80">
        <f>SUM(DS145:DS145)</f>
        <v>0</v>
      </c>
      <c r="DT144" s="80">
        <f>SUM(DT145:DT145)</f>
        <v>0</v>
      </c>
      <c r="DU144" s="80">
        <f>SUM(DU145:DU145)</f>
        <v>0</v>
      </c>
      <c r="DV144" s="80">
        <f>SUM(DV145:DV145)</f>
        <v>0</v>
      </c>
      <c r="DW144" s="80">
        <f>SUM(DW145:DW145)</f>
        <v>0</v>
      </c>
      <c r="DX144" s="80">
        <f>SUM(DX145:DX145)</f>
        <v>0</v>
      </c>
      <c r="DY144" s="80">
        <f>SUM(DY145:DY145)</f>
        <v>0</v>
      </c>
      <c r="DZ144" s="80">
        <f>SUM(DZ145:DZ145)</f>
        <v>0</v>
      </c>
      <c r="EA144" s="80">
        <f>SUM(EA145:EA145)</f>
        <v>0</v>
      </c>
      <c r="EB144" s="80">
        <f>SUM(EB145:EB146)</f>
        <v>151.99350000000001</v>
      </c>
      <c r="EC144" s="80">
        <f>SUM(EC145:EC145)</f>
        <v>0</v>
      </c>
      <c r="ED144" s="80">
        <f>SUM(ED145:ED145)</f>
        <v>0</v>
      </c>
      <c r="EE144" s="80">
        <f>SUM(EE145:EE145)</f>
        <v>0</v>
      </c>
      <c r="EF144" s="80">
        <f>SUM(EF145:EF145)</f>
        <v>0</v>
      </c>
      <c r="EG144" s="80">
        <f>SUM(EG145:EG145)</f>
        <v>0</v>
      </c>
      <c r="EH144" s="80">
        <f>SUM(EH145:EH145)</f>
        <v>0</v>
      </c>
      <c r="EI144" s="80">
        <f>SUM(EI145:EI145)</f>
        <v>0</v>
      </c>
      <c r="EJ144" s="80">
        <f>SUM(EJ145:EJ145)</f>
        <v>0</v>
      </c>
      <c r="EK144" s="80">
        <f>SUM(EK145:EK145)</f>
        <v>0</v>
      </c>
      <c r="EL144" s="80">
        <f>SUM(EL145:EL145)</f>
        <v>0</v>
      </c>
      <c r="EM144" s="80">
        <f>SUM(EM145:EM145)</f>
        <v>0</v>
      </c>
      <c r="EN144" s="80">
        <f>SUM(EN145:EN145)</f>
        <v>0</v>
      </c>
      <c r="EO144" s="80">
        <f>SUM(EO145:EO145)</f>
        <v>0</v>
      </c>
      <c r="EP144" s="80">
        <f>SUM(EP145:EP145)</f>
        <v>0</v>
      </c>
      <c r="EQ144" s="80">
        <f>SUM(EQ145:EQ145)</f>
        <v>0</v>
      </c>
      <c r="ER144" s="80">
        <f>SUM(ER145:ER145)</f>
        <v>0</v>
      </c>
      <c r="ES144" s="80">
        <f>SUM(ES145:ES145)</f>
        <v>0</v>
      </c>
      <c r="ET144" s="80">
        <f>SUM(ET145:ET145)</f>
        <v>0</v>
      </c>
      <c r="EU144" s="80">
        <f>SUM(EU145:EU145)</f>
        <v>0</v>
      </c>
      <c r="EV144" s="80">
        <f>SUM(EV145:EV145)</f>
        <v>0</v>
      </c>
      <c r="EW144" s="80">
        <f>SUM(EW145:EW145)</f>
        <v>0</v>
      </c>
      <c r="EX144" s="80">
        <f>SUM(EX145:EX145)</f>
        <v>0</v>
      </c>
      <c r="EY144" s="80">
        <f>SUM(EY145:EY145)</f>
        <v>0</v>
      </c>
      <c r="EZ144" s="80">
        <f>SUM(EZ145:EZ145)</f>
        <v>0</v>
      </c>
      <c r="FA144" s="80">
        <f>SUM(FA145:FA145)</f>
        <v>0</v>
      </c>
      <c r="FB144" s="84">
        <f>AC144+BC144+CB144+DB144+EB144</f>
        <v>660.8383</v>
      </c>
      <c r="FC144" s="146"/>
      <c r="FD144" s="146"/>
      <c r="FE144" s="146"/>
      <c r="FF144" s="146"/>
      <c r="FG144" s="146"/>
      <c r="FH144" s="146"/>
      <c r="FI144" s="146"/>
      <c r="FJ144" s="146"/>
      <c r="FK144" s="146"/>
      <c r="FL144" s="146"/>
      <c r="FM144" s="146"/>
      <c r="FN144" s="146"/>
      <c r="FO144" s="146"/>
      <c r="FP144" s="146"/>
      <c r="FQ144" s="146"/>
      <c r="FR144" s="146"/>
      <c r="FS144" s="146"/>
      <c r="FT144" s="146"/>
      <c r="FU144" s="146"/>
      <c r="FV144" s="146"/>
      <c r="FW144" s="146"/>
      <c r="FX144" s="146"/>
      <c r="FY144" s="146"/>
      <c r="FZ144" s="146"/>
      <c r="GA144" s="145"/>
      <c r="GB144" s="81">
        <f>SUM(GB145:GB145)</f>
        <v>309.20780000000002</v>
      </c>
      <c r="GC144" s="80">
        <f>SUM(GC145:GC146)</f>
        <v>1.1000000000000001</v>
      </c>
      <c r="GD144" s="80">
        <f>SUM(GD145:GD146)</f>
        <v>0</v>
      </c>
      <c r="GE144" s="80">
        <f>SUM(GE145:GE146)</f>
        <v>137.97330508474576</v>
      </c>
      <c r="GF144" s="80">
        <f>SUM(GF145:GF146)</f>
        <v>128.80805084745765</v>
      </c>
      <c r="GG144" s="79">
        <f>SUM(GB144:GF144)</f>
        <v>577.08915593220354</v>
      </c>
      <c r="GH144" s="1"/>
      <c r="GI144" s="78"/>
      <c r="GJ144" s="78"/>
      <c r="GK144" s="78"/>
      <c r="GL144" s="78"/>
      <c r="GM144" s="78"/>
      <c r="GN144" s="78"/>
      <c r="GO144" s="78"/>
      <c r="GP144" s="78"/>
      <c r="GQ144" s="78"/>
      <c r="GR144" s="78"/>
      <c r="GS144" s="78"/>
      <c r="GT144" s="78"/>
      <c r="GU144" s="78"/>
      <c r="GV144" s="78"/>
      <c r="GW144" s="78"/>
      <c r="GX144" s="78"/>
      <c r="GY144" s="78"/>
      <c r="GZ144" s="78"/>
      <c r="HA144" s="78"/>
      <c r="HB144" s="78"/>
      <c r="HC144" s="78"/>
      <c r="HD144" s="78"/>
      <c r="HE144" s="78"/>
      <c r="HF144" s="78"/>
      <c r="HG144" s="78"/>
      <c r="HH144" s="78"/>
      <c r="HI144" s="78"/>
      <c r="HJ144" s="78"/>
      <c r="HK144" s="78"/>
      <c r="HL144" s="78"/>
      <c r="HM144" s="78"/>
      <c r="HN144" s="78"/>
      <c r="HO144" s="78"/>
      <c r="HP144" s="78"/>
      <c r="HQ144" s="78"/>
      <c r="HR144" s="78"/>
      <c r="HS144" s="78"/>
      <c r="HT144" s="78"/>
      <c r="HU144" s="78"/>
      <c r="HV144" s="78"/>
      <c r="HW144" s="78"/>
      <c r="HX144" s="78"/>
      <c r="HY144" s="78"/>
      <c r="HZ144" s="78"/>
      <c r="IA144" s="78"/>
      <c r="IB144" s="78"/>
      <c r="IC144" s="78"/>
      <c r="ID144" s="78"/>
      <c r="IE144" s="78"/>
      <c r="IF144" s="78"/>
      <c r="IG144" s="78"/>
      <c r="IH144" s="78"/>
      <c r="II144" s="78"/>
      <c r="IJ144" s="78"/>
      <c r="IK144" s="78"/>
      <c r="IL144" s="78"/>
      <c r="IM144" s="78"/>
      <c r="IN144" s="78"/>
      <c r="IO144" s="78"/>
    </row>
    <row r="145" spans="1:249" x14ac:dyDescent="0.25">
      <c r="A145" s="126">
        <f>A137+1</f>
        <v>50</v>
      </c>
      <c r="B145" s="125" t="s">
        <v>120</v>
      </c>
      <c r="C145" s="124" t="s">
        <v>31</v>
      </c>
      <c r="D145" s="123" t="s">
        <v>119</v>
      </c>
      <c r="E145" s="123"/>
      <c r="F145" s="123"/>
      <c r="G145" s="123">
        <v>2008</v>
      </c>
      <c r="H145" s="123">
        <v>2013</v>
      </c>
      <c r="I145" s="52">
        <v>395.9158243</v>
      </c>
      <c r="J145" s="122">
        <f>AC145+BC145</f>
        <v>346.03630000000004</v>
      </c>
      <c r="K145" s="63" t="s">
        <v>118</v>
      </c>
      <c r="L145" s="60">
        <v>3.2</v>
      </c>
      <c r="M145" s="60"/>
      <c r="N145" s="55"/>
      <c r="O145" s="60"/>
      <c r="P145" s="60"/>
      <c r="Q145" s="55"/>
      <c r="R145" s="60"/>
      <c r="S145" s="60"/>
      <c r="T145" s="55"/>
      <c r="U145" s="60"/>
      <c r="V145" s="60"/>
      <c r="W145" s="55"/>
      <c r="X145" s="60"/>
      <c r="Y145" s="60"/>
      <c r="Z145" s="51" t="s">
        <v>118</v>
      </c>
      <c r="AA145" s="121">
        <v>3.2</v>
      </c>
      <c r="AB145" s="120"/>
      <c r="AC145" s="53">
        <v>344.93630000000002</v>
      </c>
      <c r="AD145" s="115"/>
      <c r="AE145" s="115"/>
      <c r="AF145" s="115"/>
      <c r="AG145" s="115"/>
      <c r="AH145" s="115"/>
      <c r="AI145" s="115"/>
      <c r="AJ145" s="115"/>
      <c r="AK145" s="115"/>
      <c r="AL145" s="115"/>
      <c r="AM145" s="115"/>
      <c r="AN145" s="115"/>
      <c r="AO145" s="115"/>
      <c r="AP145" s="115"/>
      <c r="AQ145" s="115"/>
      <c r="AR145" s="115"/>
      <c r="AS145" s="115"/>
      <c r="AT145" s="115"/>
      <c r="AU145" s="115"/>
      <c r="AV145" s="115"/>
      <c r="AW145" s="115"/>
      <c r="AX145" s="115"/>
      <c r="AY145" s="115"/>
      <c r="AZ145" s="115"/>
      <c r="BA145" s="115"/>
      <c r="BB145" s="115"/>
      <c r="BC145" s="115">
        <v>1.1000000000000001</v>
      </c>
      <c r="BD145" s="115"/>
      <c r="BE145" s="115"/>
      <c r="BF145" s="115"/>
      <c r="BG145" s="115"/>
      <c r="BH145" s="115"/>
      <c r="BI145" s="115"/>
      <c r="BJ145" s="115"/>
      <c r="BK145" s="115"/>
      <c r="BL145" s="115"/>
      <c r="BM145" s="115"/>
      <c r="BN145" s="115"/>
      <c r="BO145" s="115"/>
      <c r="BP145" s="115"/>
      <c r="BQ145" s="115"/>
      <c r="BR145" s="115"/>
      <c r="BS145" s="115"/>
      <c r="BT145" s="115"/>
      <c r="BU145" s="115"/>
      <c r="BV145" s="115"/>
      <c r="BW145" s="115"/>
      <c r="BX145" s="115"/>
      <c r="BY145" s="115"/>
      <c r="BZ145" s="115"/>
      <c r="CA145" s="115"/>
      <c r="CB145" s="115"/>
      <c r="CC145" s="115"/>
      <c r="CD145" s="115"/>
      <c r="CE145" s="115"/>
      <c r="CF145" s="115"/>
      <c r="CG145" s="115"/>
      <c r="CH145" s="115"/>
      <c r="CI145" s="115"/>
      <c r="CJ145" s="115"/>
      <c r="CK145" s="115"/>
      <c r="CL145" s="115"/>
      <c r="CM145" s="115"/>
      <c r="CN145" s="115"/>
      <c r="CO145" s="115"/>
      <c r="CP145" s="115"/>
      <c r="CQ145" s="115"/>
      <c r="CR145" s="115"/>
      <c r="CS145" s="115"/>
      <c r="CT145" s="115"/>
      <c r="CU145" s="115"/>
      <c r="CV145" s="115"/>
      <c r="CW145" s="115"/>
      <c r="CX145" s="115"/>
      <c r="CY145" s="115"/>
      <c r="CZ145" s="115"/>
      <c r="DA145" s="115"/>
      <c r="DB145" s="115"/>
      <c r="DC145" s="115"/>
      <c r="DD145" s="115"/>
      <c r="DE145" s="115"/>
      <c r="DF145" s="115"/>
      <c r="DG145" s="115"/>
      <c r="DH145" s="115"/>
      <c r="DI145" s="115"/>
      <c r="DJ145" s="115"/>
      <c r="DK145" s="115"/>
      <c r="DL145" s="115"/>
      <c r="DM145" s="115"/>
      <c r="DN145" s="115"/>
      <c r="DO145" s="115"/>
      <c r="DP145" s="115"/>
      <c r="DQ145" s="115"/>
      <c r="DR145" s="115"/>
      <c r="DS145" s="115"/>
      <c r="DT145" s="115"/>
      <c r="DU145" s="115"/>
      <c r="DV145" s="115"/>
      <c r="DW145" s="115"/>
      <c r="DX145" s="115"/>
      <c r="DY145" s="115"/>
      <c r="DZ145" s="115"/>
      <c r="EA145" s="115"/>
      <c r="EB145" s="115"/>
      <c r="EC145" s="115"/>
      <c r="ED145" s="115"/>
      <c r="EE145" s="115"/>
      <c r="EF145" s="115"/>
      <c r="EG145" s="115"/>
      <c r="EH145" s="115"/>
      <c r="EI145" s="115"/>
      <c r="EJ145" s="115"/>
      <c r="EK145" s="115"/>
      <c r="EL145" s="115"/>
      <c r="EM145" s="115"/>
      <c r="EN145" s="115"/>
      <c r="EO145" s="115"/>
      <c r="EP145" s="115"/>
      <c r="EQ145" s="115"/>
      <c r="ER145" s="115"/>
      <c r="ES145" s="115"/>
      <c r="ET145" s="115"/>
      <c r="EU145" s="115"/>
      <c r="EV145" s="115"/>
      <c r="EW145" s="115"/>
      <c r="EX145" s="115"/>
      <c r="EY145" s="115"/>
      <c r="EZ145" s="115"/>
      <c r="FA145" s="115"/>
      <c r="FB145" s="119">
        <f>AC145+BC145+CB145+DB145+EB145</f>
        <v>346.03630000000004</v>
      </c>
      <c r="FC145" s="118"/>
      <c r="FD145" s="118"/>
      <c r="FE145" s="118"/>
      <c r="FF145" s="118"/>
      <c r="FG145" s="118"/>
      <c r="FH145" s="118"/>
      <c r="FI145" s="118"/>
      <c r="FJ145" s="118"/>
      <c r="FK145" s="118"/>
      <c r="FL145" s="118"/>
      <c r="FM145" s="118"/>
      <c r="FN145" s="118"/>
      <c r="FO145" s="118"/>
      <c r="FP145" s="118"/>
      <c r="FQ145" s="118"/>
      <c r="FR145" s="118"/>
      <c r="FS145" s="118"/>
      <c r="FT145" s="118"/>
      <c r="FU145" s="118"/>
      <c r="FV145" s="118"/>
      <c r="FW145" s="118"/>
      <c r="FX145" s="118"/>
      <c r="FY145" s="118"/>
      <c r="FZ145" s="118"/>
      <c r="GA145" s="117"/>
      <c r="GB145" s="116">
        <v>309.20780000000002</v>
      </c>
      <c r="GC145" s="115">
        <v>1.1000000000000001</v>
      </c>
      <c r="GD145" s="115"/>
      <c r="GE145" s="115"/>
      <c r="GF145" s="115"/>
      <c r="GG145" s="114">
        <f>SUM(GB145:GF145)</f>
        <v>310.30780000000004</v>
      </c>
    </row>
    <row r="146" spans="1:249" x14ac:dyDescent="0.25">
      <c r="A146" s="126">
        <f>A145+1</f>
        <v>51</v>
      </c>
      <c r="B146" s="175" t="s">
        <v>117</v>
      </c>
      <c r="C146" s="124" t="s">
        <v>31</v>
      </c>
      <c r="D146" s="123" t="s">
        <v>116</v>
      </c>
      <c r="E146" s="123"/>
      <c r="F146" s="123"/>
      <c r="G146" s="123">
        <v>2013</v>
      </c>
      <c r="H146" s="123">
        <v>2017</v>
      </c>
      <c r="I146" s="122">
        <v>314.80199999999996</v>
      </c>
      <c r="J146" s="122">
        <v>314.80200000000002</v>
      </c>
      <c r="K146" s="63"/>
      <c r="L146" s="60"/>
      <c r="M146" s="60"/>
      <c r="N146" s="80"/>
      <c r="O146" s="60"/>
      <c r="P146" s="60"/>
      <c r="Q146" s="55"/>
      <c r="R146" s="60"/>
      <c r="S146" s="60"/>
      <c r="T146" s="55"/>
      <c r="U146" s="60"/>
      <c r="V146" s="60"/>
      <c r="W146" s="55" t="s">
        <v>116</v>
      </c>
      <c r="X146" s="184"/>
      <c r="Y146" s="184"/>
      <c r="Z146" s="51" t="s">
        <v>116</v>
      </c>
      <c r="AA146" s="121">
        <v>20</v>
      </c>
      <c r="AB146" s="120"/>
      <c r="AC146" s="53"/>
      <c r="AD146" s="115"/>
      <c r="AE146" s="115"/>
      <c r="AF146" s="115"/>
      <c r="AG146" s="115"/>
      <c r="AH146" s="115"/>
      <c r="AI146" s="115"/>
      <c r="AJ146" s="115"/>
      <c r="AK146" s="115"/>
      <c r="AL146" s="115"/>
      <c r="AM146" s="115"/>
      <c r="AN146" s="115"/>
      <c r="AO146" s="115"/>
      <c r="AP146" s="115"/>
      <c r="AQ146" s="115"/>
      <c r="AR146" s="115"/>
      <c r="AS146" s="115"/>
      <c r="AT146" s="115"/>
      <c r="AU146" s="115"/>
      <c r="AV146" s="115"/>
      <c r="AW146" s="115"/>
      <c r="AX146" s="115"/>
      <c r="AY146" s="115"/>
      <c r="AZ146" s="115"/>
      <c r="BA146" s="115"/>
      <c r="BB146" s="115"/>
      <c r="BC146" s="115"/>
      <c r="BD146" s="115"/>
      <c r="BE146" s="115"/>
      <c r="BF146" s="115"/>
      <c r="BG146" s="115"/>
      <c r="BH146" s="115"/>
      <c r="BI146" s="115"/>
      <c r="BJ146" s="115"/>
      <c r="BK146" s="115"/>
      <c r="BL146" s="115"/>
      <c r="BM146" s="115"/>
      <c r="BN146" s="115"/>
      <c r="BO146" s="115"/>
      <c r="BP146" s="115"/>
      <c r="BQ146" s="115"/>
      <c r="BR146" s="115"/>
      <c r="BS146" s="115"/>
      <c r="BT146" s="115"/>
      <c r="BU146" s="115"/>
      <c r="BV146" s="115"/>
      <c r="BW146" s="115"/>
      <c r="BX146" s="115"/>
      <c r="BY146" s="115"/>
      <c r="BZ146" s="115"/>
      <c r="CA146" s="115"/>
      <c r="CB146" s="115"/>
      <c r="CC146" s="115"/>
      <c r="CD146" s="115"/>
      <c r="CE146" s="115"/>
      <c r="CF146" s="115"/>
      <c r="CG146" s="115"/>
      <c r="CH146" s="115"/>
      <c r="CI146" s="115"/>
      <c r="CJ146" s="115"/>
      <c r="CK146" s="115"/>
      <c r="CL146" s="115"/>
      <c r="CM146" s="115"/>
      <c r="CN146" s="115"/>
      <c r="CO146" s="115"/>
      <c r="CP146" s="115"/>
      <c r="CQ146" s="115"/>
      <c r="CR146" s="115"/>
      <c r="CS146" s="115"/>
      <c r="CT146" s="115"/>
      <c r="CU146" s="115"/>
      <c r="CV146" s="115"/>
      <c r="CW146" s="115"/>
      <c r="CX146" s="115"/>
      <c r="CY146" s="115"/>
      <c r="CZ146" s="115"/>
      <c r="DA146" s="115"/>
      <c r="DB146" s="171">
        <f>75+175.617/2</f>
        <v>162.80849999999998</v>
      </c>
      <c r="DC146" s="171"/>
      <c r="DD146" s="171"/>
      <c r="DE146" s="171"/>
      <c r="DF146" s="171"/>
      <c r="DG146" s="171"/>
      <c r="DH146" s="171"/>
      <c r="DI146" s="171"/>
      <c r="DJ146" s="171"/>
      <c r="DK146" s="171"/>
      <c r="DL146" s="171"/>
      <c r="DM146" s="171"/>
      <c r="DN146" s="171"/>
      <c r="DO146" s="171"/>
      <c r="DP146" s="171"/>
      <c r="DQ146" s="171"/>
      <c r="DR146" s="171"/>
      <c r="DS146" s="171"/>
      <c r="DT146" s="171"/>
      <c r="DU146" s="171"/>
      <c r="DV146" s="171"/>
      <c r="DW146" s="171"/>
      <c r="DX146" s="171"/>
      <c r="DY146" s="171"/>
      <c r="DZ146" s="171"/>
      <c r="EA146" s="171"/>
      <c r="EB146" s="171">
        <v>151.99350000000001</v>
      </c>
      <c r="EC146" s="115"/>
      <c r="ED146" s="115"/>
      <c r="EE146" s="115"/>
      <c r="EF146" s="115"/>
      <c r="EG146" s="115"/>
      <c r="EH146" s="115"/>
      <c r="EI146" s="115"/>
      <c r="EJ146" s="115"/>
      <c r="EK146" s="115"/>
      <c r="EL146" s="115"/>
      <c r="EM146" s="115"/>
      <c r="EN146" s="115"/>
      <c r="EO146" s="115"/>
      <c r="EP146" s="115"/>
      <c r="EQ146" s="115"/>
      <c r="ER146" s="115"/>
      <c r="ES146" s="115"/>
      <c r="ET146" s="115"/>
      <c r="EU146" s="115"/>
      <c r="EV146" s="115"/>
      <c r="EW146" s="115"/>
      <c r="EX146" s="115"/>
      <c r="EY146" s="115"/>
      <c r="EZ146" s="115"/>
      <c r="FA146" s="115"/>
      <c r="FB146" s="119">
        <f>AC146+BC146+CB146+DB146+EB146</f>
        <v>314.80200000000002</v>
      </c>
      <c r="FC146" s="118"/>
      <c r="FD146" s="118"/>
      <c r="FE146" s="118"/>
      <c r="FF146" s="118"/>
      <c r="FG146" s="118"/>
      <c r="FH146" s="118"/>
      <c r="FI146" s="118"/>
      <c r="FJ146" s="118"/>
      <c r="FK146" s="118"/>
      <c r="FL146" s="118"/>
      <c r="FM146" s="118"/>
      <c r="FN146" s="118"/>
      <c r="FO146" s="118"/>
      <c r="FP146" s="118"/>
      <c r="FQ146" s="118"/>
      <c r="FR146" s="118"/>
      <c r="FS146" s="118"/>
      <c r="FT146" s="118"/>
      <c r="FU146" s="118"/>
      <c r="FV146" s="118"/>
      <c r="FW146" s="118"/>
      <c r="FX146" s="118"/>
      <c r="FY146" s="118"/>
      <c r="FZ146" s="118"/>
      <c r="GA146" s="117"/>
      <c r="GB146" s="116"/>
      <c r="GC146" s="115"/>
      <c r="GD146" s="115"/>
      <c r="GE146" s="115">
        <f>DB146/1.18</f>
        <v>137.97330508474576</v>
      </c>
      <c r="GF146" s="115">
        <f>EB146/1.18</f>
        <v>128.80805084745765</v>
      </c>
      <c r="GG146" s="114">
        <f>SUM(GB146:GF146)</f>
        <v>266.78135593220338</v>
      </c>
    </row>
    <row r="147" spans="1:249" s="10" customFormat="1" x14ac:dyDescent="0.25">
      <c r="A147" s="132"/>
      <c r="B147" s="133" t="s">
        <v>115</v>
      </c>
      <c r="C147" s="124"/>
      <c r="D147" s="139" t="s">
        <v>114</v>
      </c>
      <c r="E147" s="130"/>
      <c r="F147" s="130"/>
      <c r="G147" s="123"/>
      <c r="H147" s="123"/>
      <c r="I147" s="130">
        <f>SUM(I148:I149)</f>
        <v>169.82763389519999</v>
      </c>
      <c r="J147" s="130">
        <f>SUM(J148:J149)</f>
        <v>8.6132999999999988</v>
      </c>
      <c r="K147" s="81" t="s">
        <v>113</v>
      </c>
      <c r="L147" s="85"/>
      <c r="M147" s="85">
        <f>SUM(M148:M148)</f>
        <v>0</v>
      </c>
      <c r="N147" s="183"/>
      <c r="O147" s="85"/>
      <c r="P147" s="85"/>
      <c r="Q147" s="80"/>
      <c r="R147" s="85"/>
      <c r="S147" s="85"/>
      <c r="T147" s="80"/>
      <c r="U147" s="85"/>
      <c r="V147" s="85"/>
      <c r="W147" s="80"/>
      <c r="X147" s="85"/>
      <c r="Y147" s="85"/>
      <c r="Z147" s="79" t="s">
        <v>112</v>
      </c>
      <c r="AA147" s="59"/>
      <c r="AB147" s="58"/>
      <c r="AC147" s="81">
        <f>SUM(AC148:AC149)</f>
        <v>8.6132999999999988</v>
      </c>
      <c r="AD147" s="80">
        <f>SUM(AD148:AD149)</f>
        <v>0</v>
      </c>
      <c r="AE147" s="80">
        <f>SUM(AE148:AE149)</f>
        <v>0</v>
      </c>
      <c r="AF147" s="80">
        <f>SUM(AF148:AF149)</f>
        <v>0</v>
      </c>
      <c r="AG147" s="80">
        <f>SUM(AG148:AG149)</f>
        <v>0</v>
      </c>
      <c r="AH147" s="80">
        <f>SUM(AH148:AH149)</f>
        <v>0</v>
      </c>
      <c r="AI147" s="80">
        <f>SUM(AI148:AI149)</f>
        <v>0</v>
      </c>
      <c r="AJ147" s="80">
        <f>SUM(AJ148:AJ149)</f>
        <v>0</v>
      </c>
      <c r="AK147" s="80">
        <f>SUM(AK148:AK149)</f>
        <v>0</v>
      </c>
      <c r="AL147" s="80">
        <f>SUM(AL148:AL149)</f>
        <v>0</v>
      </c>
      <c r="AM147" s="80">
        <f>SUM(AM148:AM149)</f>
        <v>0</v>
      </c>
      <c r="AN147" s="80">
        <f>SUM(AN148:AN149)</f>
        <v>0</v>
      </c>
      <c r="AO147" s="80">
        <f>SUM(AO148:AO149)</f>
        <v>0</v>
      </c>
      <c r="AP147" s="80">
        <f>SUM(AP148:AP149)</f>
        <v>0</v>
      </c>
      <c r="AQ147" s="80">
        <f>SUM(AQ148:AQ149)</f>
        <v>0</v>
      </c>
      <c r="AR147" s="80">
        <f>SUM(AR148:AR149)</f>
        <v>0</v>
      </c>
      <c r="AS147" s="80">
        <f>SUM(AS148:AS149)</f>
        <v>0</v>
      </c>
      <c r="AT147" s="80">
        <f>SUM(AT148:AT149)</f>
        <v>0</v>
      </c>
      <c r="AU147" s="80">
        <f>SUM(AU148:AU149)</f>
        <v>0</v>
      </c>
      <c r="AV147" s="80">
        <f>SUM(AV148:AV149)</f>
        <v>0</v>
      </c>
      <c r="AW147" s="80">
        <f>SUM(AW148:AW149)</f>
        <v>0</v>
      </c>
      <c r="AX147" s="80">
        <f>SUM(AX148:AX149)</f>
        <v>0</v>
      </c>
      <c r="AY147" s="80">
        <f>SUM(AY148:AY149)</f>
        <v>0</v>
      </c>
      <c r="AZ147" s="80">
        <f>SUM(AZ148:AZ149)</f>
        <v>0</v>
      </c>
      <c r="BA147" s="80">
        <f>SUM(BA148:BA149)</f>
        <v>0</v>
      </c>
      <c r="BB147" s="80">
        <f>SUM(BB148:BB149)</f>
        <v>0</v>
      </c>
      <c r="BC147" s="80">
        <f>SUM(BC148:BC149)</f>
        <v>0</v>
      </c>
      <c r="BD147" s="80">
        <f>SUM(BD148:BD149)</f>
        <v>0</v>
      </c>
      <c r="BE147" s="80">
        <f>SUM(BE148:BE149)</f>
        <v>0</v>
      </c>
      <c r="BF147" s="80">
        <f>SUM(BF148:BF149)</f>
        <v>0</v>
      </c>
      <c r="BG147" s="80">
        <f>SUM(BG148:BG149)</f>
        <v>0</v>
      </c>
      <c r="BH147" s="80">
        <f>SUM(BH148:BH149)</f>
        <v>0</v>
      </c>
      <c r="BI147" s="80">
        <f>SUM(BI148:BI149)</f>
        <v>0</v>
      </c>
      <c r="BJ147" s="80">
        <f>SUM(BJ148:BJ149)</f>
        <v>0</v>
      </c>
      <c r="BK147" s="80">
        <f>SUM(BK148:BK149)</f>
        <v>0</v>
      </c>
      <c r="BL147" s="80">
        <f>SUM(BL148:BL149)</f>
        <v>0</v>
      </c>
      <c r="BM147" s="80">
        <f>SUM(BM148:BM149)</f>
        <v>0</v>
      </c>
      <c r="BN147" s="80">
        <f>SUM(BN148:BN149)</f>
        <v>0</v>
      </c>
      <c r="BO147" s="80">
        <f>SUM(BO148:BO149)</f>
        <v>0</v>
      </c>
      <c r="BP147" s="80">
        <f>SUM(BP148:BP149)</f>
        <v>0</v>
      </c>
      <c r="BQ147" s="80">
        <f>SUM(BQ148:BQ149)</f>
        <v>0</v>
      </c>
      <c r="BR147" s="80">
        <f>SUM(BR148:BR149)</f>
        <v>0</v>
      </c>
      <c r="BS147" s="80">
        <f>SUM(BS148:BS149)</f>
        <v>0</v>
      </c>
      <c r="BT147" s="80">
        <f>SUM(BT148:BT149)</f>
        <v>0</v>
      </c>
      <c r="BU147" s="80">
        <f>SUM(BU148:BU149)</f>
        <v>0</v>
      </c>
      <c r="BV147" s="80">
        <f>SUM(BV148:BV149)</f>
        <v>0</v>
      </c>
      <c r="BW147" s="80">
        <f>SUM(BW148:BW149)</f>
        <v>0</v>
      </c>
      <c r="BX147" s="80">
        <f>SUM(BX148:BX149)</f>
        <v>0</v>
      </c>
      <c r="BY147" s="80">
        <f>SUM(BY148:BY149)</f>
        <v>0</v>
      </c>
      <c r="BZ147" s="80">
        <f>SUM(BZ148:BZ149)</f>
        <v>0</v>
      </c>
      <c r="CA147" s="80">
        <f>SUM(CA148:CA149)</f>
        <v>0</v>
      </c>
      <c r="CB147" s="80">
        <f>SUM(CB148:CB149)</f>
        <v>0</v>
      </c>
      <c r="CC147" s="80">
        <f>SUM(CC148:CC149)</f>
        <v>0</v>
      </c>
      <c r="CD147" s="80">
        <f>SUM(CD148:CD149)</f>
        <v>0</v>
      </c>
      <c r="CE147" s="80">
        <f>SUM(CE148:CE149)</f>
        <v>0</v>
      </c>
      <c r="CF147" s="80">
        <f>SUM(CF148:CF149)</f>
        <v>0</v>
      </c>
      <c r="CG147" s="80">
        <f>SUM(CG148:CG149)</f>
        <v>0</v>
      </c>
      <c r="CH147" s="80">
        <f>SUM(CH148:CH149)</f>
        <v>0</v>
      </c>
      <c r="CI147" s="80">
        <f>SUM(CI148:CI149)</f>
        <v>0</v>
      </c>
      <c r="CJ147" s="80">
        <f>SUM(CJ148:CJ149)</f>
        <v>0</v>
      </c>
      <c r="CK147" s="80">
        <f>SUM(CK148:CK149)</f>
        <v>0</v>
      </c>
      <c r="CL147" s="80">
        <f>SUM(CL148:CL149)</f>
        <v>0</v>
      </c>
      <c r="CM147" s="80">
        <f>SUM(CM148:CM149)</f>
        <v>0</v>
      </c>
      <c r="CN147" s="80">
        <f>SUM(CN148:CN149)</f>
        <v>0</v>
      </c>
      <c r="CO147" s="80">
        <f>SUM(CO148:CO149)</f>
        <v>0</v>
      </c>
      <c r="CP147" s="80">
        <f>SUM(CP148:CP149)</f>
        <v>0</v>
      </c>
      <c r="CQ147" s="80">
        <f>SUM(CQ148:CQ149)</f>
        <v>0</v>
      </c>
      <c r="CR147" s="80">
        <f>SUM(CR148:CR149)</f>
        <v>0</v>
      </c>
      <c r="CS147" s="80">
        <f>SUM(CS148:CS149)</f>
        <v>0</v>
      </c>
      <c r="CT147" s="80">
        <f>SUM(CT148:CT149)</f>
        <v>0</v>
      </c>
      <c r="CU147" s="80">
        <f>SUM(CU148:CU149)</f>
        <v>0</v>
      </c>
      <c r="CV147" s="80">
        <f>SUM(CV148:CV149)</f>
        <v>0</v>
      </c>
      <c r="CW147" s="80">
        <f>SUM(CW148:CW149)</f>
        <v>0</v>
      </c>
      <c r="CX147" s="80">
        <f>SUM(CX148:CX149)</f>
        <v>0</v>
      </c>
      <c r="CY147" s="80">
        <f>SUM(CY148:CY149)</f>
        <v>0</v>
      </c>
      <c r="CZ147" s="80">
        <f>SUM(CZ148:CZ149)</f>
        <v>0</v>
      </c>
      <c r="DA147" s="80">
        <f>SUM(DA148:DA149)</f>
        <v>0</v>
      </c>
      <c r="DB147" s="130">
        <f>SUM(DB148:DB149)</f>
        <v>0</v>
      </c>
      <c r="DC147" s="130">
        <f>SUM(DC148:DC149)</f>
        <v>0</v>
      </c>
      <c r="DD147" s="130">
        <f>SUM(DD148:DD149)</f>
        <v>0</v>
      </c>
      <c r="DE147" s="130">
        <f>SUM(DE148:DE149)</f>
        <v>0</v>
      </c>
      <c r="DF147" s="130">
        <f>SUM(DF148:DF149)</f>
        <v>0</v>
      </c>
      <c r="DG147" s="130">
        <f>SUM(DG148:DG149)</f>
        <v>0</v>
      </c>
      <c r="DH147" s="130">
        <f>SUM(DH148:DH149)</f>
        <v>0</v>
      </c>
      <c r="DI147" s="130">
        <f>SUM(DI148:DI149)</f>
        <v>0</v>
      </c>
      <c r="DJ147" s="130">
        <f>SUM(DJ148:DJ149)</f>
        <v>0</v>
      </c>
      <c r="DK147" s="130">
        <f>SUM(DK148:DK149)</f>
        <v>0</v>
      </c>
      <c r="DL147" s="130">
        <f>SUM(DL148:DL149)</f>
        <v>0</v>
      </c>
      <c r="DM147" s="130">
        <f>SUM(DM148:DM149)</f>
        <v>0</v>
      </c>
      <c r="DN147" s="130">
        <f>SUM(DN148:DN149)</f>
        <v>0</v>
      </c>
      <c r="DO147" s="130">
        <f>SUM(DO148:DO149)</f>
        <v>0</v>
      </c>
      <c r="DP147" s="130">
        <f>SUM(DP148:DP149)</f>
        <v>0</v>
      </c>
      <c r="DQ147" s="130">
        <f>SUM(DQ148:DQ149)</f>
        <v>0</v>
      </c>
      <c r="DR147" s="130">
        <f>SUM(DR148:DR149)</f>
        <v>0</v>
      </c>
      <c r="DS147" s="130">
        <f>SUM(DS148:DS149)</f>
        <v>0</v>
      </c>
      <c r="DT147" s="130">
        <f>SUM(DT148:DT149)</f>
        <v>0</v>
      </c>
      <c r="DU147" s="130">
        <f>SUM(DU148:DU149)</f>
        <v>0</v>
      </c>
      <c r="DV147" s="130">
        <f>SUM(DV148:DV149)</f>
        <v>0</v>
      </c>
      <c r="DW147" s="130">
        <f>SUM(DW148:DW149)</f>
        <v>0</v>
      </c>
      <c r="DX147" s="130">
        <f>SUM(DX148:DX149)</f>
        <v>0</v>
      </c>
      <c r="DY147" s="130">
        <f>SUM(DY148:DY149)</f>
        <v>0</v>
      </c>
      <c r="DZ147" s="130">
        <f>SUM(DZ148:DZ149)</f>
        <v>0</v>
      </c>
      <c r="EA147" s="130">
        <f>SUM(EA148:EA149)</f>
        <v>0</v>
      </c>
      <c r="EB147" s="130">
        <f>SUM(EB148:EB149)</f>
        <v>0</v>
      </c>
      <c r="EC147" s="80">
        <f>SUM(EC148:EC149)</f>
        <v>0</v>
      </c>
      <c r="ED147" s="80">
        <f>SUM(ED148:ED149)</f>
        <v>0</v>
      </c>
      <c r="EE147" s="80">
        <f>SUM(EE148:EE149)</f>
        <v>0</v>
      </c>
      <c r="EF147" s="80">
        <f>SUM(EF148:EF149)</f>
        <v>0</v>
      </c>
      <c r="EG147" s="80">
        <f>SUM(EG148:EG149)</f>
        <v>0</v>
      </c>
      <c r="EH147" s="80">
        <f>SUM(EH148:EH149)</f>
        <v>0</v>
      </c>
      <c r="EI147" s="80">
        <f>SUM(EI148:EI149)</f>
        <v>0</v>
      </c>
      <c r="EJ147" s="80">
        <f>SUM(EJ148:EJ149)</f>
        <v>0</v>
      </c>
      <c r="EK147" s="80">
        <f>SUM(EK148:EK149)</f>
        <v>0</v>
      </c>
      <c r="EL147" s="80">
        <f>SUM(EL148:EL149)</f>
        <v>0</v>
      </c>
      <c r="EM147" s="80">
        <f>SUM(EM148:EM149)</f>
        <v>0</v>
      </c>
      <c r="EN147" s="80">
        <f>SUM(EN148:EN149)</f>
        <v>0</v>
      </c>
      <c r="EO147" s="80">
        <f>SUM(EO148:EO149)</f>
        <v>0</v>
      </c>
      <c r="EP147" s="80">
        <f>SUM(EP148:EP149)</f>
        <v>0</v>
      </c>
      <c r="EQ147" s="80">
        <f>SUM(EQ148:EQ149)</f>
        <v>0</v>
      </c>
      <c r="ER147" s="80">
        <f>SUM(ER148:ER149)</f>
        <v>0</v>
      </c>
      <c r="ES147" s="80">
        <f>SUM(ES148:ES149)</f>
        <v>0</v>
      </c>
      <c r="ET147" s="80">
        <f>SUM(ET148:ET149)</f>
        <v>0</v>
      </c>
      <c r="EU147" s="80">
        <f>SUM(EU148:EU149)</f>
        <v>0</v>
      </c>
      <c r="EV147" s="80">
        <f>SUM(EV148:EV149)</f>
        <v>0</v>
      </c>
      <c r="EW147" s="80">
        <f>SUM(EW148:EW149)</f>
        <v>0</v>
      </c>
      <c r="EX147" s="80">
        <f>SUM(EX148:EX149)</f>
        <v>0</v>
      </c>
      <c r="EY147" s="80">
        <f>SUM(EY148:EY149)</f>
        <v>0</v>
      </c>
      <c r="EZ147" s="80">
        <f>SUM(EZ148:EZ149)</f>
        <v>0</v>
      </c>
      <c r="FA147" s="80">
        <f>SUM(FA148:FA149)</f>
        <v>0</v>
      </c>
      <c r="FB147" s="84">
        <f>SUM(FB148:FB149)</f>
        <v>8.6132999999999988</v>
      </c>
      <c r="FC147" s="146"/>
      <c r="FD147" s="146"/>
      <c r="FE147" s="146"/>
      <c r="FF147" s="146"/>
      <c r="FG147" s="146"/>
      <c r="FH147" s="146"/>
      <c r="FI147" s="146"/>
      <c r="FJ147" s="146"/>
      <c r="FK147" s="146"/>
      <c r="FL147" s="146"/>
      <c r="FM147" s="146"/>
      <c r="FN147" s="146"/>
      <c r="FO147" s="146"/>
      <c r="FP147" s="146"/>
      <c r="FQ147" s="146"/>
      <c r="FR147" s="146"/>
      <c r="FS147" s="146"/>
      <c r="FT147" s="146"/>
      <c r="FU147" s="146"/>
      <c r="FV147" s="146"/>
      <c r="FW147" s="146"/>
      <c r="FX147" s="146"/>
      <c r="FY147" s="146"/>
      <c r="FZ147" s="146"/>
      <c r="GA147" s="145"/>
      <c r="GB147" s="81">
        <f>SUM(GB148:GB149)</f>
        <v>6.6918996399999999</v>
      </c>
      <c r="GC147" s="80">
        <f>SUM(GC148:GC149)</f>
        <v>0</v>
      </c>
      <c r="GD147" s="80">
        <f>SUM(GD148:GD149)</f>
        <v>0</v>
      </c>
      <c r="GE147" s="80">
        <f>SUM(GE148:GE149)</f>
        <v>0</v>
      </c>
      <c r="GF147" s="80">
        <f>SUM(GF148:GF149)</f>
        <v>0</v>
      </c>
      <c r="GG147" s="79">
        <f>SUM(GB147:GF147)</f>
        <v>6.6918996399999999</v>
      </c>
      <c r="GH147" s="1"/>
      <c r="GI147" s="78"/>
      <c r="GJ147" s="78"/>
      <c r="GK147" s="78"/>
      <c r="GL147" s="78"/>
      <c r="GM147" s="78"/>
      <c r="GN147" s="78"/>
      <c r="GO147" s="78"/>
      <c r="GP147" s="78"/>
      <c r="GQ147" s="78"/>
      <c r="GR147" s="78"/>
      <c r="GS147" s="78"/>
      <c r="GT147" s="78"/>
      <c r="GU147" s="78"/>
      <c r="GV147" s="78"/>
      <c r="GW147" s="78"/>
      <c r="GX147" s="78"/>
      <c r="GY147" s="78"/>
      <c r="GZ147" s="78"/>
      <c r="HA147" s="78"/>
      <c r="HB147" s="78"/>
      <c r="HC147" s="78"/>
      <c r="HD147" s="78"/>
      <c r="HE147" s="78"/>
      <c r="HF147" s="78"/>
      <c r="HG147" s="78"/>
      <c r="HH147" s="78"/>
      <c r="HI147" s="78"/>
      <c r="HJ147" s="78"/>
      <c r="HK147" s="78"/>
      <c r="HL147" s="78"/>
      <c r="HM147" s="78"/>
      <c r="HN147" s="78"/>
      <c r="HO147" s="78"/>
      <c r="HP147" s="78"/>
      <c r="HQ147" s="78"/>
      <c r="HR147" s="78"/>
      <c r="HS147" s="78"/>
      <c r="HT147" s="78"/>
      <c r="HU147" s="78"/>
      <c r="HV147" s="78"/>
      <c r="HW147" s="78"/>
      <c r="HX147" s="78"/>
      <c r="HY147" s="78"/>
      <c r="HZ147" s="78"/>
      <c r="IA147" s="78"/>
      <c r="IB147" s="78"/>
      <c r="IC147" s="78"/>
      <c r="ID147" s="78"/>
      <c r="IE147" s="78"/>
      <c r="IF147" s="78"/>
      <c r="IG147" s="78"/>
      <c r="IH147" s="78"/>
      <c r="II147" s="78"/>
      <c r="IJ147" s="78"/>
      <c r="IK147" s="78"/>
      <c r="IL147" s="78"/>
      <c r="IM147" s="78"/>
      <c r="IN147" s="78"/>
      <c r="IO147" s="78"/>
    </row>
    <row r="148" spans="1:249" ht="31.5" x14ac:dyDescent="0.25">
      <c r="A148" s="126">
        <f>A146+1</f>
        <v>52</v>
      </c>
      <c r="B148" s="125" t="s">
        <v>111</v>
      </c>
      <c r="C148" s="124" t="s">
        <v>31</v>
      </c>
      <c r="D148" s="123" t="s">
        <v>110</v>
      </c>
      <c r="E148" s="123"/>
      <c r="F148" s="123"/>
      <c r="G148" s="123">
        <v>2012</v>
      </c>
      <c r="H148" s="123">
        <v>2013</v>
      </c>
      <c r="I148" s="122">
        <v>19.943589377400002</v>
      </c>
      <c r="J148" s="122">
        <v>1.4333</v>
      </c>
      <c r="K148" s="63" t="s">
        <v>109</v>
      </c>
      <c r="L148" s="60">
        <v>1</v>
      </c>
      <c r="M148" s="60"/>
      <c r="N148" s="55"/>
      <c r="O148" s="60"/>
      <c r="P148" s="60"/>
      <c r="Q148" s="55"/>
      <c r="R148" s="60"/>
      <c r="S148" s="60"/>
      <c r="T148" s="55"/>
      <c r="U148" s="60"/>
      <c r="V148" s="60"/>
      <c r="W148" s="55"/>
      <c r="X148" s="60"/>
      <c r="Y148" s="60"/>
      <c r="Z148" s="51" t="s">
        <v>109</v>
      </c>
      <c r="AA148" s="121">
        <v>1</v>
      </c>
      <c r="AB148" s="120"/>
      <c r="AC148" s="53">
        <v>1.4333</v>
      </c>
      <c r="AD148" s="115"/>
      <c r="AE148" s="115"/>
      <c r="AF148" s="115"/>
      <c r="AG148" s="115"/>
      <c r="AH148" s="115"/>
      <c r="AI148" s="115"/>
      <c r="AJ148" s="115"/>
      <c r="AK148" s="115"/>
      <c r="AL148" s="115"/>
      <c r="AM148" s="115"/>
      <c r="AN148" s="115"/>
      <c r="AO148" s="115"/>
      <c r="AP148" s="115"/>
      <c r="AQ148" s="115"/>
      <c r="AR148" s="115"/>
      <c r="AS148" s="115"/>
      <c r="AT148" s="115"/>
      <c r="AU148" s="115"/>
      <c r="AV148" s="115"/>
      <c r="AW148" s="115"/>
      <c r="AX148" s="115"/>
      <c r="AY148" s="115"/>
      <c r="AZ148" s="115"/>
      <c r="BA148" s="115"/>
      <c r="BB148" s="115"/>
      <c r="BC148" s="115"/>
      <c r="BD148" s="115"/>
      <c r="BE148" s="115"/>
      <c r="BF148" s="115"/>
      <c r="BG148" s="115"/>
      <c r="BH148" s="115"/>
      <c r="BI148" s="115"/>
      <c r="BJ148" s="115"/>
      <c r="BK148" s="115"/>
      <c r="BL148" s="115"/>
      <c r="BM148" s="115"/>
      <c r="BN148" s="115"/>
      <c r="BO148" s="115"/>
      <c r="BP148" s="115"/>
      <c r="BQ148" s="115"/>
      <c r="BR148" s="115"/>
      <c r="BS148" s="115"/>
      <c r="BT148" s="115"/>
      <c r="BU148" s="115"/>
      <c r="BV148" s="115"/>
      <c r="BW148" s="115"/>
      <c r="BX148" s="115"/>
      <c r="BY148" s="115"/>
      <c r="BZ148" s="115"/>
      <c r="CA148" s="115"/>
      <c r="CB148" s="115"/>
      <c r="CC148" s="115"/>
      <c r="CD148" s="115"/>
      <c r="CE148" s="115"/>
      <c r="CF148" s="115"/>
      <c r="CG148" s="115"/>
      <c r="CH148" s="115"/>
      <c r="CI148" s="115"/>
      <c r="CJ148" s="115"/>
      <c r="CK148" s="115"/>
      <c r="CL148" s="115"/>
      <c r="CM148" s="115"/>
      <c r="CN148" s="115"/>
      <c r="CO148" s="115"/>
      <c r="CP148" s="115"/>
      <c r="CQ148" s="115"/>
      <c r="CR148" s="115"/>
      <c r="CS148" s="115"/>
      <c r="CT148" s="115"/>
      <c r="CU148" s="115"/>
      <c r="CV148" s="115"/>
      <c r="CW148" s="115"/>
      <c r="CX148" s="115"/>
      <c r="CY148" s="115"/>
      <c r="CZ148" s="115"/>
      <c r="DA148" s="115"/>
      <c r="DB148" s="171"/>
      <c r="DC148" s="171"/>
      <c r="DD148" s="171"/>
      <c r="DE148" s="171"/>
      <c r="DF148" s="171"/>
      <c r="DG148" s="171"/>
      <c r="DH148" s="171"/>
      <c r="DI148" s="171"/>
      <c r="DJ148" s="171"/>
      <c r="DK148" s="171"/>
      <c r="DL148" s="171"/>
      <c r="DM148" s="171"/>
      <c r="DN148" s="171"/>
      <c r="DO148" s="171"/>
      <c r="DP148" s="171"/>
      <c r="DQ148" s="171"/>
      <c r="DR148" s="171"/>
      <c r="DS148" s="171"/>
      <c r="DT148" s="171"/>
      <c r="DU148" s="171"/>
      <c r="DV148" s="171"/>
      <c r="DW148" s="171"/>
      <c r="DX148" s="171"/>
      <c r="DY148" s="171"/>
      <c r="DZ148" s="171"/>
      <c r="EA148" s="171"/>
      <c r="EB148" s="171"/>
      <c r="EC148" s="115"/>
      <c r="ED148" s="115"/>
      <c r="EE148" s="115"/>
      <c r="EF148" s="115"/>
      <c r="EG148" s="115"/>
      <c r="EH148" s="115"/>
      <c r="EI148" s="115"/>
      <c r="EJ148" s="115"/>
      <c r="EK148" s="115"/>
      <c r="EL148" s="115"/>
      <c r="EM148" s="115"/>
      <c r="EN148" s="115"/>
      <c r="EO148" s="115"/>
      <c r="EP148" s="115"/>
      <c r="EQ148" s="115"/>
      <c r="ER148" s="115"/>
      <c r="ES148" s="115"/>
      <c r="ET148" s="115"/>
      <c r="EU148" s="115"/>
      <c r="EV148" s="115"/>
      <c r="EW148" s="115"/>
      <c r="EX148" s="115"/>
      <c r="EY148" s="115"/>
      <c r="EZ148" s="115"/>
      <c r="FA148" s="115"/>
      <c r="FB148" s="119">
        <f>AC148+BC148+CB148+DB148+EB148</f>
        <v>1.4333</v>
      </c>
      <c r="FC148" s="118"/>
      <c r="FD148" s="118"/>
      <c r="FE148" s="118"/>
      <c r="FF148" s="118"/>
      <c r="FG148" s="118"/>
      <c r="FH148" s="118"/>
      <c r="FI148" s="118"/>
      <c r="FJ148" s="118"/>
      <c r="FK148" s="118"/>
      <c r="FL148" s="118"/>
      <c r="FM148" s="118"/>
      <c r="FN148" s="118"/>
      <c r="FO148" s="118"/>
      <c r="FP148" s="118"/>
      <c r="FQ148" s="118"/>
      <c r="FR148" s="118"/>
      <c r="FS148" s="118"/>
      <c r="FT148" s="118"/>
      <c r="FU148" s="118"/>
      <c r="FV148" s="118"/>
      <c r="FW148" s="118"/>
      <c r="FX148" s="118"/>
      <c r="FY148" s="118"/>
      <c r="FZ148" s="118"/>
      <c r="GA148" s="117"/>
      <c r="GB148" s="116">
        <v>0.11005292999999999</v>
      </c>
      <c r="GC148" s="115"/>
      <c r="GD148" s="115"/>
      <c r="GE148" s="115"/>
      <c r="GF148" s="115"/>
      <c r="GG148" s="114">
        <f>SUM(GB148:GF148)</f>
        <v>0.11005292999999999</v>
      </c>
    </row>
    <row r="149" spans="1:249" x14ac:dyDescent="0.25">
      <c r="A149" s="126">
        <f>A148+1</f>
        <v>53</v>
      </c>
      <c r="B149" s="125" t="s">
        <v>108</v>
      </c>
      <c r="C149" s="124" t="s">
        <v>31</v>
      </c>
      <c r="D149" s="123" t="s">
        <v>107</v>
      </c>
      <c r="E149" s="123"/>
      <c r="F149" s="123"/>
      <c r="G149" s="123">
        <v>2009</v>
      </c>
      <c r="H149" s="123">
        <v>2013</v>
      </c>
      <c r="I149" s="122">
        <v>149.88404451779999</v>
      </c>
      <c r="J149" s="122">
        <v>7.18</v>
      </c>
      <c r="K149" s="63" t="s">
        <v>107</v>
      </c>
      <c r="L149" s="60">
        <v>36.700000000000003</v>
      </c>
      <c r="M149" s="60"/>
      <c r="N149" s="55"/>
      <c r="O149" s="60"/>
      <c r="P149" s="60"/>
      <c r="Q149" s="55"/>
      <c r="R149" s="60"/>
      <c r="S149" s="60"/>
      <c r="T149" s="55"/>
      <c r="U149" s="60"/>
      <c r="V149" s="60"/>
      <c r="W149" s="55"/>
      <c r="X149" s="60"/>
      <c r="Y149" s="60"/>
      <c r="Z149" s="51" t="s">
        <v>107</v>
      </c>
      <c r="AA149" s="121">
        <v>36.700000000000003</v>
      </c>
      <c r="AB149" s="120"/>
      <c r="AC149" s="53">
        <v>7.18</v>
      </c>
      <c r="AD149" s="115"/>
      <c r="AE149" s="115"/>
      <c r="AF149" s="115"/>
      <c r="AG149" s="115"/>
      <c r="AH149" s="115"/>
      <c r="AI149" s="115"/>
      <c r="AJ149" s="115"/>
      <c r="AK149" s="115"/>
      <c r="AL149" s="115"/>
      <c r="AM149" s="115"/>
      <c r="AN149" s="115"/>
      <c r="AO149" s="115"/>
      <c r="AP149" s="115"/>
      <c r="AQ149" s="115"/>
      <c r="AR149" s="115"/>
      <c r="AS149" s="115"/>
      <c r="AT149" s="115"/>
      <c r="AU149" s="115"/>
      <c r="AV149" s="115"/>
      <c r="AW149" s="115"/>
      <c r="AX149" s="115"/>
      <c r="AY149" s="115"/>
      <c r="AZ149" s="115"/>
      <c r="BA149" s="115"/>
      <c r="BB149" s="115"/>
      <c r="BC149" s="115"/>
      <c r="BD149" s="115"/>
      <c r="BE149" s="115"/>
      <c r="BF149" s="115"/>
      <c r="BG149" s="115"/>
      <c r="BH149" s="115"/>
      <c r="BI149" s="115"/>
      <c r="BJ149" s="115"/>
      <c r="BK149" s="115"/>
      <c r="BL149" s="115"/>
      <c r="BM149" s="115"/>
      <c r="BN149" s="115"/>
      <c r="BO149" s="115"/>
      <c r="BP149" s="115"/>
      <c r="BQ149" s="115"/>
      <c r="BR149" s="115"/>
      <c r="BS149" s="115"/>
      <c r="BT149" s="115"/>
      <c r="BU149" s="115"/>
      <c r="BV149" s="115"/>
      <c r="BW149" s="115"/>
      <c r="BX149" s="115"/>
      <c r="BY149" s="115"/>
      <c r="BZ149" s="115"/>
      <c r="CA149" s="115"/>
      <c r="CB149" s="115"/>
      <c r="CC149" s="115"/>
      <c r="CD149" s="115"/>
      <c r="CE149" s="115"/>
      <c r="CF149" s="115"/>
      <c r="CG149" s="115"/>
      <c r="CH149" s="115"/>
      <c r="CI149" s="115"/>
      <c r="CJ149" s="115"/>
      <c r="CK149" s="115"/>
      <c r="CL149" s="115"/>
      <c r="CM149" s="115"/>
      <c r="CN149" s="115"/>
      <c r="CO149" s="115"/>
      <c r="CP149" s="115"/>
      <c r="CQ149" s="115"/>
      <c r="CR149" s="115"/>
      <c r="CS149" s="115"/>
      <c r="CT149" s="115"/>
      <c r="CU149" s="115"/>
      <c r="CV149" s="115"/>
      <c r="CW149" s="115"/>
      <c r="CX149" s="115"/>
      <c r="CY149" s="115"/>
      <c r="CZ149" s="115"/>
      <c r="DA149" s="115"/>
      <c r="DB149" s="171"/>
      <c r="DC149" s="171"/>
      <c r="DD149" s="171"/>
      <c r="DE149" s="171"/>
      <c r="DF149" s="171"/>
      <c r="DG149" s="171"/>
      <c r="DH149" s="171"/>
      <c r="DI149" s="171"/>
      <c r="DJ149" s="171"/>
      <c r="DK149" s="171"/>
      <c r="DL149" s="171"/>
      <c r="DM149" s="171"/>
      <c r="DN149" s="171"/>
      <c r="DO149" s="171"/>
      <c r="DP149" s="171"/>
      <c r="DQ149" s="171"/>
      <c r="DR149" s="171"/>
      <c r="DS149" s="171"/>
      <c r="DT149" s="171"/>
      <c r="DU149" s="171"/>
      <c r="DV149" s="171"/>
      <c r="DW149" s="171"/>
      <c r="DX149" s="171"/>
      <c r="DY149" s="171"/>
      <c r="DZ149" s="171"/>
      <c r="EA149" s="171"/>
      <c r="EB149" s="171"/>
      <c r="EC149" s="115"/>
      <c r="ED149" s="115"/>
      <c r="EE149" s="115"/>
      <c r="EF149" s="115"/>
      <c r="EG149" s="115"/>
      <c r="EH149" s="115"/>
      <c r="EI149" s="115"/>
      <c r="EJ149" s="115"/>
      <c r="EK149" s="115"/>
      <c r="EL149" s="115"/>
      <c r="EM149" s="115"/>
      <c r="EN149" s="115"/>
      <c r="EO149" s="115"/>
      <c r="EP149" s="115"/>
      <c r="EQ149" s="115"/>
      <c r="ER149" s="115"/>
      <c r="ES149" s="115"/>
      <c r="ET149" s="115"/>
      <c r="EU149" s="115"/>
      <c r="EV149" s="115"/>
      <c r="EW149" s="115"/>
      <c r="EX149" s="115"/>
      <c r="EY149" s="115"/>
      <c r="EZ149" s="115"/>
      <c r="FA149" s="115"/>
      <c r="FB149" s="119">
        <f>AC149+BC149+CB149+DB149+EB149</f>
        <v>7.18</v>
      </c>
      <c r="FC149" s="118"/>
      <c r="FD149" s="118"/>
      <c r="FE149" s="118"/>
      <c r="FF149" s="118"/>
      <c r="FG149" s="118"/>
      <c r="FH149" s="118"/>
      <c r="FI149" s="118"/>
      <c r="FJ149" s="118"/>
      <c r="FK149" s="118"/>
      <c r="FL149" s="118"/>
      <c r="FM149" s="118"/>
      <c r="FN149" s="118"/>
      <c r="FO149" s="118"/>
      <c r="FP149" s="118"/>
      <c r="FQ149" s="118"/>
      <c r="FR149" s="118"/>
      <c r="FS149" s="118"/>
      <c r="FT149" s="118"/>
      <c r="FU149" s="118"/>
      <c r="FV149" s="118"/>
      <c r="FW149" s="118"/>
      <c r="FX149" s="118"/>
      <c r="FY149" s="118"/>
      <c r="FZ149" s="118"/>
      <c r="GA149" s="117"/>
      <c r="GB149" s="116">
        <v>6.5818467099999998</v>
      </c>
      <c r="GC149" s="115"/>
      <c r="GD149" s="115"/>
      <c r="GE149" s="115"/>
      <c r="GF149" s="115"/>
      <c r="GG149" s="114">
        <f>SUM(GB149:GF149)</f>
        <v>6.5818467099999998</v>
      </c>
    </row>
    <row r="150" spans="1:249" s="10" customFormat="1" x14ac:dyDescent="0.25">
      <c r="A150" s="132"/>
      <c r="B150" s="133" t="s">
        <v>54</v>
      </c>
      <c r="C150" s="124"/>
      <c r="D150" s="139" t="s">
        <v>106</v>
      </c>
      <c r="E150" s="130"/>
      <c r="F150" s="130"/>
      <c r="G150" s="123"/>
      <c r="H150" s="123"/>
      <c r="I150" s="130">
        <f>SUM(I151:I152)</f>
        <v>25.602144190000004</v>
      </c>
      <c r="J150" s="130">
        <f>SUM(J151:J152)</f>
        <v>21.94460793</v>
      </c>
      <c r="K150" s="162">
        <f>SUM(K151:K151)</f>
        <v>0</v>
      </c>
      <c r="L150" s="130">
        <f>SUM(L151:L151)</f>
        <v>0</v>
      </c>
      <c r="M150" s="130">
        <f>SUM(M151:M151)</f>
        <v>0</v>
      </c>
      <c r="N150" s="80" t="s">
        <v>103</v>
      </c>
      <c r="O150" s="85"/>
      <c r="P150" s="85">
        <f>SUM(P151:P151)</f>
        <v>0</v>
      </c>
      <c r="Q150" s="80">
        <f>SUM(Q151:Q151)</f>
        <v>0</v>
      </c>
      <c r="R150" s="85">
        <f>SUM(R151:R151)</f>
        <v>0</v>
      </c>
      <c r="S150" s="85">
        <f>SUM(S151:S151)</f>
        <v>0</v>
      </c>
      <c r="T150" s="80">
        <f>SUM(T151:T151)</f>
        <v>0</v>
      </c>
      <c r="U150" s="85">
        <f>SUM(U151:U151)</f>
        <v>0</v>
      </c>
      <c r="V150" s="85">
        <f>SUM(V151:V151)</f>
        <v>0</v>
      </c>
      <c r="W150" s="80">
        <f>SUM(W151:W151)</f>
        <v>0</v>
      </c>
      <c r="X150" s="85">
        <f>SUM(X151:X151)</f>
        <v>0</v>
      </c>
      <c r="Y150" s="85">
        <f>SUM(Y151:Y151)</f>
        <v>0</v>
      </c>
      <c r="Z150" s="79" t="s">
        <v>105</v>
      </c>
      <c r="AA150" s="59"/>
      <c r="AB150" s="58"/>
      <c r="AC150" s="81">
        <f>SUM(AC151:AC152)</f>
        <v>0.5</v>
      </c>
      <c r="AD150" s="80">
        <f>SUM(AD151:AD151)</f>
        <v>0</v>
      </c>
      <c r="AE150" s="80">
        <f>SUM(AE151:AE151)</f>
        <v>0</v>
      </c>
      <c r="AF150" s="80">
        <f>SUM(AF151:AF151)</f>
        <v>0</v>
      </c>
      <c r="AG150" s="80">
        <f>SUM(AG151:AG151)</f>
        <v>0</v>
      </c>
      <c r="AH150" s="80">
        <f>SUM(AH151:AH151)</f>
        <v>0</v>
      </c>
      <c r="AI150" s="80">
        <f>SUM(AI151:AI151)</f>
        <v>0</v>
      </c>
      <c r="AJ150" s="80">
        <f>SUM(AJ151:AJ151)</f>
        <v>0</v>
      </c>
      <c r="AK150" s="80">
        <f>SUM(AK151:AK151)</f>
        <v>0</v>
      </c>
      <c r="AL150" s="80">
        <f>SUM(AL151:AL151)</f>
        <v>0</v>
      </c>
      <c r="AM150" s="80">
        <f>SUM(AM151:AM151)</f>
        <v>0</v>
      </c>
      <c r="AN150" s="80">
        <f>SUM(AN151:AN151)</f>
        <v>0</v>
      </c>
      <c r="AO150" s="80">
        <f>SUM(AO151:AO151)</f>
        <v>0</v>
      </c>
      <c r="AP150" s="80">
        <f>SUM(AP151:AP151)</f>
        <v>0</v>
      </c>
      <c r="AQ150" s="80">
        <f>SUM(AQ151:AQ151)</f>
        <v>0</v>
      </c>
      <c r="AR150" s="80">
        <f>SUM(AR151:AR151)</f>
        <v>0</v>
      </c>
      <c r="AS150" s="80">
        <f>SUM(AS151:AS151)</f>
        <v>0</v>
      </c>
      <c r="AT150" s="80">
        <f>SUM(AT151:AT151)</f>
        <v>0</v>
      </c>
      <c r="AU150" s="80">
        <f>SUM(AU151:AU151)</f>
        <v>0</v>
      </c>
      <c r="AV150" s="80">
        <f>SUM(AV151:AV151)</f>
        <v>0</v>
      </c>
      <c r="AW150" s="80">
        <f>SUM(AW151:AW151)</f>
        <v>0</v>
      </c>
      <c r="AX150" s="80">
        <f>SUM(AX151:AX151)</f>
        <v>0</v>
      </c>
      <c r="AY150" s="80">
        <f>SUM(AY151:AY151)</f>
        <v>0</v>
      </c>
      <c r="AZ150" s="80">
        <f>SUM(AZ151:AZ151)</f>
        <v>0</v>
      </c>
      <c r="BA150" s="80">
        <f>SUM(BA151:BA151)</f>
        <v>0</v>
      </c>
      <c r="BB150" s="80">
        <f>SUM(BB151:BB151)</f>
        <v>0</v>
      </c>
      <c r="BC150" s="80">
        <f>SUM(BC151:BC152)</f>
        <v>21.44460793</v>
      </c>
      <c r="BD150" s="80">
        <f>SUM(BD151:BD152)</f>
        <v>0</v>
      </c>
      <c r="BE150" s="80">
        <f>SUM(BE151:BE152)</f>
        <v>0</v>
      </c>
      <c r="BF150" s="80">
        <f>SUM(BF151:BF152)</f>
        <v>0</v>
      </c>
      <c r="BG150" s="80">
        <f>SUM(BG151:BG152)</f>
        <v>0</v>
      </c>
      <c r="BH150" s="80">
        <f>SUM(BH151:BH152)</f>
        <v>0</v>
      </c>
      <c r="BI150" s="80">
        <f>SUM(BI151:BI152)</f>
        <v>0</v>
      </c>
      <c r="BJ150" s="80">
        <f>SUM(BJ151:BJ152)</f>
        <v>0</v>
      </c>
      <c r="BK150" s="80">
        <f>SUM(BK151:BK152)</f>
        <v>0</v>
      </c>
      <c r="BL150" s="80">
        <f>SUM(BL151:BL152)</f>
        <v>0</v>
      </c>
      <c r="BM150" s="80">
        <f>SUM(BM151:BM152)</f>
        <v>0</v>
      </c>
      <c r="BN150" s="80">
        <f>SUM(BN151:BN152)</f>
        <v>0</v>
      </c>
      <c r="BO150" s="80">
        <f>SUM(BO151:BO152)</f>
        <v>0</v>
      </c>
      <c r="BP150" s="80">
        <f>SUM(BP151:BP152)</f>
        <v>0</v>
      </c>
      <c r="BQ150" s="80">
        <f>SUM(BQ151:BQ152)</f>
        <v>0</v>
      </c>
      <c r="BR150" s="80">
        <f>SUM(BR151:BR152)</f>
        <v>0</v>
      </c>
      <c r="BS150" s="80">
        <f>SUM(BS151:BS152)</f>
        <v>0</v>
      </c>
      <c r="BT150" s="80">
        <f>SUM(BT151:BT152)</f>
        <v>0</v>
      </c>
      <c r="BU150" s="80">
        <f>SUM(BU151:BU152)</f>
        <v>0</v>
      </c>
      <c r="BV150" s="80">
        <f>SUM(BV151:BV152)</f>
        <v>0</v>
      </c>
      <c r="BW150" s="80">
        <f>SUM(BW151:BW152)</f>
        <v>0</v>
      </c>
      <c r="BX150" s="80">
        <f>SUM(BX151:BX152)</f>
        <v>0</v>
      </c>
      <c r="BY150" s="80">
        <f>SUM(BY151:BY152)</f>
        <v>0</v>
      </c>
      <c r="BZ150" s="80">
        <f>SUM(BZ151:BZ152)</f>
        <v>0</v>
      </c>
      <c r="CA150" s="80">
        <f>SUM(CA151:CA152)</f>
        <v>0</v>
      </c>
      <c r="CB150" s="80">
        <f>SUM(CB151:CB152)</f>
        <v>0</v>
      </c>
      <c r="CC150" s="80">
        <f>SUM(CC151:CC152)</f>
        <v>0</v>
      </c>
      <c r="CD150" s="80">
        <f>SUM(CD151:CD152)</f>
        <v>0</v>
      </c>
      <c r="CE150" s="80">
        <f>SUM(CE151:CE152)</f>
        <v>0</v>
      </c>
      <c r="CF150" s="80">
        <f>SUM(CF151:CF152)</f>
        <v>0</v>
      </c>
      <c r="CG150" s="80">
        <f>SUM(CG151:CG152)</f>
        <v>0</v>
      </c>
      <c r="CH150" s="80">
        <f>SUM(CH151:CH152)</f>
        <v>0</v>
      </c>
      <c r="CI150" s="80">
        <f>SUM(CI151:CI152)</f>
        <v>0</v>
      </c>
      <c r="CJ150" s="80">
        <f>SUM(CJ151:CJ152)</f>
        <v>0</v>
      </c>
      <c r="CK150" s="80">
        <f>SUM(CK151:CK152)</f>
        <v>0</v>
      </c>
      <c r="CL150" s="80">
        <f>SUM(CL151:CL152)</f>
        <v>0</v>
      </c>
      <c r="CM150" s="80">
        <f>SUM(CM151:CM152)</f>
        <v>0</v>
      </c>
      <c r="CN150" s="80">
        <f>SUM(CN151:CN152)</f>
        <v>0</v>
      </c>
      <c r="CO150" s="80">
        <f>SUM(CO151:CO152)</f>
        <v>0</v>
      </c>
      <c r="CP150" s="80">
        <f>SUM(CP151:CP152)</f>
        <v>0</v>
      </c>
      <c r="CQ150" s="80">
        <f>SUM(CQ151:CQ152)</f>
        <v>0</v>
      </c>
      <c r="CR150" s="80">
        <f>SUM(CR151:CR152)</f>
        <v>0</v>
      </c>
      <c r="CS150" s="80">
        <f>SUM(CS151:CS152)</f>
        <v>0</v>
      </c>
      <c r="CT150" s="80">
        <f>SUM(CT151:CT152)</f>
        <v>0</v>
      </c>
      <c r="CU150" s="80">
        <f>SUM(CU151:CU152)</f>
        <v>0</v>
      </c>
      <c r="CV150" s="80">
        <f>SUM(CV151:CV152)</f>
        <v>0</v>
      </c>
      <c r="CW150" s="80">
        <f>SUM(CW151:CW152)</f>
        <v>0</v>
      </c>
      <c r="CX150" s="80">
        <f>SUM(CX151:CX152)</f>
        <v>0</v>
      </c>
      <c r="CY150" s="80">
        <f>SUM(CY151:CY152)</f>
        <v>0</v>
      </c>
      <c r="CZ150" s="80">
        <f>SUM(CZ151:CZ152)</f>
        <v>0</v>
      </c>
      <c r="DA150" s="80">
        <f>SUM(DA151:DA152)</f>
        <v>0</v>
      </c>
      <c r="DB150" s="130">
        <f>SUM(DB151:DB152)</f>
        <v>0</v>
      </c>
      <c r="DC150" s="130">
        <f>SUM(DC151:DC152)</f>
        <v>0</v>
      </c>
      <c r="DD150" s="130">
        <f>SUM(DD151:DD152)</f>
        <v>0</v>
      </c>
      <c r="DE150" s="130">
        <f>SUM(DE151:DE152)</f>
        <v>0</v>
      </c>
      <c r="DF150" s="130">
        <f>SUM(DF151:DF152)</f>
        <v>0</v>
      </c>
      <c r="DG150" s="130">
        <f>SUM(DG151:DG152)</f>
        <v>0</v>
      </c>
      <c r="DH150" s="130">
        <f>SUM(DH151:DH152)</f>
        <v>0</v>
      </c>
      <c r="DI150" s="130">
        <f>SUM(DI151:DI152)</f>
        <v>0</v>
      </c>
      <c r="DJ150" s="130">
        <f>SUM(DJ151:DJ152)</f>
        <v>0</v>
      </c>
      <c r="DK150" s="130">
        <f>SUM(DK151:DK152)</f>
        <v>0</v>
      </c>
      <c r="DL150" s="130">
        <f>SUM(DL151:DL152)</f>
        <v>0</v>
      </c>
      <c r="DM150" s="130">
        <f>SUM(DM151:DM152)</f>
        <v>0</v>
      </c>
      <c r="DN150" s="130">
        <f>SUM(DN151:DN152)</f>
        <v>0</v>
      </c>
      <c r="DO150" s="130">
        <f>SUM(DO151:DO152)</f>
        <v>0</v>
      </c>
      <c r="DP150" s="130">
        <f>SUM(DP151:DP152)</f>
        <v>0</v>
      </c>
      <c r="DQ150" s="130">
        <f>SUM(DQ151:DQ152)</f>
        <v>0</v>
      </c>
      <c r="DR150" s="130">
        <f>SUM(DR151:DR152)</f>
        <v>0</v>
      </c>
      <c r="DS150" s="130">
        <f>SUM(DS151:DS152)</f>
        <v>0</v>
      </c>
      <c r="DT150" s="130">
        <f>SUM(DT151:DT152)</f>
        <v>0</v>
      </c>
      <c r="DU150" s="130">
        <f>SUM(DU151:DU152)</f>
        <v>0</v>
      </c>
      <c r="DV150" s="130">
        <f>SUM(DV151:DV152)</f>
        <v>0</v>
      </c>
      <c r="DW150" s="130">
        <f>SUM(DW151:DW152)</f>
        <v>0</v>
      </c>
      <c r="DX150" s="130">
        <f>SUM(DX151:DX152)</f>
        <v>0</v>
      </c>
      <c r="DY150" s="130">
        <f>SUM(DY151:DY152)</f>
        <v>0</v>
      </c>
      <c r="DZ150" s="130">
        <f>SUM(DZ151:DZ152)</f>
        <v>0</v>
      </c>
      <c r="EA150" s="130">
        <f>SUM(EA151:EA152)</f>
        <v>0</v>
      </c>
      <c r="EB150" s="130">
        <f>SUM(EB151:EB152)</f>
        <v>0</v>
      </c>
      <c r="EC150" s="80">
        <f>SUM(EC151:EC152)</f>
        <v>0</v>
      </c>
      <c r="ED150" s="80">
        <f>SUM(ED151:ED152)</f>
        <v>0</v>
      </c>
      <c r="EE150" s="80">
        <f>SUM(EE151:EE152)</f>
        <v>0</v>
      </c>
      <c r="EF150" s="80">
        <f>SUM(EF151:EF152)</f>
        <v>0</v>
      </c>
      <c r="EG150" s="80">
        <f>SUM(EG151:EG152)</f>
        <v>0</v>
      </c>
      <c r="EH150" s="80">
        <f>SUM(EH151:EH152)</f>
        <v>0</v>
      </c>
      <c r="EI150" s="80">
        <f>SUM(EI151:EI152)</f>
        <v>0</v>
      </c>
      <c r="EJ150" s="80">
        <f>SUM(EJ151:EJ152)</f>
        <v>0</v>
      </c>
      <c r="EK150" s="80">
        <f>SUM(EK151:EK152)</f>
        <v>0</v>
      </c>
      <c r="EL150" s="80">
        <f>SUM(EL151:EL152)</f>
        <v>0</v>
      </c>
      <c r="EM150" s="80">
        <f>SUM(EM151:EM152)</f>
        <v>0</v>
      </c>
      <c r="EN150" s="80">
        <f>SUM(EN151:EN152)</f>
        <v>0</v>
      </c>
      <c r="EO150" s="80">
        <f>SUM(EO151:EO152)</f>
        <v>0</v>
      </c>
      <c r="EP150" s="80">
        <f>SUM(EP151:EP152)</f>
        <v>0</v>
      </c>
      <c r="EQ150" s="80">
        <f>SUM(EQ151:EQ152)</f>
        <v>0</v>
      </c>
      <c r="ER150" s="80">
        <f>SUM(ER151:ER152)</f>
        <v>0</v>
      </c>
      <c r="ES150" s="80">
        <f>SUM(ES151:ES152)</f>
        <v>0</v>
      </c>
      <c r="ET150" s="80">
        <f>SUM(ET151:ET152)</f>
        <v>0</v>
      </c>
      <c r="EU150" s="80">
        <f>SUM(EU151:EU152)</f>
        <v>0</v>
      </c>
      <c r="EV150" s="80">
        <f>SUM(EV151:EV152)</f>
        <v>0</v>
      </c>
      <c r="EW150" s="80">
        <f>SUM(EW151:EW152)</f>
        <v>0</v>
      </c>
      <c r="EX150" s="80">
        <f>SUM(EX151:EX152)</f>
        <v>0</v>
      </c>
      <c r="EY150" s="80">
        <f>SUM(EY151:EY152)</f>
        <v>0</v>
      </c>
      <c r="EZ150" s="80">
        <f>SUM(EZ151:EZ152)</f>
        <v>0</v>
      </c>
      <c r="FA150" s="80">
        <f>SUM(FA151:FA152)</f>
        <v>0</v>
      </c>
      <c r="FB150" s="84">
        <f>SUM(FB151:FB152)</f>
        <v>21.94460793</v>
      </c>
      <c r="FC150" s="146"/>
      <c r="FD150" s="146"/>
      <c r="FE150" s="146"/>
      <c r="FF150" s="146"/>
      <c r="FG150" s="146"/>
      <c r="FH150" s="146"/>
      <c r="FI150" s="146"/>
      <c r="FJ150" s="146"/>
      <c r="FK150" s="146"/>
      <c r="FL150" s="146"/>
      <c r="FM150" s="146"/>
      <c r="FN150" s="146"/>
      <c r="FO150" s="146"/>
      <c r="FP150" s="146"/>
      <c r="FQ150" s="146"/>
      <c r="FR150" s="146"/>
      <c r="FS150" s="146"/>
      <c r="FT150" s="146"/>
      <c r="FU150" s="146"/>
      <c r="FV150" s="146"/>
      <c r="FW150" s="146"/>
      <c r="FX150" s="146"/>
      <c r="FY150" s="146"/>
      <c r="FZ150" s="146"/>
      <c r="GA150" s="145"/>
      <c r="GB150" s="81">
        <f>SUM(GB151:GB153)</f>
        <v>0.42372881355932202</v>
      </c>
      <c r="GC150" s="80">
        <f>SUM(GC151:GC153)</f>
        <v>18.17339655084746</v>
      </c>
      <c r="GD150" s="80">
        <f>SUM(GD151:GD151)</f>
        <v>0</v>
      </c>
      <c r="GE150" s="80">
        <f>SUM(GE151:GE151)</f>
        <v>0</v>
      </c>
      <c r="GF150" s="80">
        <f>SUM(GF151:GF151)</f>
        <v>0</v>
      </c>
      <c r="GG150" s="79">
        <f>SUM(GB150:GF150)</f>
        <v>18.597125364406782</v>
      </c>
      <c r="GH150" s="1"/>
      <c r="GI150" s="78"/>
      <c r="GJ150" s="78"/>
      <c r="GK150" s="78"/>
      <c r="GL150" s="78"/>
      <c r="GM150" s="78"/>
      <c r="GN150" s="78"/>
      <c r="GO150" s="78"/>
      <c r="GP150" s="78"/>
      <c r="GQ150" s="78"/>
      <c r="GR150" s="78"/>
      <c r="GS150" s="78"/>
      <c r="GT150" s="78"/>
      <c r="GU150" s="78"/>
      <c r="GV150" s="78"/>
      <c r="GW150" s="78"/>
      <c r="GX150" s="78"/>
      <c r="GY150" s="78"/>
      <c r="GZ150" s="78"/>
      <c r="HA150" s="78"/>
      <c r="HB150" s="78"/>
      <c r="HC150" s="78"/>
      <c r="HD150" s="78"/>
      <c r="HE150" s="78"/>
      <c r="HF150" s="78"/>
      <c r="HG150" s="78"/>
      <c r="HH150" s="78"/>
      <c r="HI150" s="78"/>
      <c r="HJ150" s="78"/>
      <c r="HK150" s="78"/>
      <c r="HL150" s="78"/>
      <c r="HM150" s="78"/>
      <c r="HN150" s="78"/>
      <c r="HO150" s="78"/>
      <c r="HP150" s="78"/>
      <c r="HQ150" s="78"/>
      <c r="HR150" s="78"/>
      <c r="HS150" s="78"/>
      <c r="HT150" s="78"/>
      <c r="HU150" s="78"/>
      <c r="HV150" s="78"/>
      <c r="HW150" s="78"/>
      <c r="HX150" s="78"/>
      <c r="HY150" s="78"/>
      <c r="HZ150" s="78"/>
      <c r="IA150" s="78"/>
      <c r="IB150" s="78"/>
      <c r="IC150" s="78"/>
      <c r="ID150" s="78"/>
      <c r="IE150" s="78"/>
      <c r="IF150" s="78"/>
      <c r="IG150" s="78"/>
      <c r="IH150" s="78"/>
      <c r="II150" s="78"/>
      <c r="IJ150" s="78"/>
      <c r="IK150" s="78"/>
      <c r="IL150" s="78"/>
      <c r="IM150" s="78"/>
      <c r="IN150" s="78"/>
      <c r="IO150" s="78"/>
    </row>
    <row r="151" spans="1:249" x14ac:dyDescent="0.25">
      <c r="A151" s="126">
        <f>A149+1</f>
        <v>54</v>
      </c>
      <c r="B151" s="125" t="s">
        <v>104</v>
      </c>
      <c r="C151" s="124" t="s">
        <v>31</v>
      </c>
      <c r="D151" s="123" t="s">
        <v>103</v>
      </c>
      <c r="E151" s="123"/>
      <c r="F151" s="123"/>
      <c r="G151" s="123">
        <v>2009</v>
      </c>
      <c r="H151" s="123">
        <v>2018</v>
      </c>
      <c r="I151" s="122">
        <v>24.202144190000006</v>
      </c>
      <c r="J151" s="122">
        <v>20.544607930000002</v>
      </c>
      <c r="K151" s="182"/>
      <c r="L151" s="123"/>
      <c r="M151" s="123"/>
      <c r="N151" s="123" t="s">
        <v>103</v>
      </c>
      <c r="O151" s="60">
        <v>21.5</v>
      </c>
      <c r="P151" s="60"/>
      <c r="Q151" s="55"/>
      <c r="R151" s="60"/>
      <c r="S151" s="60"/>
      <c r="T151" s="55"/>
      <c r="U151" s="60"/>
      <c r="V151" s="60"/>
      <c r="W151" s="55"/>
      <c r="X151" s="60"/>
      <c r="Y151" s="60"/>
      <c r="Z151" s="51" t="s">
        <v>103</v>
      </c>
      <c r="AA151" s="121">
        <v>21.5</v>
      </c>
      <c r="AB151" s="120"/>
      <c r="AC151" s="116"/>
      <c r="AD151" s="115"/>
      <c r="AE151" s="115"/>
      <c r="AF151" s="115"/>
      <c r="AG151" s="115"/>
      <c r="AH151" s="115"/>
      <c r="AI151" s="115"/>
      <c r="AJ151" s="115"/>
      <c r="AK151" s="115"/>
      <c r="AL151" s="115"/>
      <c r="AM151" s="115"/>
      <c r="AN151" s="115"/>
      <c r="AO151" s="115"/>
      <c r="AP151" s="115"/>
      <c r="AQ151" s="115"/>
      <c r="AR151" s="115"/>
      <c r="AS151" s="115"/>
      <c r="AT151" s="115"/>
      <c r="AU151" s="115"/>
      <c r="AV151" s="115"/>
      <c r="AW151" s="115"/>
      <c r="AX151" s="115"/>
      <c r="AY151" s="115"/>
      <c r="AZ151" s="115"/>
      <c r="BA151" s="115"/>
      <c r="BB151" s="115"/>
      <c r="BC151" s="115">
        <f>J151</f>
        <v>20.544607930000002</v>
      </c>
      <c r="BD151" s="115"/>
      <c r="BE151" s="115"/>
      <c r="BF151" s="115"/>
      <c r="BG151" s="115"/>
      <c r="BH151" s="115"/>
      <c r="BI151" s="115"/>
      <c r="BJ151" s="115"/>
      <c r="BK151" s="115"/>
      <c r="BL151" s="115"/>
      <c r="BM151" s="115"/>
      <c r="BN151" s="115"/>
      <c r="BO151" s="115"/>
      <c r="BP151" s="115"/>
      <c r="BQ151" s="115"/>
      <c r="BR151" s="115"/>
      <c r="BS151" s="115"/>
      <c r="BT151" s="115"/>
      <c r="BU151" s="115"/>
      <c r="BV151" s="115"/>
      <c r="BW151" s="115"/>
      <c r="BX151" s="115"/>
      <c r="BY151" s="115"/>
      <c r="BZ151" s="115"/>
      <c r="CA151" s="115"/>
      <c r="CB151" s="115"/>
      <c r="CC151" s="115"/>
      <c r="CD151" s="115"/>
      <c r="CE151" s="115"/>
      <c r="CF151" s="115"/>
      <c r="CG151" s="115"/>
      <c r="CH151" s="115"/>
      <c r="CI151" s="115"/>
      <c r="CJ151" s="115"/>
      <c r="CK151" s="115"/>
      <c r="CL151" s="115"/>
      <c r="CM151" s="115"/>
      <c r="CN151" s="115"/>
      <c r="CO151" s="115"/>
      <c r="CP151" s="115"/>
      <c r="CQ151" s="115"/>
      <c r="CR151" s="115"/>
      <c r="CS151" s="115"/>
      <c r="CT151" s="115"/>
      <c r="CU151" s="115"/>
      <c r="CV151" s="115"/>
      <c r="CW151" s="115"/>
      <c r="CX151" s="115"/>
      <c r="CY151" s="115"/>
      <c r="CZ151" s="115"/>
      <c r="DA151" s="115"/>
      <c r="DB151" s="171"/>
      <c r="DC151" s="171"/>
      <c r="DD151" s="171"/>
      <c r="DE151" s="171"/>
      <c r="DF151" s="171"/>
      <c r="DG151" s="171"/>
      <c r="DH151" s="171"/>
      <c r="DI151" s="171"/>
      <c r="DJ151" s="171"/>
      <c r="DK151" s="171"/>
      <c r="DL151" s="171"/>
      <c r="DM151" s="171"/>
      <c r="DN151" s="171"/>
      <c r="DO151" s="171"/>
      <c r="DP151" s="171"/>
      <c r="DQ151" s="171"/>
      <c r="DR151" s="171"/>
      <c r="DS151" s="171"/>
      <c r="DT151" s="171"/>
      <c r="DU151" s="171"/>
      <c r="DV151" s="171"/>
      <c r="DW151" s="171"/>
      <c r="DX151" s="171"/>
      <c r="DY151" s="171"/>
      <c r="DZ151" s="171"/>
      <c r="EA151" s="171"/>
      <c r="EB151" s="171"/>
      <c r="EC151" s="115"/>
      <c r="ED151" s="115"/>
      <c r="EE151" s="115"/>
      <c r="EF151" s="115"/>
      <c r="EG151" s="115"/>
      <c r="EH151" s="115"/>
      <c r="EI151" s="115"/>
      <c r="EJ151" s="115"/>
      <c r="EK151" s="115"/>
      <c r="EL151" s="115"/>
      <c r="EM151" s="115"/>
      <c r="EN151" s="115"/>
      <c r="EO151" s="115"/>
      <c r="EP151" s="115"/>
      <c r="EQ151" s="115"/>
      <c r="ER151" s="115"/>
      <c r="ES151" s="115"/>
      <c r="ET151" s="115"/>
      <c r="EU151" s="115"/>
      <c r="EV151" s="115"/>
      <c r="EW151" s="115"/>
      <c r="EX151" s="115"/>
      <c r="EY151" s="115"/>
      <c r="EZ151" s="115"/>
      <c r="FA151" s="115"/>
      <c r="FB151" s="119">
        <f>AC151+BC151+CB151+DB151+EB151</f>
        <v>20.544607930000002</v>
      </c>
      <c r="FC151" s="118"/>
      <c r="FD151" s="118"/>
      <c r="FE151" s="118"/>
      <c r="FF151" s="118"/>
      <c r="FG151" s="118"/>
      <c r="FH151" s="118"/>
      <c r="FI151" s="118"/>
      <c r="FJ151" s="118"/>
      <c r="FK151" s="118"/>
      <c r="FL151" s="118"/>
      <c r="FM151" s="118"/>
      <c r="FN151" s="118"/>
      <c r="FO151" s="118"/>
      <c r="FP151" s="118"/>
      <c r="FQ151" s="118"/>
      <c r="FR151" s="118"/>
      <c r="FS151" s="118"/>
      <c r="FT151" s="118"/>
      <c r="FU151" s="118"/>
      <c r="FV151" s="118"/>
      <c r="FW151" s="118"/>
      <c r="FX151" s="118"/>
      <c r="FY151" s="118"/>
      <c r="FZ151" s="118"/>
      <c r="GA151" s="117"/>
      <c r="GB151" s="116"/>
      <c r="GC151" s="115">
        <v>17.410684686440682</v>
      </c>
      <c r="GD151" s="115"/>
      <c r="GE151" s="115"/>
      <c r="GF151" s="115"/>
      <c r="GG151" s="114">
        <f>SUM(GB151:GF151)</f>
        <v>17.410684686440682</v>
      </c>
    </row>
    <row r="152" spans="1:249" x14ac:dyDescent="0.25">
      <c r="A152" s="126">
        <f>A151+1</f>
        <v>55</v>
      </c>
      <c r="B152" s="125" t="s">
        <v>102</v>
      </c>
      <c r="C152" s="124" t="s">
        <v>31</v>
      </c>
      <c r="D152" s="123" t="s">
        <v>101</v>
      </c>
      <c r="E152" s="123"/>
      <c r="F152" s="123"/>
      <c r="G152" s="123">
        <v>2013</v>
      </c>
      <c r="H152" s="123">
        <v>2013</v>
      </c>
      <c r="I152" s="122">
        <v>1.4</v>
      </c>
      <c r="J152" s="122">
        <f>0.5+0.9</f>
        <v>1.4</v>
      </c>
      <c r="K152" s="182" t="s">
        <v>101</v>
      </c>
      <c r="L152" s="123">
        <v>0.3</v>
      </c>
      <c r="M152" s="123"/>
      <c r="N152" s="123"/>
      <c r="O152" s="60"/>
      <c r="P152" s="60"/>
      <c r="Q152" s="55"/>
      <c r="R152" s="60"/>
      <c r="S152" s="60"/>
      <c r="T152" s="55"/>
      <c r="U152" s="60"/>
      <c r="V152" s="60"/>
      <c r="W152" s="55"/>
      <c r="X152" s="60"/>
      <c r="Y152" s="60"/>
      <c r="Z152" s="51" t="s">
        <v>101</v>
      </c>
      <c r="AA152" s="121">
        <v>0.3</v>
      </c>
      <c r="AB152" s="120"/>
      <c r="AC152" s="53">
        <v>0.5</v>
      </c>
      <c r="AD152" s="115"/>
      <c r="AE152" s="115"/>
      <c r="AF152" s="115"/>
      <c r="AG152" s="115"/>
      <c r="AH152" s="115"/>
      <c r="AI152" s="115"/>
      <c r="AJ152" s="115"/>
      <c r="AK152" s="115"/>
      <c r="AL152" s="115"/>
      <c r="AM152" s="115"/>
      <c r="AN152" s="115"/>
      <c r="AO152" s="115"/>
      <c r="AP152" s="115"/>
      <c r="AQ152" s="115"/>
      <c r="AR152" s="115"/>
      <c r="AS152" s="115"/>
      <c r="AT152" s="115"/>
      <c r="AU152" s="115"/>
      <c r="AV152" s="115"/>
      <c r="AW152" s="115"/>
      <c r="AX152" s="115"/>
      <c r="AY152" s="115"/>
      <c r="AZ152" s="115"/>
      <c r="BA152" s="115"/>
      <c r="BB152" s="115"/>
      <c r="BC152" s="115">
        <v>0.9</v>
      </c>
      <c r="BD152" s="115"/>
      <c r="BE152" s="115"/>
      <c r="BF152" s="115"/>
      <c r="BG152" s="115"/>
      <c r="BH152" s="115"/>
      <c r="BI152" s="115"/>
      <c r="BJ152" s="115"/>
      <c r="BK152" s="115"/>
      <c r="BL152" s="115"/>
      <c r="BM152" s="115"/>
      <c r="BN152" s="115"/>
      <c r="BO152" s="115"/>
      <c r="BP152" s="115"/>
      <c r="BQ152" s="115"/>
      <c r="BR152" s="115"/>
      <c r="BS152" s="115"/>
      <c r="BT152" s="115"/>
      <c r="BU152" s="115"/>
      <c r="BV152" s="115"/>
      <c r="BW152" s="115"/>
      <c r="BX152" s="115"/>
      <c r="BY152" s="115"/>
      <c r="BZ152" s="115"/>
      <c r="CA152" s="115"/>
      <c r="CB152" s="115"/>
      <c r="CC152" s="115"/>
      <c r="CD152" s="115"/>
      <c r="CE152" s="115"/>
      <c r="CF152" s="115"/>
      <c r="CG152" s="115"/>
      <c r="CH152" s="115"/>
      <c r="CI152" s="115"/>
      <c r="CJ152" s="115"/>
      <c r="CK152" s="115"/>
      <c r="CL152" s="115"/>
      <c r="CM152" s="115"/>
      <c r="CN152" s="115"/>
      <c r="CO152" s="115"/>
      <c r="CP152" s="115"/>
      <c r="CQ152" s="115"/>
      <c r="CR152" s="115"/>
      <c r="CS152" s="115"/>
      <c r="CT152" s="115"/>
      <c r="CU152" s="115"/>
      <c r="CV152" s="115"/>
      <c r="CW152" s="115"/>
      <c r="CX152" s="115"/>
      <c r="CY152" s="115"/>
      <c r="CZ152" s="115"/>
      <c r="DA152" s="115"/>
      <c r="DB152" s="171"/>
      <c r="DC152" s="171"/>
      <c r="DD152" s="171"/>
      <c r="DE152" s="171"/>
      <c r="DF152" s="171"/>
      <c r="DG152" s="171"/>
      <c r="DH152" s="171"/>
      <c r="DI152" s="171"/>
      <c r="DJ152" s="171"/>
      <c r="DK152" s="171"/>
      <c r="DL152" s="171"/>
      <c r="DM152" s="171"/>
      <c r="DN152" s="171"/>
      <c r="DO152" s="171"/>
      <c r="DP152" s="171"/>
      <c r="DQ152" s="171"/>
      <c r="DR152" s="171"/>
      <c r="DS152" s="171"/>
      <c r="DT152" s="171"/>
      <c r="DU152" s="171"/>
      <c r="DV152" s="171"/>
      <c r="DW152" s="171"/>
      <c r="DX152" s="171"/>
      <c r="DY152" s="171"/>
      <c r="DZ152" s="171"/>
      <c r="EA152" s="171"/>
      <c r="EB152" s="171"/>
      <c r="EC152" s="115"/>
      <c r="ED152" s="115"/>
      <c r="EE152" s="115"/>
      <c r="EF152" s="115"/>
      <c r="EG152" s="115"/>
      <c r="EH152" s="115"/>
      <c r="EI152" s="115"/>
      <c r="EJ152" s="115"/>
      <c r="EK152" s="115"/>
      <c r="EL152" s="115"/>
      <c r="EM152" s="115"/>
      <c r="EN152" s="115"/>
      <c r="EO152" s="115"/>
      <c r="EP152" s="115"/>
      <c r="EQ152" s="115"/>
      <c r="ER152" s="115"/>
      <c r="ES152" s="115"/>
      <c r="ET152" s="115"/>
      <c r="EU152" s="115"/>
      <c r="EV152" s="115"/>
      <c r="EW152" s="115"/>
      <c r="EX152" s="115"/>
      <c r="EY152" s="115"/>
      <c r="EZ152" s="115"/>
      <c r="FA152" s="115"/>
      <c r="FB152" s="119">
        <f>AC152+BC152+CB152+DB152+EB152</f>
        <v>1.4</v>
      </c>
      <c r="FC152" s="118"/>
      <c r="FD152" s="118"/>
      <c r="FE152" s="118"/>
      <c r="FF152" s="118"/>
      <c r="FG152" s="118"/>
      <c r="FH152" s="118"/>
      <c r="FI152" s="118"/>
      <c r="FJ152" s="118"/>
      <c r="FK152" s="118"/>
      <c r="FL152" s="118"/>
      <c r="FM152" s="118"/>
      <c r="FN152" s="118"/>
      <c r="FO152" s="118"/>
      <c r="FP152" s="118"/>
      <c r="FQ152" s="118"/>
      <c r="FR152" s="118"/>
      <c r="FS152" s="118"/>
      <c r="FT152" s="118"/>
      <c r="FU152" s="118"/>
      <c r="FV152" s="118"/>
      <c r="FW152" s="118"/>
      <c r="FX152" s="118"/>
      <c r="FY152" s="118"/>
      <c r="FZ152" s="118"/>
      <c r="GA152" s="117"/>
      <c r="GB152" s="116">
        <v>0.42372881355932202</v>
      </c>
      <c r="GC152" s="115">
        <v>0.76271186440677974</v>
      </c>
      <c r="GD152" s="115"/>
      <c r="GE152" s="115"/>
      <c r="GF152" s="115"/>
      <c r="GG152" s="114">
        <f>SUM(GB152:GF152)</f>
        <v>1.1864406779661016</v>
      </c>
    </row>
    <row r="153" spans="1:249" x14ac:dyDescent="0.25">
      <c r="A153" s="158"/>
      <c r="B153" s="133" t="s">
        <v>35</v>
      </c>
      <c r="C153" s="124"/>
      <c r="D153" s="139"/>
      <c r="E153" s="139"/>
      <c r="F153" s="139"/>
      <c r="G153" s="123"/>
      <c r="H153" s="123"/>
      <c r="I153" s="130"/>
      <c r="J153" s="122"/>
      <c r="K153" s="129"/>
      <c r="L153" s="128"/>
      <c r="M153" s="128"/>
      <c r="N153" s="55"/>
      <c r="O153" s="128"/>
      <c r="P153" s="128"/>
      <c r="Q153" s="55"/>
      <c r="R153" s="128"/>
      <c r="S153" s="128"/>
      <c r="T153" s="55"/>
      <c r="U153" s="128"/>
      <c r="V153" s="128"/>
      <c r="W153" s="55"/>
      <c r="X153" s="128"/>
      <c r="Y153" s="128"/>
      <c r="Z153" s="51"/>
      <c r="AA153" s="59"/>
      <c r="AB153" s="58"/>
      <c r="AC153" s="116"/>
      <c r="AD153" s="115"/>
      <c r="AE153" s="115"/>
      <c r="AF153" s="115"/>
      <c r="AG153" s="115"/>
      <c r="AH153" s="115"/>
      <c r="AI153" s="115"/>
      <c r="AJ153" s="115"/>
      <c r="AK153" s="115"/>
      <c r="AL153" s="115"/>
      <c r="AM153" s="115"/>
      <c r="AN153" s="115"/>
      <c r="AO153" s="115"/>
      <c r="AP153" s="115"/>
      <c r="AQ153" s="115"/>
      <c r="AR153" s="115"/>
      <c r="AS153" s="115"/>
      <c r="AT153" s="115"/>
      <c r="AU153" s="115"/>
      <c r="AV153" s="115"/>
      <c r="AW153" s="115"/>
      <c r="AX153" s="115"/>
      <c r="AY153" s="115"/>
      <c r="AZ153" s="115"/>
      <c r="BA153" s="115"/>
      <c r="BB153" s="115"/>
      <c r="BC153" s="115"/>
      <c r="BD153" s="115"/>
      <c r="BE153" s="115"/>
      <c r="BF153" s="115"/>
      <c r="BG153" s="115"/>
      <c r="BH153" s="115"/>
      <c r="BI153" s="115"/>
      <c r="BJ153" s="115"/>
      <c r="BK153" s="115"/>
      <c r="BL153" s="115"/>
      <c r="BM153" s="115"/>
      <c r="BN153" s="115"/>
      <c r="BO153" s="115"/>
      <c r="BP153" s="115"/>
      <c r="BQ153" s="115"/>
      <c r="BR153" s="115"/>
      <c r="BS153" s="115"/>
      <c r="BT153" s="115"/>
      <c r="BU153" s="115"/>
      <c r="BV153" s="115"/>
      <c r="BW153" s="115"/>
      <c r="BX153" s="115"/>
      <c r="BY153" s="115"/>
      <c r="BZ153" s="115"/>
      <c r="CA153" s="115"/>
      <c r="CB153" s="115"/>
      <c r="CC153" s="115"/>
      <c r="CD153" s="115"/>
      <c r="CE153" s="115"/>
      <c r="CF153" s="115"/>
      <c r="CG153" s="115"/>
      <c r="CH153" s="115"/>
      <c r="CI153" s="115"/>
      <c r="CJ153" s="115"/>
      <c r="CK153" s="115"/>
      <c r="CL153" s="115"/>
      <c r="CM153" s="115"/>
      <c r="CN153" s="115"/>
      <c r="CO153" s="115"/>
      <c r="CP153" s="115"/>
      <c r="CQ153" s="115"/>
      <c r="CR153" s="115"/>
      <c r="CS153" s="115"/>
      <c r="CT153" s="115"/>
      <c r="CU153" s="115"/>
      <c r="CV153" s="115"/>
      <c r="CW153" s="115"/>
      <c r="CX153" s="115"/>
      <c r="CY153" s="115"/>
      <c r="CZ153" s="115"/>
      <c r="DA153" s="115"/>
      <c r="DB153" s="171"/>
      <c r="DC153" s="171"/>
      <c r="DD153" s="171"/>
      <c r="DE153" s="171"/>
      <c r="DF153" s="171"/>
      <c r="DG153" s="171"/>
      <c r="DH153" s="171"/>
      <c r="DI153" s="171"/>
      <c r="DJ153" s="171"/>
      <c r="DK153" s="171"/>
      <c r="DL153" s="171"/>
      <c r="DM153" s="171"/>
      <c r="DN153" s="171"/>
      <c r="DO153" s="171"/>
      <c r="DP153" s="171"/>
      <c r="DQ153" s="171"/>
      <c r="DR153" s="171"/>
      <c r="DS153" s="171"/>
      <c r="DT153" s="171"/>
      <c r="DU153" s="171"/>
      <c r="DV153" s="171"/>
      <c r="DW153" s="171"/>
      <c r="DX153" s="171"/>
      <c r="DY153" s="171"/>
      <c r="DZ153" s="171"/>
      <c r="EA153" s="171"/>
      <c r="EB153" s="171"/>
      <c r="EC153" s="115"/>
      <c r="ED153" s="115"/>
      <c r="EE153" s="115"/>
      <c r="EF153" s="115"/>
      <c r="EG153" s="115"/>
      <c r="EH153" s="115"/>
      <c r="EI153" s="115"/>
      <c r="EJ153" s="115"/>
      <c r="EK153" s="115"/>
      <c r="EL153" s="115"/>
      <c r="EM153" s="115"/>
      <c r="EN153" s="115"/>
      <c r="EO153" s="115"/>
      <c r="EP153" s="115"/>
      <c r="EQ153" s="115"/>
      <c r="ER153" s="115"/>
      <c r="ES153" s="115"/>
      <c r="ET153" s="115"/>
      <c r="EU153" s="115"/>
      <c r="EV153" s="115"/>
      <c r="EW153" s="115"/>
      <c r="EX153" s="115"/>
      <c r="EY153" s="115"/>
      <c r="EZ153" s="115"/>
      <c r="FA153" s="115"/>
      <c r="FB153" s="119">
        <f>AC153+BC153+CB153+DB153+EB153</f>
        <v>0</v>
      </c>
      <c r="FC153" s="118"/>
      <c r="FD153" s="118"/>
      <c r="FE153" s="118"/>
      <c r="FF153" s="118"/>
      <c r="FG153" s="118"/>
      <c r="FH153" s="118"/>
      <c r="FI153" s="118"/>
      <c r="FJ153" s="118"/>
      <c r="FK153" s="118"/>
      <c r="FL153" s="118"/>
      <c r="FM153" s="118"/>
      <c r="FN153" s="118"/>
      <c r="FO153" s="118"/>
      <c r="FP153" s="118"/>
      <c r="FQ153" s="118"/>
      <c r="FR153" s="118"/>
      <c r="FS153" s="118"/>
      <c r="FT153" s="118"/>
      <c r="FU153" s="118"/>
      <c r="FV153" s="118"/>
      <c r="FW153" s="118"/>
      <c r="FX153" s="118"/>
      <c r="FY153" s="118"/>
      <c r="FZ153" s="118"/>
      <c r="GA153" s="117"/>
      <c r="GB153" s="116"/>
      <c r="GC153" s="115"/>
      <c r="GD153" s="115"/>
      <c r="GE153" s="115"/>
      <c r="GF153" s="115"/>
      <c r="GG153" s="114">
        <f>SUM(GB153:GF153)</f>
        <v>0</v>
      </c>
    </row>
    <row r="154" spans="1:249" s="10" customFormat="1" x14ac:dyDescent="0.25">
      <c r="A154" s="132"/>
      <c r="B154" s="133" t="s">
        <v>34</v>
      </c>
      <c r="C154" s="124"/>
      <c r="D154" s="139" t="s">
        <v>100</v>
      </c>
      <c r="E154" s="130"/>
      <c r="F154" s="130"/>
      <c r="G154" s="123"/>
      <c r="H154" s="123"/>
      <c r="I154" s="130">
        <f>I155+I158</f>
        <v>426.98380123999993</v>
      </c>
      <c r="J154" s="130">
        <f>J155+J158</f>
        <v>60.338999999999999</v>
      </c>
      <c r="K154" s="81" t="str">
        <f>K155</f>
        <v>2.6 км</v>
      </c>
      <c r="L154" s="85">
        <f>L155</f>
        <v>0</v>
      </c>
      <c r="M154" s="85">
        <f>M155</f>
        <v>0</v>
      </c>
      <c r="N154" s="80">
        <f>N155</f>
        <v>0</v>
      </c>
      <c r="O154" s="85">
        <f>O155</f>
        <v>0</v>
      </c>
      <c r="P154" s="85">
        <f>P155</f>
        <v>0</v>
      </c>
      <c r="Q154" s="80">
        <f>Q155</f>
        <v>0</v>
      </c>
      <c r="R154" s="85">
        <f>R155</f>
        <v>0</v>
      </c>
      <c r="S154" s="85">
        <f>S155</f>
        <v>0</v>
      </c>
      <c r="T154" s="80">
        <f>T155</f>
        <v>0</v>
      </c>
      <c r="U154" s="85">
        <f>U155</f>
        <v>0</v>
      </c>
      <c r="V154" s="85">
        <f>V155</f>
        <v>0</v>
      </c>
      <c r="W154" s="80">
        <f>W155</f>
        <v>0</v>
      </c>
      <c r="X154" s="85">
        <f>X155</f>
        <v>0</v>
      </c>
      <c r="Y154" s="85">
        <f>Y155</f>
        <v>0</v>
      </c>
      <c r="Z154" s="79" t="s">
        <v>96</v>
      </c>
      <c r="AA154" s="59"/>
      <c r="AB154" s="58"/>
      <c r="AC154" s="162">
        <f>AC155+AC158</f>
        <v>51.539000000000001</v>
      </c>
      <c r="AD154" s="80">
        <f>AD155</f>
        <v>0</v>
      </c>
      <c r="AE154" s="80">
        <f>AE155</f>
        <v>0</v>
      </c>
      <c r="AF154" s="80">
        <f>AF155</f>
        <v>0</v>
      </c>
      <c r="AG154" s="80">
        <f>AG155</f>
        <v>0</v>
      </c>
      <c r="AH154" s="80">
        <f>AH155</f>
        <v>0</v>
      </c>
      <c r="AI154" s="80">
        <f>AI155</f>
        <v>0</v>
      </c>
      <c r="AJ154" s="80">
        <f>AJ155</f>
        <v>0</v>
      </c>
      <c r="AK154" s="80">
        <f>AK155</f>
        <v>0</v>
      </c>
      <c r="AL154" s="80">
        <f>AL155</f>
        <v>0</v>
      </c>
      <c r="AM154" s="80">
        <f>AM155</f>
        <v>0</v>
      </c>
      <c r="AN154" s="80">
        <f>AN155</f>
        <v>0</v>
      </c>
      <c r="AO154" s="80">
        <f>AO155</f>
        <v>0</v>
      </c>
      <c r="AP154" s="80">
        <f>AP155</f>
        <v>0</v>
      </c>
      <c r="AQ154" s="80">
        <f>AQ155</f>
        <v>0</v>
      </c>
      <c r="AR154" s="80">
        <f>AR155</f>
        <v>0</v>
      </c>
      <c r="AS154" s="80">
        <f>AS155</f>
        <v>0</v>
      </c>
      <c r="AT154" s="80">
        <f>AT155</f>
        <v>0</v>
      </c>
      <c r="AU154" s="80">
        <f>AU155</f>
        <v>0</v>
      </c>
      <c r="AV154" s="80">
        <f>AV155</f>
        <v>0</v>
      </c>
      <c r="AW154" s="80">
        <f>AW155</f>
        <v>0</v>
      </c>
      <c r="AX154" s="80">
        <f>AX155</f>
        <v>0</v>
      </c>
      <c r="AY154" s="80">
        <f>AY155</f>
        <v>0</v>
      </c>
      <c r="AZ154" s="80">
        <f>AZ155</f>
        <v>0</v>
      </c>
      <c r="BA154" s="80">
        <f>BA155</f>
        <v>0</v>
      </c>
      <c r="BB154" s="80">
        <f>BB155</f>
        <v>0</v>
      </c>
      <c r="BC154" s="130">
        <f>BC155+BC158</f>
        <v>0.8</v>
      </c>
      <c r="BD154" s="130">
        <f>BD155+BD158</f>
        <v>0</v>
      </c>
      <c r="BE154" s="130">
        <f>BE155+BE158</f>
        <v>0</v>
      </c>
      <c r="BF154" s="130">
        <f>BF155+BF158</f>
        <v>0</v>
      </c>
      <c r="BG154" s="130">
        <f>BG155+BG158</f>
        <v>0</v>
      </c>
      <c r="BH154" s="130">
        <f>BH155+BH158</f>
        <v>0</v>
      </c>
      <c r="BI154" s="130">
        <f>BI155+BI158</f>
        <v>0</v>
      </c>
      <c r="BJ154" s="130">
        <f>BJ155+BJ158</f>
        <v>0</v>
      </c>
      <c r="BK154" s="130">
        <f>BK155+BK158</f>
        <v>0</v>
      </c>
      <c r="BL154" s="130">
        <f>BL155+BL158</f>
        <v>0</v>
      </c>
      <c r="BM154" s="130">
        <f>BM155+BM158</f>
        <v>0</v>
      </c>
      <c r="BN154" s="130">
        <f>BN155+BN158</f>
        <v>0</v>
      </c>
      <c r="BO154" s="130">
        <f>BO155+BO158</f>
        <v>0</v>
      </c>
      <c r="BP154" s="130">
        <f>BP155+BP158</f>
        <v>0</v>
      </c>
      <c r="BQ154" s="130">
        <f>BQ155+BQ158</f>
        <v>0</v>
      </c>
      <c r="BR154" s="130">
        <f>BR155+BR158</f>
        <v>0</v>
      </c>
      <c r="BS154" s="130">
        <f>BS155+BS158</f>
        <v>0</v>
      </c>
      <c r="BT154" s="130">
        <f>BT155+BT158</f>
        <v>0</v>
      </c>
      <c r="BU154" s="130">
        <f>BU155+BU158</f>
        <v>0</v>
      </c>
      <c r="BV154" s="130">
        <f>BV155+BV158</f>
        <v>0</v>
      </c>
      <c r="BW154" s="130">
        <f>BW155+BW158</f>
        <v>0</v>
      </c>
      <c r="BX154" s="130">
        <f>BX155+BX158</f>
        <v>0</v>
      </c>
      <c r="BY154" s="130">
        <f>BY155+BY158</f>
        <v>0</v>
      </c>
      <c r="BZ154" s="130">
        <f>BZ155+BZ158</f>
        <v>0</v>
      </c>
      <c r="CA154" s="130">
        <f>CA155+CA158</f>
        <v>0</v>
      </c>
      <c r="CB154" s="130">
        <f>CB155+CB158</f>
        <v>0</v>
      </c>
      <c r="CC154" s="130">
        <f>CC155+CC158</f>
        <v>0</v>
      </c>
      <c r="CD154" s="130">
        <f>CD155+CD158</f>
        <v>0</v>
      </c>
      <c r="CE154" s="130">
        <f>CE155+CE158</f>
        <v>0</v>
      </c>
      <c r="CF154" s="130">
        <f>CF155+CF158</f>
        <v>0</v>
      </c>
      <c r="CG154" s="130">
        <f>CG155+CG158</f>
        <v>0</v>
      </c>
      <c r="CH154" s="130">
        <f>CH155+CH158</f>
        <v>0</v>
      </c>
      <c r="CI154" s="130">
        <f>CI155+CI158</f>
        <v>0</v>
      </c>
      <c r="CJ154" s="130">
        <f>CJ155+CJ158</f>
        <v>0</v>
      </c>
      <c r="CK154" s="130">
        <f>CK155+CK158</f>
        <v>0</v>
      </c>
      <c r="CL154" s="130">
        <f>CL155+CL158</f>
        <v>0</v>
      </c>
      <c r="CM154" s="130">
        <f>CM155+CM158</f>
        <v>0</v>
      </c>
      <c r="CN154" s="130">
        <f>CN155+CN158</f>
        <v>0</v>
      </c>
      <c r="CO154" s="130">
        <f>CO155+CO158</f>
        <v>0</v>
      </c>
      <c r="CP154" s="130">
        <f>CP155+CP158</f>
        <v>0</v>
      </c>
      <c r="CQ154" s="130">
        <f>CQ155+CQ158</f>
        <v>0</v>
      </c>
      <c r="CR154" s="130">
        <f>CR155+CR158</f>
        <v>0</v>
      </c>
      <c r="CS154" s="130">
        <f>CS155+CS158</f>
        <v>0</v>
      </c>
      <c r="CT154" s="130">
        <f>CT155+CT158</f>
        <v>0</v>
      </c>
      <c r="CU154" s="130">
        <f>CU155+CU158</f>
        <v>0</v>
      </c>
      <c r="CV154" s="130">
        <f>CV155+CV158</f>
        <v>0</v>
      </c>
      <c r="CW154" s="130">
        <f>CW155+CW158</f>
        <v>0</v>
      </c>
      <c r="CX154" s="130">
        <f>CX155+CX158</f>
        <v>0</v>
      </c>
      <c r="CY154" s="130">
        <f>CY155+CY158</f>
        <v>0</v>
      </c>
      <c r="CZ154" s="130">
        <f>CZ155+CZ158</f>
        <v>0</v>
      </c>
      <c r="DA154" s="130">
        <f>DA155+DA158</f>
        <v>0</v>
      </c>
      <c r="DB154" s="130">
        <f>DB155+DB158</f>
        <v>8</v>
      </c>
      <c r="DC154" s="130">
        <f>DC155+DC158</f>
        <v>0</v>
      </c>
      <c r="DD154" s="130">
        <f>DD155+DD158</f>
        <v>0</v>
      </c>
      <c r="DE154" s="130">
        <f>DE155+DE158</f>
        <v>0</v>
      </c>
      <c r="DF154" s="130">
        <f>DF155+DF158</f>
        <v>0</v>
      </c>
      <c r="DG154" s="130">
        <f>DG155+DG158</f>
        <v>0</v>
      </c>
      <c r="DH154" s="130">
        <f>DH155+DH158</f>
        <v>0</v>
      </c>
      <c r="DI154" s="130">
        <f>DI155+DI158</f>
        <v>0</v>
      </c>
      <c r="DJ154" s="130">
        <f>DJ155+DJ158</f>
        <v>0</v>
      </c>
      <c r="DK154" s="130">
        <f>DK155+DK158</f>
        <v>0</v>
      </c>
      <c r="DL154" s="130">
        <f>DL155+DL158</f>
        <v>0</v>
      </c>
      <c r="DM154" s="130">
        <f>DM155+DM158</f>
        <v>0</v>
      </c>
      <c r="DN154" s="130">
        <f>DN155+DN158</f>
        <v>0</v>
      </c>
      <c r="DO154" s="130">
        <f>DO155+DO158</f>
        <v>0</v>
      </c>
      <c r="DP154" s="130">
        <f>DP155+DP158</f>
        <v>0</v>
      </c>
      <c r="DQ154" s="130">
        <f>DQ155+DQ158</f>
        <v>0</v>
      </c>
      <c r="DR154" s="130">
        <f>DR155+DR158</f>
        <v>0</v>
      </c>
      <c r="DS154" s="130">
        <f>DS155+DS158</f>
        <v>0</v>
      </c>
      <c r="DT154" s="130">
        <f>DT155+DT158</f>
        <v>0</v>
      </c>
      <c r="DU154" s="130">
        <f>DU155+DU158</f>
        <v>0</v>
      </c>
      <c r="DV154" s="130">
        <f>DV155+DV158</f>
        <v>0</v>
      </c>
      <c r="DW154" s="130">
        <f>DW155+DW158</f>
        <v>0</v>
      </c>
      <c r="DX154" s="130">
        <f>DX155+DX158</f>
        <v>0</v>
      </c>
      <c r="DY154" s="130">
        <f>DY155+DY158</f>
        <v>0</v>
      </c>
      <c r="DZ154" s="130">
        <f>DZ155+DZ158</f>
        <v>0</v>
      </c>
      <c r="EA154" s="130">
        <f>EA155+EA158</f>
        <v>0</v>
      </c>
      <c r="EB154" s="130">
        <f>EB155+EB158</f>
        <v>0</v>
      </c>
      <c r="EC154" s="130">
        <f>EC155+EC158</f>
        <v>0</v>
      </c>
      <c r="ED154" s="130">
        <f>ED155+ED158</f>
        <v>0</v>
      </c>
      <c r="EE154" s="130">
        <f>EE155+EE158</f>
        <v>0</v>
      </c>
      <c r="EF154" s="130">
        <f>EF155+EF158</f>
        <v>0</v>
      </c>
      <c r="EG154" s="130">
        <f>EG155+EG158</f>
        <v>0</v>
      </c>
      <c r="EH154" s="130">
        <f>EH155+EH158</f>
        <v>0</v>
      </c>
      <c r="EI154" s="130">
        <f>EI155+EI158</f>
        <v>0</v>
      </c>
      <c r="EJ154" s="130">
        <f>EJ155+EJ158</f>
        <v>0</v>
      </c>
      <c r="EK154" s="130">
        <f>EK155+EK158</f>
        <v>0</v>
      </c>
      <c r="EL154" s="130">
        <f>EL155+EL158</f>
        <v>0</v>
      </c>
      <c r="EM154" s="130">
        <f>EM155+EM158</f>
        <v>0</v>
      </c>
      <c r="EN154" s="130">
        <f>EN155+EN158</f>
        <v>0</v>
      </c>
      <c r="EO154" s="130">
        <f>EO155+EO158</f>
        <v>0</v>
      </c>
      <c r="EP154" s="130">
        <f>EP155+EP158</f>
        <v>0</v>
      </c>
      <c r="EQ154" s="130">
        <f>EQ155+EQ158</f>
        <v>0</v>
      </c>
      <c r="ER154" s="130">
        <f>ER155+ER158</f>
        <v>0</v>
      </c>
      <c r="ES154" s="130">
        <f>ES155+ES158</f>
        <v>0</v>
      </c>
      <c r="ET154" s="130">
        <f>ET155+ET158</f>
        <v>0</v>
      </c>
      <c r="EU154" s="130">
        <f>EU155+EU158</f>
        <v>0</v>
      </c>
      <c r="EV154" s="130">
        <f>EV155+EV158</f>
        <v>0</v>
      </c>
      <c r="EW154" s="130">
        <f>EW155+EW158</f>
        <v>0</v>
      </c>
      <c r="EX154" s="130">
        <f>EX155+EX158</f>
        <v>0</v>
      </c>
      <c r="EY154" s="130">
        <f>EY155+EY158</f>
        <v>0</v>
      </c>
      <c r="EZ154" s="130">
        <f>EZ155+EZ158</f>
        <v>0</v>
      </c>
      <c r="FA154" s="130">
        <f>FA155+FA158</f>
        <v>0</v>
      </c>
      <c r="FB154" s="130">
        <f>FB155+FB158</f>
        <v>60.338999999999999</v>
      </c>
      <c r="FC154" s="146"/>
      <c r="FD154" s="146"/>
      <c r="FE154" s="146"/>
      <c r="FF154" s="146"/>
      <c r="FG154" s="146"/>
      <c r="FH154" s="146"/>
      <c r="FI154" s="146"/>
      <c r="FJ154" s="146"/>
      <c r="FK154" s="146"/>
      <c r="FL154" s="146"/>
      <c r="FM154" s="146"/>
      <c r="FN154" s="146"/>
      <c r="FO154" s="146"/>
      <c r="FP154" s="146"/>
      <c r="FQ154" s="146"/>
      <c r="FR154" s="146"/>
      <c r="FS154" s="146"/>
      <c r="FT154" s="146"/>
      <c r="FU154" s="146"/>
      <c r="FV154" s="146"/>
      <c r="FW154" s="146"/>
      <c r="FX154" s="146"/>
      <c r="FY154" s="146"/>
      <c r="FZ154" s="146"/>
      <c r="GA154" s="145"/>
      <c r="GB154" s="81">
        <f>GB155</f>
        <v>10.390799999999999</v>
      </c>
      <c r="GC154" s="80">
        <f>GC155</f>
        <v>0.67796610169491534</v>
      </c>
      <c r="GD154" s="80">
        <f>GD155</f>
        <v>0</v>
      </c>
      <c r="GE154" s="80">
        <f>GE155+GE158</f>
        <v>6.7796610169491531</v>
      </c>
      <c r="GF154" s="80">
        <f>GF155</f>
        <v>0</v>
      </c>
      <c r="GG154" s="79">
        <f>SUM(GB154:GF154)</f>
        <v>17.848427118644068</v>
      </c>
      <c r="GH154" s="1"/>
      <c r="GI154" s="78"/>
      <c r="GJ154" s="78"/>
      <c r="GK154" s="78"/>
      <c r="GL154" s="78"/>
      <c r="GM154" s="78"/>
      <c r="GN154" s="78"/>
      <c r="GO154" s="78"/>
      <c r="GP154" s="78"/>
      <c r="GQ154" s="78"/>
      <c r="GR154" s="78"/>
      <c r="GS154" s="78"/>
      <c r="GT154" s="78"/>
      <c r="GU154" s="78"/>
      <c r="GV154" s="78"/>
      <c r="GW154" s="78"/>
      <c r="GX154" s="78"/>
      <c r="GY154" s="78"/>
      <c r="GZ154" s="78"/>
      <c r="HA154" s="78"/>
      <c r="HB154" s="78"/>
      <c r="HC154" s="78"/>
      <c r="HD154" s="78"/>
      <c r="HE154" s="78"/>
      <c r="HF154" s="78"/>
      <c r="HG154" s="78"/>
      <c r="HH154" s="78"/>
      <c r="HI154" s="78"/>
      <c r="HJ154" s="78"/>
      <c r="HK154" s="78"/>
      <c r="HL154" s="78"/>
      <c r="HM154" s="78"/>
      <c r="HN154" s="78"/>
      <c r="HO154" s="78"/>
      <c r="HP154" s="78"/>
      <c r="HQ154" s="78"/>
      <c r="HR154" s="78"/>
      <c r="HS154" s="78"/>
      <c r="HT154" s="78"/>
      <c r="HU154" s="78"/>
      <c r="HV154" s="78"/>
      <c r="HW154" s="78"/>
      <c r="HX154" s="78"/>
      <c r="HY154" s="78"/>
      <c r="HZ154" s="78"/>
      <c r="IA154" s="78"/>
      <c r="IB154" s="78"/>
      <c r="IC154" s="78"/>
      <c r="ID154" s="78"/>
      <c r="IE154" s="78"/>
      <c r="IF154" s="78"/>
      <c r="IG154" s="78"/>
      <c r="IH154" s="78"/>
      <c r="II154" s="78"/>
      <c r="IJ154" s="78"/>
      <c r="IK154" s="78"/>
      <c r="IL154" s="78"/>
      <c r="IM154" s="78"/>
      <c r="IN154" s="78"/>
      <c r="IO154" s="78"/>
    </row>
    <row r="155" spans="1:249" s="10" customFormat="1" x14ac:dyDescent="0.25">
      <c r="A155" s="132"/>
      <c r="B155" s="133" t="s">
        <v>33</v>
      </c>
      <c r="C155" s="124"/>
      <c r="D155" s="139" t="s">
        <v>99</v>
      </c>
      <c r="E155" s="130"/>
      <c r="F155" s="130"/>
      <c r="G155" s="123"/>
      <c r="H155" s="123"/>
      <c r="I155" s="130">
        <f>SUM(I156:I157)</f>
        <v>418.98380123999993</v>
      </c>
      <c r="J155" s="130">
        <f>SUM(J156:J157)</f>
        <v>52.338999999999999</v>
      </c>
      <c r="K155" s="81" t="s">
        <v>96</v>
      </c>
      <c r="L155" s="85">
        <f>SUM(L157:L157)</f>
        <v>0</v>
      </c>
      <c r="M155" s="85">
        <f>SUM(M157:M157)</f>
        <v>0</v>
      </c>
      <c r="N155" s="80">
        <f>SUM(N157:N157)</f>
        <v>0</v>
      </c>
      <c r="O155" s="85">
        <f>SUM(O157:O157)</f>
        <v>0</v>
      </c>
      <c r="P155" s="85">
        <f>SUM(P157:P157)</f>
        <v>0</v>
      </c>
      <c r="Q155" s="80">
        <f>SUM(Q157:Q157)</f>
        <v>0</v>
      </c>
      <c r="R155" s="85">
        <f>SUM(R157:R157)</f>
        <v>0</v>
      </c>
      <c r="S155" s="85">
        <f>SUM(S157:S157)</f>
        <v>0</v>
      </c>
      <c r="T155" s="80">
        <f>SUM(T157:T157)</f>
        <v>0</v>
      </c>
      <c r="U155" s="85">
        <f>SUM(U157:U157)</f>
        <v>0</v>
      </c>
      <c r="V155" s="85">
        <f>SUM(V157:V157)</f>
        <v>0</v>
      </c>
      <c r="W155" s="80">
        <f>SUM(W157:W157)</f>
        <v>0</v>
      </c>
      <c r="X155" s="85">
        <f>SUM(X157:X157)</f>
        <v>0</v>
      </c>
      <c r="Y155" s="85">
        <f>SUM(Y157:Y157)</f>
        <v>0</v>
      </c>
      <c r="Z155" s="79" t="s">
        <v>96</v>
      </c>
      <c r="AA155" s="59"/>
      <c r="AB155" s="58"/>
      <c r="AC155" s="81">
        <f>SUM(AC156:AC157)</f>
        <v>51.539000000000001</v>
      </c>
      <c r="AD155" s="80">
        <f>SUM(AD157:AD157)</f>
        <v>0</v>
      </c>
      <c r="AE155" s="80">
        <f>SUM(AE157:AE157)</f>
        <v>0</v>
      </c>
      <c r="AF155" s="80">
        <f>SUM(AF157:AF157)</f>
        <v>0</v>
      </c>
      <c r="AG155" s="80">
        <f>SUM(AG157:AG157)</f>
        <v>0</v>
      </c>
      <c r="AH155" s="80">
        <f>SUM(AH157:AH157)</f>
        <v>0</v>
      </c>
      <c r="AI155" s="80">
        <f>SUM(AI157:AI157)</f>
        <v>0</v>
      </c>
      <c r="AJ155" s="80">
        <f>SUM(AJ157:AJ157)</f>
        <v>0</v>
      </c>
      <c r="AK155" s="80">
        <f>SUM(AK157:AK157)</f>
        <v>0</v>
      </c>
      <c r="AL155" s="80">
        <f>SUM(AL157:AL157)</f>
        <v>0</v>
      </c>
      <c r="AM155" s="80">
        <f>SUM(AM157:AM157)</f>
        <v>0</v>
      </c>
      <c r="AN155" s="80">
        <f>SUM(AN157:AN157)</f>
        <v>0</v>
      </c>
      <c r="AO155" s="80">
        <f>SUM(AO157:AO157)</f>
        <v>0</v>
      </c>
      <c r="AP155" s="80">
        <f>SUM(AP157:AP157)</f>
        <v>0</v>
      </c>
      <c r="AQ155" s="80">
        <f>SUM(AQ157:AQ157)</f>
        <v>0</v>
      </c>
      <c r="AR155" s="80">
        <f>SUM(AR157:AR157)</f>
        <v>0</v>
      </c>
      <c r="AS155" s="80">
        <f>SUM(AS157:AS157)</f>
        <v>0</v>
      </c>
      <c r="AT155" s="80">
        <f>SUM(AT157:AT157)</f>
        <v>0</v>
      </c>
      <c r="AU155" s="80">
        <f>SUM(AU157:AU157)</f>
        <v>0</v>
      </c>
      <c r="AV155" s="80">
        <f>SUM(AV157:AV157)</f>
        <v>0</v>
      </c>
      <c r="AW155" s="80">
        <f>SUM(AW157:AW157)</f>
        <v>0</v>
      </c>
      <c r="AX155" s="80">
        <f>SUM(AX157:AX157)</f>
        <v>0</v>
      </c>
      <c r="AY155" s="80">
        <f>SUM(AY157:AY157)</f>
        <v>0</v>
      </c>
      <c r="AZ155" s="80">
        <f>SUM(AZ157:AZ157)</f>
        <v>0</v>
      </c>
      <c r="BA155" s="80">
        <f>SUM(BA157:BA157)</f>
        <v>0</v>
      </c>
      <c r="BB155" s="80">
        <f>SUM(BB157:BB157)</f>
        <v>0</v>
      </c>
      <c r="BC155" s="80">
        <f>SUM(BC157:BC157)</f>
        <v>0.8</v>
      </c>
      <c r="BD155" s="80">
        <f>SUM(BD157:BD157)</f>
        <v>0</v>
      </c>
      <c r="BE155" s="80">
        <f>SUM(BE157:BE157)</f>
        <v>0</v>
      </c>
      <c r="BF155" s="80">
        <f>SUM(BF157:BF157)</f>
        <v>0</v>
      </c>
      <c r="BG155" s="80">
        <f>SUM(BG157:BG157)</f>
        <v>0</v>
      </c>
      <c r="BH155" s="80">
        <f>SUM(BH157:BH157)</f>
        <v>0</v>
      </c>
      <c r="BI155" s="80">
        <f>SUM(BI157:BI157)</f>
        <v>0</v>
      </c>
      <c r="BJ155" s="80">
        <f>SUM(BJ157:BJ157)</f>
        <v>0</v>
      </c>
      <c r="BK155" s="80">
        <f>SUM(BK157:BK157)</f>
        <v>0</v>
      </c>
      <c r="BL155" s="80">
        <f>SUM(BL157:BL157)</f>
        <v>0</v>
      </c>
      <c r="BM155" s="80">
        <f>SUM(BM157:BM157)</f>
        <v>0</v>
      </c>
      <c r="BN155" s="80">
        <f>SUM(BN157:BN157)</f>
        <v>0</v>
      </c>
      <c r="BO155" s="80">
        <f>SUM(BO157:BO157)</f>
        <v>0</v>
      </c>
      <c r="BP155" s="80">
        <f>SUM(BP157:BP157)</f>
        <v>0</v>
      </c>
      <c r="BQ155" s="80">
        <f>SUM(BQ157:BQ157)</f>
        <v>0</v>
      </c>
      <c r="BR155" s="80">
        <f>SUM(BR157:BR157)</f>
        <v>0</v>
      </c>
      <c r="BS155" s="80">
        <f>SUM(BS157:BS157)</f>
        <v>0</v>
      </c>
      <c r="BT155" s="80">
        <f>SUM(BT157:BT157)</f>
        <v>0</v>
      </c>
      <c r="BU155" s="80">
        <f>SUM(BU157:BU157)</f>
        <v>0</v>
      </c>
      <c r="BV155" s="80">
        <f>SUM(BV157:BV157)</f>
        <v>0</v>
      </c>
      <c r="BW155" s="80">
        <f>SUM(BW157:BW157)</f>
        <v>0</v>
      </c>
      <c r="BX155" s="80">
        <f>SUM(BX157:BX157)</f>
        <v>0</v>
      </c>
      <c r="BY155" s="80">
        <f>SUM(BY157:BY157)</f>
        <v>0</v>
      </c>
      <c r="BZ155" s="80">
        <f>SUM(BZ157:BZ157)</f>
        <v>0</v>
      </c>
      <c r="CA155" s="80">
        <f>SUM(CA157:CA157)</f>
        <v>0</v>
      </c>
      <c r="CB155" s="80">
        <f>SUM(CB157:CB157)</f>
        <v>0</v>
      </c>
      <c r="CC155" s="80">
        <f>SUM(CC157:CC157)</f>
        <v>0</v>
      </c>
      <c r="CD155" s="80">
        <f>SUM(CD157:CD157)</f>
        <v>0</v>
      </c>
      <c r="CE155" s="80">
        <f>SUM(CE157:CE157)</f>
        <v>0</v>
      </c>
      <c r="CF155" s="80">
        <f>SUM(CF157:CF157)</f>
        <v>0</v>
      </c>
      <c r="CG155" s="80">
        <f>SUM(CG157:CG157)</f>
        <v>0</v>
      </c>
      <c r="CH155" s="80">
        <f>SUM(CH157:CH157)</f>
        <v>0</v>
      </c>
      <c r="CI155" s="80">
        <f>SUM(CI157:CI157)</f>
        <v>0</v>
      </c>
      <c r="CJ155" s="80">
        <f>SUM(CJ157:CJ157)</f>
        <v>0</v>
      </c>
      <c r="CK155" s="80">
        <f>SUM(CK157:CK157)</f>
        <v>0</v>
      </c>
      <c r="CL155" s="80">
        <f>SUM(CL157:CL157)</f>
        <v>0</v>
      </c>
      <c r="CM155" s="80">
        <f>SUM(CM157:CM157)</f>
        <v>0</v>
      </c>
      <c r="CN155" s="80">
        <f>SUM(CN157:CN157)</f>
        <v>0</v>
      </c>
      <c r="CO155" s="80">
        <f>SUM(CO157:CO157)</f>
        <v>0</v>
      </c>
      <c r="CP155" s="80">
        <f>SUM(CP157:CP157)</f>
        <v>0</v>
      </c>
      <c r="CQ155" s="80">
        <f>SUM(CQ157:CQ157)</f>
        <v>0</v>
      </c>
      <c r="CR155" s="80">
        <f>SUM(CR157:CR157)</f>
        <v>0</v>
      </c>
      <c r="CS155" s="80">
        <f>SUM(CS157:CS157)</f>
        <v>0</v>
      </c>
      <c r="CT155" s="80">
        <f>SUM(CT157:CT157)</f>
        <v>0</v>
      </c>
      <c r="CU155" s="80">
        <f>SUM(CU157:CU157)</f>
        <v>0</v>
      </c>
      <c r="CV155" s="80">
        <f>SUM(CV157:CV157)</f>
        <v>0</v>
      </c>
      <c r="CW155" s="80">
        <f>SUM(CW157:CW157)</f>
        <v>0</v>
      </c>
      <c r="CX155" s="80">
        <f>SUM(CX157:CX157)</f>
        <v>0</v>
      </c>
      <c r="CY155" s="80">
        <f>SUM(CY157:CY157)</f>
        <v>0</v>
      </c>
      <c r="CZ155" s="80">
        <f>SUM(CZ157:CZ157)</f>
        <v>0</v>
      </c>
      <c r="DA155" s="181">
        <f>SUM(DA157:DA157)</f>
        <v>0</v>
      </c>
      <c r="DB155" s="130">
        <f>SUM(DB156:DB157)</f>
        <v>0</v>
      </c>
      <c r="DC155" s="130">
        <f>SUM(DC157:DC157)</f>
        <v>0</v>
      </c>
      <c r="DD155" s="130">
        <f>SUM(DD157:DD157)</f>
        <v>0</v>
      </c>
      <c r="DE155" s="130">
        <f>SUM(DE157:DE157)</f>
        <v>0</v>
      </c>
      <c r="DF155" s="130">
        <f>SUM(DF157:DF157)</f>
        <v>0</v>
      </c>
      <c r="DG155" s="130">
        <f>SUM(DG157:DG157)</f>
        <v>0</v>
      </c>
      <c r="DH155" s="130">
        <f>SUM(DH157:DH157)</f>
        <v>0</v>
      </c>
      <c r="DI155" s="130">
        <f>SUM(DI157:DI157)</f>
        <v>0</v>
      </c>
      <c r="DJ155" s="130">
        <f>SUM(DJ157:DJ157)</f>
        <v>0</v>
      </c>
      <c r="DK155" s="130">
        <f>SUM(DK157:DK157)</f>
        <v>0</v>
      </c>
      <c r="DL155" s="130">
        <f>SUM(DL157:DL157)</f>
        <v>0</v>
      </c>
      <c r="DM155" s="130">
        <f>SUM(DM157:DM157)</f>
        <v>0</v>
      </c>
      <c r="DN155" s="130">
        <f>SUM(DN157:DN157)</f>
        <v>0</v>
      </c>
      <c r="DO155" s="130">
        <f>SUM(DO157:DO157)</f>
        <v>0</v>
      </c>
      <c r="DP155" s="130">
        <f>SUM(DP157:DP157)</f>
        <v>0</v>
      </c>
      <c r="DQ155" s="130">
        <f>SUM(DQ157:DQ157)</f>
        <v>0</v>
      </c>
      <c r="DR155" s="130">
        <f>SUM(DR157:DR157)</f>
        <v>0</v>
      </c>
      <c r="DS155" s="130">
        <f>SUM(DS157:DS157)</f>
        <v>0</v>
      </c>
      <c r="DT155" s="130">
        <f>SUM(DT157:DT157)</f>
        <v>0</v>
      </c>
      <c r="DU155" s="130">
        <f>SUM(DU157:DU157)</f>
        <v>0</v>
      </c>
      <c r="DV155" s="130">
        <f>SUM(DV157:DV157)</f>
        <v>0</v>
      </c>
      <c r="DW155" s="130">
        <f>SUM(DW157:DW157)</f>
        <v>0</v>
      </c>
      <c r="DX155" s="130">
        <f>SUM(DX157:DX157)</f>
        <v>0</v>
      </c>
      <c r="DY155" s="130">
        <f>SUM(DY157:DY157)</f>
        <v>0</v>
      </c>
      <c r="DZ155" s="130">
        <f>SUM(DZ157:DZ157)</f>
        <v>0</v>
      </c>
      <c r="EA155" s="130">
        <f>SUM(EA157:EA157)</f>
        <v>0</v>
      </c>
      <c r="EB155" s="130">
        <f>SUM(EB157:EB157)</f>
        <v>0</v>
      </c>
      <c r="EC155" s="80">
        <f>SUM(EC157:EC157)</f>
        <v>0</v>
      </c>
      <c r="ED155" s="80">
        <f>SUM(ED157:ED157)</f>
        <v>0</v>
      </c>
      <c r="EE155" s="80">
        <f>SUM(EE157:EE157)</f>
        <v>0</v>
      </c>
      <c r="EF155" s="80">
        <f>SUM(EF157:EF157)</f>
        <v>0</v>
      </c>
      <c r="EG155" s="80">
        <f>SUM(EG157:EG157)</f>
        <v>0</v>
      </c>
      <c r="EH155" s="80">
        <f>SUM(EH157:EH157)</f>
        <v>0</v>
      </c>
      <c r="EI155" s="80">
        <f>SUM(EI157:EI157)</f>
        <v>0</v>
      </c>
      <c r="EJ155" s="80">
        <f>SUM(EJ157:EJ157)</f>
        <v>0</v>
      </c>
      <c r="EK155" s="80">
        <f>SUM(EK157:EK157)</f>
        <v>0</v>
      </c>
      <c r="EL155" s="80">
        <f>SUM(EL157:EL157)</f>
        <v>0</v>
      </c>
      <c r="EM155" s="80">
        <f>SUM(EM157:EM157)</f>
        <v>0</v>
      </c>
      <c r="EN155" s="80">
        <f>SUM(EN157:EN157)</f>
        <v>0</v>
      </c>
      <c r="EO155" s="80">
        <f>SUM(EO157:EO157)</f>
        <v>0</v>
      </c>
      <c r="EP155" s="80">
        <f>SUM(EP157:EP157)</f>
        <v>0</v>
      </c>
      <c r="EQ155" s="80">
        <f>SUM(EQ157:EQ157)</f>
        <v>0</v>
      </c>
      <c r="ER155" s="80">
        <f>SUM(ER157:ER157)</f>
        <v>0</v>
      </c>
      <c r="ES155" s="80">
        <f>SUM(ES157:ES157)</f>
        <v>0</v>
      </c>
      <c r="ET155" s="80">
        <f>SUM(ET157:ET157)</f>
        <v>0</v>
      </c>
      <c r="EU155" s="80">
        <f>SUM(EU157:EU157)</f>
        <v>0</v>
      </c>
      <c r="EV155" s="80">
        <f>SUM(EV157:EV157)</f>
        <v>0</v>
      </c>
      <c r="EW155" s="80">
        <f>SUM(EW157:EW157)</f>
        <v>0</v>
      </c>
      <c r="EX155" s="80">
        <f>SUM(EX157:EX157)</f>
        <v>0</v>
      </c>
      <c r="EY155" s="80">
        <f>SUM(EY157:EY157)</f>
        <v>0</v>
      </c>
      <c r="EZ155" s="80">
        <f>SUM(EZ157:EZ157)</f>
        <v>0</v>
      </c>
      <c r="FA155" s="80">
        <f>SUM(FA157:FA157)</f>
        <v>0</v>
      </c>
      <c r="FB155" s="84">
        <f>AC155+BC155+CB155+DB155+EB155</f>
        <v>52.338999999999999</v>
      </c>
      <c r="FC155" s="146"/>
      <c r="FD155" s="146"/>
      <c r="FE155" s="146"/>
      <c r="FF155" s="146"/>
      <c r="FG155" s="146"/>
      <c r="FH155" s="146"/>
      <c r="FI155" s="146"/>
      <c r="FJ155" s="146"/>
      <c r="FK155" s="146"/>
      <c r="FL155" s="146"/>
      <c r="FM155" s="146"/>
      <c r="FN155" s="146"/>
      <c r="FO155" s="146"/>
      <c r="FP155" s="146"/>
      <c r="FQ155" s="146"/>
      <c r="FR155" s="146"/>
      <c r="FS155" s="146"/>
      <c r="FT155" s="146"/>
      <c r="FU155" s="146"/>
      <c r="FV155" s="146"/>
      <c r="FW155" s="146"/>
      <c r="FX155" s="146"/>
      <c r="FY155" s="146"/>
      <c r="FZ155" s="146"/>
      <c r="GA155" s="145"/>
      <c r="GB155" s="81">
        <f>SUM(GB156:GB157)</f>
        <v>10.390799999999999</v>
      </c>
      <c r="GC155" s="80">
        <f>SUM(GC157:GC157)</f>
        <v>0.67796610169491534</v>
      </c>
      <c r="GD155" s="80">
        <f>SUM(GD157:GD157)</f>
        <v>0</v>
      </c>
      <c r="GE155" s="80">
        <f>SUM(GE157:GE157)</f>
        <v>0</v>
      </c>
      <c r="GF155" s="80">
        <f>SUM(GF157:GF157)</f>
        <v>0</v>
      </c>
      <c r="GG155" s="79">
        <f>SUM(GB155:GF155)</f>
        <v>11.068766101694914</v>
      </c>
      <c r="GH155" s="1"/>
      <c r="GI155" s="78"/>
      <c r="GJ155" s="78"/>
      <c r="GK155" s="78"/>
      <c r="GL155" s="78"/>
      <c r="GM155" s="78"/>
      <c r="GN155" s="78"/>
      <c r="GO155" s="78"/>
      <c r="GP155" s="78"/>
      <c r="GQ155" s="78"/>
      <c r="GR155" s="78"/>
      <c r="GS155" s="78"/>
      <c r="GT155" s="78"/>
      <c r="GU155" s="78"/>
      <c r="GV155" s="78"/>
      <c r="GW155" s="78"/>
      <c r="GX155" s="78"/>
      <c r="GY155" s="78"/>
      <c r="GZ155" s="78"/>
      <c r="HA155" s="78"/>
      <c r="HB155" s="78"/>
      <c r="HC155" s="78"/>
      <c r="HD155" s="78"/>
      <c r="HE155" s="78"/>
      <c r="HF155" s="78"/>
      <c r="HG155" s="78"/>
      <c r="HH155" s="78"/>
      <c r="HI155" s="78"/>
      <c r="HJ155" s="78"/>
      <c r="HK155" s="78"/>
      <c r="HL155" s="78"/>
      <c r="HM155" s="78"/>
      <c r="HN155" s="78"/>
      <c r="HO155" s="78"/>
      <c r="HP155" s="78"/>
      <c r="HQ155" s="78"/>
      <c r="HR155" s="78"/>
      <c r="HS155" s="78"/>
      <c r="HT155" s="78"/>
      <c r="HU155" s="78"/>
      <c r="HV155" s="78"/>
      <c r="HW155" s="78"/>
      <c r="HX155" s="78"/>
      <c r="HY155" s="78"/>
      <c r="HZ155" s="78"/>
      <c r="IA155" s="78"/>
      <c r="IB155" s="78"/>
      <c r="IC155" s="78"/>
      <c r="ID155" s="78"/>
      <c r="IE155" s="78"/>
      <c r="IF155" s="78"/>
      <c r="IG155" s="78"/>
      <c r="IH155" s="78"/>
      <c r="II155" s="78"/>
      <c r="IJ155" s="78"/>
      <c r="IK155" s="78"/>
      <c r="IL155" s="78"/>
      <c r="IM155" s="78"/>
      <c r="IN155" s="78"/>
      <c r="IO155" s="78"/>
    </row>
    <row r="156" spans="1:249" s="10" customFormat="1" x14ac:dyDescent="0.25">
      <c r="A156" s="126">
        <f>A152+1</f>
        <v>56</v>
      </c>
      <c r="B156" s="125" t="s">
        <v>98</v>
      </c>
      <c r="C156" s="124" t="s">
        <v>31</v>
      </c>
      <c r="D156" s="123" t="s">
        <v>97</v>
      </c>
      <c r="E156" s="180"/>
      <c r="F156" s="130"/>
      <c r="G156" s="123">
        <v>2008</v>
      </c>
      <c r="H156" s="123">
        <v>2013</v>
      </c>
      <c r="I156" s="122">
        <v>195.59264167999999</v>
      </c>
      <c r="J156" s="122">
        <v>49.432000000000002</v>
      </c>
      <c r="K156" s="53" t="s">
        <v>96</v>
      </c>
      <c r="L156" s="85">
        <v>2.6</v>
      </c>
      <c r="M156" s="85"/>
      <c r="N156" s="80"/>
      <c r="O156" s="85"/>
      <c r="P156" s="85"/>
      <c r="Q156" s="80"/>
      <c r="R156" s="85"/>
      <c r="S156" s="85"/>
      <c r="T156" s="80"/>
      <c r="U156" s="85"/>
      <c r="V156" s="85"/>
      <c r="W156" s="80"/>
      <c r="X156" s="85"/>
      <c r="Y156" s="85"/>
      <c r="Z156" s="51" t="s">
        <v>96</v>
      </c>
      <c r="AA156" s="59">
        <v>2.6</v>
      </c>
      <c r="AB156" s="58"/>
      <c r="AC156" s="53">
        <v>49.432000000000002</v>
      </c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0"/>
      <c r="BD156" s="80"/>
      <c r="BE156" s="80"/>
      <c r="BF156" s="80"/>
      <c r="BG156" s="80"/>
      <c r="BH156" s="80"/>
      <c r="BI156" s="80"/>
      <c r="BJ156" s="80"/>
      <c r="BK156" s="80"/>
      <c r="BL156" s="80"/>
      <c r="BM156" s="80"/>
      <c r="BN156" s="80"/>
      <c r="BO156" s="80"/>
      <c r="BP156" s="80"/>
      <c r="BQ156" s="80"/>
      <c r="BR156" s="80"/>
      <c r="BS156" s="80"/>
      <c r="BT156" s="80"/>
      <c r="BU156" s="80"/>
      <c r="BV156" s="80"/>
      <c r="BW156" s="80"/>
      <c r="BX156" s="80"/>
      <c r="BY156" s="80"/>
      <c r="BZ156" s="80"/>
      <c r="CA156" s="80"/>
      <c r="CB156" s="80"/>
      <c r="CC156" s="80"/>
      <c r="CD156" s="80"/>
      <c r="CE156" s="80"/>
      <c r="CF156" s="80"/>
      <c r="CG156" s="80"/>
      <c r="CH156" s="80"/>
      <c r="CI156" s="80"/>
      <c r="CJ156" s="80"/>
      <c r="CK156" s="80"/>
      <c r="CL156" s="80"/>
      <c r="CM156" s="80"/>
      <c r="CN156" s="80"/>
      <c r="CO156" s="80"/>
      <c r="CP156" s="80"/>
      <c r="CQ156" s="80"/>
      <c r="CR156" s="80"/>
      <c r="CS156" s="80"/>
      <c r="CT156" s="80"/>
      <c r="CU156" s="80"/>
      <c r="CV156" s="80"/>
      <c r="CW156" s="80"/>
      <c r="CX156" s="80"/>
      <c r="CY156" s="80"/>
      <c r="CZ156" s="80"/>
      <c r="DA156" s="80"/>
      <c r="DB156" s="130"/>
      <c r="DC156" s="130"/>
      <c r="DD156" s="130"/>
      <c r="DE156" s="130"/>
      <c r="DF156" s="130"/>
      <c r="DG156" s="130"/>
      <c r="DH156" s="130"/>
      <c r="DI156" s="130"/>
      <c r="DJ156" s="130"/>
      <c r="DK156" s="130"/>
      <c r="DL156" s="130"/>
      <c r="DM156" s="130"/>
      <c r="DN156" s="130"/>
      <c r="DO156" s="130"/>
      <c r="DP156" s="130"/>
      <c r="DQ156" s="130"/>
      <c r="DR156" s="130"/>
      <c r="DS156" s="130"/>
      <c r="DT156" s="130"/>
      <c r="DU156" s="130"/>
      <c r="DV156" s="130"/>
      <c r="DW156" s="130"/>
      <c r="DX156" s="130"/>
      <c r="DY156" s="130"/>
      <c r="DZ156" s="130"/>
      <c r="EA156" s="130"/>
      <c r="EB156" s="130"/>
      <c r="EC156" s="80"/>
      <c r="ED156" s="80"/>
      <c r="EE156" s="80"/>
      <c r="EF156" s="80"/>
      <c r="EG156" s="80"/>
      <c r="EH156" s="80"/>
      <c r="EI156" s="80"/>
      <c r="EJ156" s="80"/>
      <c r="EK156" s="80"/>
      <c r="EL156" s="80"/>
      <c r="EM156" s="80"/>
      <c r="EN156" s="80"/>
      <c r="EO156" s="80"/>
      <c r="EP156" s="80"/>
      <c r="EQ156" s="80"/>
      <c r="ER156" s="80"/>
      <c r="ES156" s="80"/>
      <c r="ET156" s="80"/>
      <c r="EU156" s="80"/>
      <c r="EV156" s="80"/>
      <c r="EW156" s="80"/>
      <c r="EX156" s="80"/>
      <c r="EY156" s="80"/>
      <c r="EZ156" s="80"/>
      <c r="FA156" s="80"/>
      <c r="FB156" s="119">
        <f>AC156+BC156+CB156+DB156+EB156</f>
        <v>49.432000000000002</v>
      </c>
      <c r="FC156" s="146"/>
      <c r="FD156" s="146"/>
      <c r="FE156" s="146"/>
      <c r="FF156" s="146"/>
      <c r="FG156" s="146"/>
      <c r="FH156" s="146"/>
      <c r="FI156" s="146"/>
      <c r="FJ156" s="146"/>
      <c r="FK156" s="146"/>
      <c r="FL156" s="146"/>
      <c r="FM156" s="146"/>
      <c r="FN156" s="146"/>
      <c r="FO156" s="146"/>
      <c r="FP156" s="146"/>
      <c r="FQ156" s="146"/>
      <c r="FR156" s="146"/>
      <c r="FS156" s="146"/>
      <c r="FT156" s="146"/>
      <c r="FU156" s="146"/>
      <c r="FV156" s="146"/>
      <c r="FW156" s="146"/>
      <c r="FX156" s="146"/>
      <c r="FY156" s="146"/>
      <c r="FZ156" s="146"/>
      <c r="GA156" s="145"/>
      <c r="GB156" s="53">
        <v>8.5117999999999991</v>
      </c>
      <c r="GC156" s="80"/>
      <c r="GD156" s="80"/>
      <c r="GE156" s="80"/>
      <c r="GF156" s="80"/>
      <c r="GG156" s="114">
        <f>SUM(GB156:GF156)</f>
        <v>8.5117999999999991</v>
      </c>
      <c r="GH156" s="1"/>
      <c r="GI156" s="78"/>
      <c r="GJ156" s="78"/>
      <c r="GK156" s="78"/>
      <c r="GL156" s="78"/>
      <c r="GM156" s="78"/>
      <c r="GN156" s="78"/>
      <c r="GO156" s="78"/>
      <c r="GP156" s="78"/>
      <c r="GQ156" s="78"/>
      <c r="GR156" s="78"/>
      <c r="GS156" s="78"/>
      <c r="GT156" s="78"/>
      <c r="GU156" s="78"/>
      <c r="GV156" s="78"/>
      <c r="GW156" s="78"/>
      <c r="GX156" s="78"/>
      <c r="GY156" s="78"/>
      <c r="GZ156" s="78"/>
      <c r="HA156" s="78"/>
      <c r="HB156" s="78"/>
      <c r="HC156" s="78"/>
      <c r="HD156" s="78"/>
      <c r="HE156" s="78"/>
      <c r="HF156" s="78"/>
      <c r="HG156" s="78"/>
      <c r="HH156" s="78"/>
      <c r="HI156" s="78"/>
      <c r="HJ156" s="78"/>
      <c r="HK156" s="78"/>
      <c r="HL156" s="78"/>
      <c r="HM156" s="78"/>
      <c r="HN156" s="78"/>
      <c r="HO156" s="78"/>
      <c r="HP156" s="78"/>
      <c r="HQ156" s="78"/>
      <c r="HR156" s="78"/>
      <c r="HS156" s="78"/>
      <c r="HT156" s="78"/>
      <c r="HU156" s="78"/>
      <c r="HV156" s="78"/>
      <c r="HW156" s="78"/>
      <c r="HX156" s="78"/>
      <c r="HY156" s="78"/>
      <c r="HZ156" s="78"/>
      <c r="IA156" s="78"/>
      <c r="IB156" s="78"/>
      <c r="IC156" s="78"/>
      <c r="ID156" s="78"/>
      <c r="IE156" s="78"/>
      <c r="IF156" s="78"/>
      <c r="IG156" s="78"/>
      <c r="IH156" s="78"/>
      <c r="II156" s="78"/>
      <c r="IJ156" s="78"/>
      <c r="IK156" s="78"/>
      <c r="IL156" s="78"/>
      <c r="IM156" s="78"/>
      <c r="IN156" s="78"/>
      <c r="IO156" s="78"/>
    </row>
    <row r="157" spans="1:249" x14ac:dyDescent="0.25">
      <c r="A157" s="126">
        <f>A156+1</f>
        <v>57</v>
      </c>
      <c r="B157" s="125" t="s">
        <v>95</v>
      </c>
      <c r="C157" s="124" t="s">
        <v>31</v>
      </c>
      <c r="D157" s="123" t="s">
        <v>94</v>
      </c>
      <c r="E157" s="123"/>
      <c r="F157" s="139"/>
      <c r="G157" s="123">
        <v>2010</v>
      </c>
      <c r="H157" s="123">
        <v>2013</v>
      </c>
      <c r="I157" s="122">
        <v>223.39115955999998</v>
      </c>
      <c r="J157" s="122">
        <v>2.907</v>
      </c>
      <c r="K157" s="140"/>
      <c r="L157" s="139"/>
      <c r="M157" s="139"/>
      <c r="N157" s="123"/>
      <c r="O157" s="139"/>
      <c r="P157" s="139"/>
      <c r="Q157" s="123"/>
      <c r="R157" s="139"/>
      <c r="S157" s="139"/>
      <c r="T157" s="123"/>
      <c r="U157" s="139"/>
      <c r="V157" s="139"/>
      <c r="W157" s="123"/>
      <c r="X157" s="128"/>
      <c r="Y157" s="128"/>
      <c r="Z157" s="51"/>
      <c r="AA157" s="59"/>
      <c r="AB157" s="58"/>
      <c r="AC157" s="53">
        <v>2.1070000000000002</v>
      </c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>
        <v>0.8</v>
      </c>
      <c r="BD157" s="115"/>
      <c r="BE157" s="115"/>
      <c r="BF157" s="115"/>
      <c r="BG157" s="115"/>
      <c r="BH157" s="115"/>
      <c r="BI157" s="115"/>
      <c r="BJ157" s="115"/>
      <c r="BK157" s="115"/>
      <c r="BL157" s="115"/>
      <c r="BM157" s="115"/>
      <c r="BN157" s="115"/>
      <c r="BO157" s="115"/>
      <c r="BP157" s="115"/>
      <c r="BQ157" s="115"/>
      <c r="BR157" s="115"/>
      <c r="BS157" s="115"/>
      <c r="BT157" s="115"/>
      <c r="BU157" s="115"/>
      <c r="BV157" s="115"/>
      <c r="BW157" s="115"/>
      <c r="BX157" s="115"/>
      <c r="BY157" s="115"/>
      <c r="BZ157" s="115"/>
      <c r="CA157" s="115"/>
      <c r="CB157" s="115"/>
      <c r="CC157" s="115"/>
      <c r="CD157" s="115"/>
      <c r="CE157" s="115"/>
      <c r="CF157" s="115"/>
      <c r="CG157" s="115"/>
      <c r="CH157" s="115"/>
      <c r="CI157" s="115"/>
      <c r="CJ157" s="115"/>
      <c r="CK157" s="115"/>
      <c r="CL157" s="115"/>
      <c r="CM157" s="115"/>
      <c r="CN157" s="115"/>
      <c r="CO157" s="115"/>
      <c r="CP157" s="115"/>
      <c r="CQ157" s="115"/>
      <c r="CR157" s="115"/>
      <c r="CS157" s="115"/>
      <c r="CT157" s="115"/>
      <c r="CU157" s="115"/>
      <c r="CV157" s="115"/>
      <c r="CW157" s="115"/>
      <c r="CX157" s="115"/>
      <c r="CY157" s="115"/>
      <c r="CZ157" s="115"/>
      <c r="DA157" s="115"/>
      <c r="DB157" s="171"/>
      <c r="DC157" s="171"/>
      <c r="DD157" s="171"/>
      <c r="DE157" s="171"/>
      <c r="DF157" s="171"/>
      <c r="DG157" s="171"/>
      <c r="DH157" s="171"/>
      <c r="DI157" s="171"/>
      <c r="DJ157" s="171"/>
      <c r="DK157" s="171"/>
      <c r="DL157" s="171"/>
      <c r="DM157" s="171"/>
      <c r="DN157" s="171"/>
      <c r="DO157" s="171"/>
      <c r="DP157" s="171"/>
      <c r="DQ157" s="171"/>
      <c r="DR157" s="171"/>
      <c r="DS157" s="171"/>
      <c r="DT157" s="171"/>
      <c r="DU157" s="171"/>
      <c r="DV157" s="171"/>
      <c r="DW157" s="171"/>
      <c r="DX157" s="171"/>
      <c r="DY157" s="171"/>
      <c r="DZ157" s="171"/>
      <c r="EA157" s="171"/>
      <c r="EB157" s="171"/>
      <c r="EC157" s="115"/>
      <c r="ED157" s="115"/>
      <c r="EE157" s="115"/>
      <c r="EF157" s="115"/>
      <c r="EG157" s="115"/>
      <c r="EH157" s="115"/>
      <c r="EI157" s="115"/>
      <c r="EJ157" s="115"/>
      <c r="EK157" s="115"/>
      <c r="EL157" s="115"/>
      <c r="EM157" s="115"/>
      <c r="EN157" s="115"/>
      <c r="EO157" s="115"/>
      <c r="EP157" s="115"/>
      <c r="EQ157" s="115"/>
      <c r="ER157" s="115"/>
      <c r="ES157" s="115"/>
      <c r="ET157" s="115"/>
      <c r="EU157" s="115"/>
      <c r="EV157" s="115"/>
      <c r="EW157" s="115"/>
      <c r="EX157" s="115"/>
      <c r="EY157" s="115"/>
      <c r="EZ157" s="115"/>
      <c r="FA157" s="115"/>
      <c r="FB157" s="119">
        <f>AC157+BC157+CB157+DB157+EB157</f>
        <v>2.907</v>
      </c>
      <c r="FC157" s="118"/>
      <c r="FD157" s="118"/>
      <c r="FE157" s="118"/>
      <c r="FF157" s="118"/>
      <c r="FG157" s="118"/>
      <c r="FH157" s="118"/>
      <c r="FI157" s="118"/>
      <c r="FJ157" s="118"/>
      <c r="FK157" s="118"/>
      <c r="FL157" s="118"/>
      <c r="FM157" s="118"/>
      <c r="FN157" s="118"/>
      <c r="FO157" s="118"/>
      <c r="FP157" s="118"/>
      <c r="FQ157" s="118"/>
      <c r="FR157" s="118"/>
      <c r="FS157" s="118"/>
      <c r="FT157" s="118"/>
      <c r="FU157" s="118"/>
      <c r="FV157" s="118"/>
      <c r="FW157" s="118"/>
      <c r="FX157" s="118"/>
      <c r="FY157" s="118"/>
      <c r="FZ157" s="118"/>
      <c r="GA157" s="117"/>
      <c r="GB157" s="116">
        <v>1.879</v>
      </c>
      <c r="GC157" s="115">
        <f>BC157/1.18</f>
        <v>0.67796610169491534</v>
      </c>
      <c r="GD157" s="115"/>
      <c r="GE157" s="115"/>
      <c r="GF157" s="115"/>
      <c r="GG157" s="114">
        <f>SUM(GB157:GF157)</f>
        <v>2.5569661016949152</v>
      </c>
    </row>
    <row r="158" spans="1:249" x14ac:dyDescent="0.25">
      <c r="A158" s="158"/>
      <c r="B158" s="133" t="s">
        <v>93</v>
      </c>
      <c r="C158" s="124"/>
      <c r="D158" s="139" t="s">
        <v>91</v>
      </c>
      <c r="E158" s="179"/>
      <c r="F158" s="179"/>
      <c r="G158" s="123"/>
      <c r="H158" s="123"/>
      <c r="I158" s="130">
        <f>I159</f>
        <v>8</v>
      </c>
      <c r="J158" s="130">
        <f>J159</f>
        <v>8</v>
      </c>
      <c r="K158" s="129"/>
      <c r="L158" s="128"/>
      <c r="M158" s="128"/>
      <c r="N158" s="55"/>
      <c r="O158" s="128"/>
      <c r="P158" s="128"/>
      <c r="Q158" s="55"/>
      <c r="R158" s="128"/>
      <c r="S158" s="128"/>
      <c r="T158" s="55"/>
      <c r="U158" s="128"/>
      <c r="V158" s="128"/>
      <c r="W158" s="55"/>
      <c r="X158" s="128"/>
      <c r="Y158" s="128"/>
      <c r="Z158" s="51"/>
      <c r="AA158" s="59"/>
      <c r="AB158" s="58"/>
      <c r="AC158" s="116"/>
      <c r="AD158" s="115"/>
      <c r="AE158" s="115"/>
      <c r="AF158" s="115"/>
      <c r="AG158" s="115"/>
      <c r="AH158" s="115"/>
      <c r="AI158" s="115"/>
      <c r="AJ158" s="115"/>
      <c r="AK158" s="115"/>
      <c r="AL158" s="115"/>
      <c r="AM158" s="115"/>
      <c r="AN158" s="115"/>
      <c r="AO158" s="115"/>
      <c r="AP158" s="115"/>
      <c r="AQ158" s="115"/>
      <c r="AR158" s="115"/>
      <c r="AS158" s="115"/>
      <c r="AT158" s="115"/>
      <c r="AU158" s="115"/>
      <c r="AV158" s="115"/>
      <c r="AW158" s="115"/>
      <c r="AX158" s="115"/>
      <c r="AY158" s="115"/>
      <c r="AZ158" s="115"/>
      <c r="BA158" s="115"/>
      <c r="BB158" s="115"/>
      <c r="BC158" s="115"/>
      <c r="BD158" s="115"/>
      <c r="BE158" s="115"/>
      <c r="BF158" s="115"/>
      <c r="BG158" s="115"/>
      <c r="BH158" s="115"/>
      <c r="BI158" s="115"/>
      <c r="BJ158" s="115"/>
      <c r="BK158" s="115"/>
      <c r="BL158" s="115"/>
      <c r="BM158" s="115"/>
      <c r="BN158" s="115"/>
      <c r="BO158" s="115"/>
      <c r="BP158" s="115"/>
      <c r="BQ158" s="115"/>
      <c r="BR158" s="115"/>
      <c r="BS158" s="115"/>
      <c r="BT158" s="115"/>
      <c r="BU158" s="115"/>
      <c r="BV158" s="115"/>
      <c r="BW158" s="115"/>
      <c r="BX158" s="115"/>
      <c r="BY158" s="115"/>
      <c r="BZ158" s="115"/>
      <c r="CA158" s="115"/>
      <c r="CB158" s="115"/>
      <c r="CC158" s="115"/>
      <c r="CD158" s="115"/>
      <c r="CE158" s="115"/>
      <c r="CF158" s="115"/>
      <c r="CG158" s="115"/>
      <c r="CH158" s="115"/>
      <c r="CI158" s="115"/>
      <c r="CJ158" s="115"/>
      <c r="CK158" s="115"/>
      <c r="CL158" s="115"/>
      <c r="CM158" s="115"/>
      <c r="CN158" s="115"/>
      <c r="CO158" s="115"/>
      <c r="CP158" s="115"/>
      <c r="CQ158" s="115"/>
      <c r="CR158" s="115"/>
      <c r="CS158" s="115"/>
      <c r="CT158" s="115"/>
      <c r="CU158" s="115"/>
      <c r="CV158" s="115"/>
      <c r="CW158" s="115"/>
      <c r="CX158" s="115"/>
      <c r="CY158" s="115"/>
      <c r="CZ158" s="115"/>
      <c r="DA158" s="115"/>
      <c r="DB158" s="178">
        <f>DB159</f>
        <v>8</v>
      </c>
      <c r="DC158" s="171"/>
      <c r="DD158" s="171"/>
      <c r="DE158" s="171"/>
      <c r="DF158" s="171"/>
      <c r="DG158" s="171"/>
      <c r="DH158" s="171"/>
      <c r="DI158" s="171"/>
      <c r="DJ158" s="171"/>
      <c r="DK158" s="171"/>
      <c r="DL158" s="171"/>
      <c r="DM158" s="171"/>
      <c r="DN158" s="171"/>
      <c r="DO158" s="171"/>
      <c r="DP158" s="171"/>
      <c r="DQ158" s="171"/>
      <c r="DR158" s="171"/>
      <c r="DS158" s="171"/>
      <c r="DT158" s="171"/>
      <c r="DU158" s="171"/>
      <c r="DV158" s="171"/>
      <c r="DW158" s="171"/>
      <c r="DX158" s="171"/>
      <c r="DY158" s="171"/>
      <c r="DZ158" s="171"/>
      <c r="EA158" s="171"/>
      <c r="EB158" s="171"/>
      <c r="EC158" s="115"/>
      <c r="ED158" s="115"/>
      <c r="EE158" s="115"/>
      <c r="EF158" s="115"/>
      <c r="EG158" s="115"/>
      <c r="EH158" s="115"/>
      <c r="EI158" s="115"/>
      <c r="EJ158" s="115"/>
      <c r="EK158" s="115"/>
      <c r="EL158" s="115"/>
      <c r="EM158" s="115"/>
      <c r="EN158" s="115"/>
      <c r="EO158" s="115"/>
      <c r="EP158" s="115"/>
      <c r="EQ158" s="115"/>
      <c r="ER158" s="115"/>
      <c r="ES158" s="115"/>
      <c r="ET158" s="115"/>
      <c r="EU158" s="115"/>
      <c r="EV158" s="115"/>
      <c r="EW158" s="115"/>
      <c r="EX158" s="115"/>
      <c r="EY158" s="115"/>
      <c r="EZ158" s="115"/>
      <c r="FA158" s="115"/>
      <c r="FB158" s="177">
        <f>AC158+BC158+CB158+DB158+EB158</f>
        <v>8</v>
      </c>
      <c r="FC158" s="118"/>
      <c r="FD158" s="118"/>
      <c r="FE158" s="118"/>
      <c r="FF158" s="118"/>
      <c r="FG158" s="118"/>
      <c r="FH158" s="118"/>
      <c r="FI158" s="118"/>
      <c r="FJ158" s="118"/>
      <c r="FK158" s="118"/>
      <c r="FL158" s="118"/>
      <c r="FM158" s="118"/>
      <c r="FN158" s="118"/>
      <c r="FO158" s="118"/>
      <c r="FP158" s="118"/>
      <c r="FQ158" s="118"/>
      <c r="FR158" s="118"/>
      <c r="FS158" s="118"/>
      <c r="FT158" s="118"/>
      <c r="FU158" s="118"/>
      <c r="FV158" s="118"/>
      <c r="FW158" s="118"/>
      <c r="FX158" s="118"/>
      <c r="FY158" s="118"/>
      <c r="FZ158" s="118"/>
      <c r="GA158" s="117"/>
      <c r="GB158" s="116"/>
      <c r="GC158" s="115"/>
      <c r="GD158" s="115"/>
      <c r="GE158" s="148">
        <f>GE159</f>
        <v>6.7796610169491531</v>
      </c>
      <c r="GF158" s="115"/>
      <c r="GG158" s="176">
        <f>SUM(GB158:GF158)</f>
        <v>6.7796610169491531</v>
      </c>
    </row>
    <row r="159" spans="1:249" ht="31.5" x14ac:dyDescent="0.25">
      <c r="A159" s="126">
        <f>A157+1</f>
        <v>58</v>
      </c>
      <c r="B159" s="175" t="s">
        <v>92</v>
      </c>
      <c r="C159" s="124" t="s">
        <v>31</v>
      </c>
      <c r="D159" s="123" t="s">
        <v>91</v>
      </c>
      <c r="E159" s="123"/>
      <c r="F159" s="139"/>
      <c r="G159" s="123">
        <v>2016</v>
      </c>
      <c r="H159" s="123">
        <v>2017</v>
      </c>
      <c r="I159" s="122">
        <v>8</v>
      </c>
      <c r="J159" s="122">
        <v>8</v>
      </c>
      <c r="K159" s="129"/>
      <c r="L159" s="128"/>
      <c r="M159" s="128"/>
      <c r="N159" s="55"/>
      <c r="O159" s="128"/>
      <c r="P159" s="128"/>
      <c r="Q159" s="55"/>
      <c r="R159" s="128"/>
      <c r="S159" s="128"/>
      <c r="T159" s="55"/>
      <c r="U159" s="128"/>
      <c r="V159" s="128"/>
      <c r="W159" s="55"/>
      <c r="X159" s="128"/>
      <c r="Y159" s="128"/>
      <c r="Z159" s="51"/>
      <c r="AA159" s="59"/>
      <c r="AB159" s="58"/>
      <c r="AC159" s="116"/>
      <c r="AD159" s="115"/>
      <c r="AE159" s="115"/>
      <c r="AF159" s="115"/>
      <c r="AG159" s="115"/>
      <c r="AH159" s="115"/>
      <c r="AI159" s="115"/>
      <c r="AJ159" s="115"/>
      <c r="AK159" s="115"/>
      <c r="AL159" s="115"/>
      <c r="AM159" s="115"/>
      <c r="AN159" s="115"/>
      <c r="AO159" s="115"/>
      <c r="AP159" s="115"/>
      <c r="AQ159" s="115"/>
      <c r="AR159" s="115"/>
      <c r="AS159" s="115"/>
      <c r="AT159" s="115"/>
      <c r="AU159" s="115"/>
      <c r="AV159" s="115"/>
      <c r="AW159" s="115"/>
      <c r="AX159" s="115"/>
      <c r="AY159" s="115"/>
      <c r="AZ159" s="115"/>
      <c r="BA159" s="115"/>
      <c r="BB159" s="115"/>
      <c r="BC159" s="115"/>
      <c r="BD159" s="115"/>
      <c r="BE159" s="115"/>
      <c r="BF159" s="115"/>
      <c r="BG159" s="115"/>
      <c r="BH159" s="115"/>
      <c r="BI159" s="115"/>
      <c r="BJ159" s="115"/>
      <c r="BK159" s="115"/>
      <c r="BL159" s="115"/>
      <c r="BM159" s="115"/>
      <c r="BN159" s="115"/>
      <c r="BO159" s="115"/>
      <c r="BP159" s="115"/>
      <c r="BQ159" s="115"/>
      <c r="BR159" s="115"/>
      <c r="BS159" s="115"/>
      <c r="BT159" s="115"/>
      <c r="BU159" s="115"/>
      <c r="BV159" s="115"/>
      <c r="BW159" s="115"/>
      <c r="BX159" s="115"/>
      <c r="BY159" s="115"/>
      <c r="BZ159" s="115"/>
      <c r="CA159" s="115"/>
      <c r="CB159" s="115"/>
      <c r="CC159" s="115"/>
      <c r="CD159" s="115"/>
      <c r="CE159" s="115"/>
      <c r="CF159" s="115"/>
      <c r="CG159" s="115"/>
      <c r="CH159" s="115"/>
      <c r="CI159" s="115"/>
      <c r="CJ159" s="115"/>
      <c r="CK159" s="115"/>
      <c r="CL159" s="115"/>
      <c r="CM159" s="115"/>
      <c r="CN159" s="115"/>
      <c r="CO159" s="115"/>
      <c r="CP159" s="115"/>
      <c r="CQ159" s="115"/>
      <c r="CR159" s="115"/>
      <c r="CS159" s="115"/>
      <c r="CT159" s="115"/>
      <c r="CU159" s="115"/>
      <c r="CV159" s="115"/>
      <c r="CW159" s="115"/>
      <c r="CX159" s="115"/>
      <c r="CY159" s="115"/>
      <c r="CZ159" s="115"/>
      <c r="DA159" s="115"/>
      <c r="DB159" s="171">
        <f>I159</f>
        <v>8</v>
      </c>
      <c r="DC159" s="171"/>
      <c r="DD159" s="171"/>
      <c r="DE159" s="171"/>
      <c r="DF159" s="171"/>
      <c r="DG159" s="171"/>
      <c r="DH159" s="171"/>
      <c r="DI159" s="171"/>
      <c r="DJ159" s="171"/>
      <c r="DK159" s="171"/>
      <c r="DL159" s="171"/>
      <c r="DM159" s="171"/>
      <c r="DN159" s="171"/>
      <c r="DO159" s="171"/>
      <c r="DP159" s="171"/>
      <c r="DQ159" s="171"/>
      <c r="DR159" s="171"/>
      <c r="DS159" s="171"/>
      <c r="DT159" s="171"/>
      <c r="DU159" s="171"/>
      <c r="DV159" s="171"/>
      <c r="DW159" s="171"/>
      <c r="DX159" s="171"/>
      <c r="DY159" s="171"/>
      <c r="DZ159" s="171"/>
      <c r="EA159" s="171"/>
      <c r="EB159" s="171"/>
      <c r="EC159" s="115"/>
      <c r="ED159" s="115"/>
      <c r="EE159" s="115"/>
      <c r="EF159" s="115"/>
      <c r="EG159" s="115"/>
      <c r="EH159" s="115"/>
      <c r="EI159" s="115"/>
      <c r="EJ159" s="115"/>
      <c r="EK159" s="115"/>
      <c r="EL159" s="115"/>
      <c r="EM159" s="115"/>
      <c r="EN159" s="115"/>
      <c r="EO159" s="115"/>
      <c r="EP159" s="115"/>
      <c r="EQ159" s="115"/>
      <c r="ER159" s="115"/>
      <c r="ES159" s="115"/>
      <c r="ET159" s="115"/>
      <c r="EU159" s="115"/>
      <c r="EV159" s="115"/>
      <c r="EW159" s="115"/>
      <c r="EX159" s="115"/>
      <c r="EY159" s="115"/>
      <c r="EZ159" s="115"/>
      <c r="FA159" s="115"/>
      <c r="FB159" s="119">
        <f>AC159+BC159+CB159+DB159+EB159</f>
        <v>8</v>
      </c>
      <c r="FC159" s="118"/>
      <c r="FD159" s="118"/>
      <c r="FE159" s="118"/>
      <c r="FF159" s="118"/>
      <c r="FG159" s="118"/>
      <c r="FH159" s="118"/>
      <c r="FI159" s="118"/>
      <c r="FJ159" s="118"/>
      <c r="FK159" s="118"/>
      <c r="FL159" s="118"/>
      <c r="FM159" s="118"/>
      <c r="FN159" s="118"/>
      <c r="FO159" s="118"/>
      <c r="FP159" s="118"/>
      <c r="FQ159" s="118"/>
      <c r="FR159" s="118"/>
      <c r="FS159" s="118"/>
      <c r="FT159" s="118"/>
      <c r="FU159" s="118"/>
      <c r="FV159" s="118"/>
      <c r="FW159" s="118"/>
      <c r="FX159" s="118"/>
      <c r="FY159" s="118"/>
      <c r="FZ159" s="118"/>
      <c r="GA159" s="117"/>
      <c r="GB159" s="116"/>
      <c r="GC159" s="115"/>
      <c r="GD159" s="115"/>
      <c r="GE159" s="115">
        <f>DB159/1.18</f>
        <v>6.7796610169491531</v>
      </c>
      <c r="GF159" s="115"/>
      <c r="GG159" s="114">
        <f>SUM(GB159:GF159)</f>
        <v>6.7796610169491531</v>
      </c>
    </row>
    <row r="160" spans="1:249" x14ac:dyDescent="0.25">
      <c r="A160" s="158"/>
      <c r="B160" s="133" t="s">
        <v>90</v>
      </c>
      <c r="C160" s="141"/>
      <c r="D160" s="83"/>
      <c r="E160" s="128"/>
      <c r="F160" s="128"/>
      <c r="G160" s="55"/>
      <c r="H160" s="55"/>
      <c r="I160" s="80"/>
      <c r="J160" s="52"/>
      <c r="K160" s="129"/>
      <c r="L160" s="128"/>
      <c r="M160" s="128"/>
      <c r="N160" s="55"/>
      <c r="O160" s="128"/>
      <c r="P160" s="128"/>
      <c r="Q160" s="55"/>
      <c r="R160" s="128"/>
      <c r="S160" s="128"/>
      <c r="T160" s="55"/>
      <c r="U160" s="128"/>
      <c r="V160" s="128"/>
      <c r="W160" s="55"/>
      <c r="X160" s="128"/>
      <c r="Y160" s="128"/>
      <c r="Z160" s="51"/>
      <c r="AA160" s="59"/>
      <c r="AB160" s="58"/>
      <c r="AC160" s="116"/>
      <c r="AD160" s="115"/>
      <c r="AE160" s="115"/>
      <c r="AF160" s="115"/>
      <c r="AG160" s="115"/>
      <c r="AH160" s="115"/>
      <c r="AI160" s="115"/>
      <c r="AJ160" s="115"/>
      <c r="AK160" s="115"/>
      <c r="AL160" s="115"/>
      <c r="AM160" s="115"/>
      <c r="AN160" s="115"/>
      <c r="AO160" s="115"/>
      <c r="AP160" s="115"/>
      <c r="AQ160" s="115"/>
      <c r="AR160" s="115"/>
      <c r="AS160" s="115"/>
      <c r="AT160" s="115"/>
      <c r="AU160" s="115"/>
      <c r="AV160" s="115"/>
      <c r="AW160" s="115"/>
      <c r="AX160" s="115"/>
      <c r="AY160" s="115"/>
      <c r="AZ160" s="115"/>
      <c r="BA160" s="115"/>
      <c r="BB160" s="115"/>
      <c r="BC160" s="115"/>
      <c r="BD160" s="115"/>
      <c r="BE160" s="115"/>
      <c r="BF160" s="115"/>
      <c r="BG160" s="115"/>
      <c r="BH160" s="115"/>
      <c r="BI160" s="115"/>
      <c r="BJ160" s="115"/>
      <c r="BK160" s="115"/>
      <c r="BL160" s="115"/>
      <c r="BM160" s="115"/>
      <c r="BN160" s="115"/>
      <c r="BO160" s="115"/>
      <c r="BP160" s="115"/>
      <c r="BQ160" s="115"/>
      <c r="BR160" s="115"/>
      <c r="BS160" s="115"/>
      <c r="BT160" s="115"/>
      <c r="BU160" s="115"/>
      <c r="BV160" s="115"/>
      <c r="BW160" s="115"/>
      <c r="BX160" s="115"/>
      <c r="BY160" s="115"/>
      <c r="BZ160" s="115"/>
      <c r="CA160" s="115"/>
      <c r="CB160" s="115"/>
      <c r="CC160" s="115"/>
      <c r="CD160" s="115"/>
      <c r="CE160" s="115"/>
      <c r="CF160" s="115"/>
      <c r="CG160" s="115"/>
      <c r="CH160" s="115"/>
      <c r="CI160" s="115"/>
      <c r="CJ160" s="115"/>
      <c r="CK160" s="115"/>
      <c r="CL160" s="115"/>
      <c r="CM160" s="115"/>
      <c r="CN160" s="115"/>
      <c r="CO160" s="115"/>
      <c r="CP160" s="115"/>
      <c r="CQ160" s="115"/>
      <c r="CR160" s="115"/>
      <c r="CS160" s="115"/>
      <c r="CT160" s="115"/>
      <c r="CU160" s="115"/>
      <c r="CV160" s="115"/>
      <c r="CW160" s="115"/>
      <c r="CX160" s="115"/>
      <c r="CY160" s="115"/>
      <c r="CZ160" s="115"/>
      <c r="DA160" s="115"/>
      <c r="DB160" s="171"/>
      <c r="DC160" s="171"/>
      <c r="DD160" s="171"/>
      <c r="DE160" s="171"/>
      <c r="DF160" s="171"/>
      <c r="DG160" s="171"/>
      <c r="DH160" s="171"/>
      <c r="DI160" s="171"/>
      <c r="DJ160" s="171"/>
      <c r="DK160" s="171"/>
      <c r="DL160" s="171"/>
      <c r="DM160" s="171"/>
      <c r="DN160" s="171"/>
      <c r="DO160" s="171"/>
      <c r="DP160" s="171"/>
      <c r="DQ160" s="171"/>
      <c r="DR160" s="171"/>
      <c r="DS160" s="171"/>
      <c r="DT160" s="171"/>
      <c r="DU160" s="171"/>
      <c r="DV160" s="171"/>
      <c r="DW160" s="171"/>
      <c r="DX160" s="171"/>
      <c r="DY160" s="171"/>
      <c r="DZ160" s="171"/>
      <c r="EA160" s="171"/>
      <c r="EB160" s="171"/>
      <c r="EC160" s="115"/>
      <c r="ED160" s="115"/>
      <c r="EE160" s="115"/>
      <c r="EF160" s="115"/>
      <c r="EG160" s="115"/>
      <c r="EH160" s="115"/>
      <c r="EI160" s="115"/>
      <c r="EJ160" s="115"/>
      <c r="EK160" s="115"/>
      <c r="EL160" s="115"/>
      <c r="EM160" s="115"/>
      <c r="EN160" s="115"/>
      <c r="EO160" s="115"/>
      <c r="EP160" s="115"/>
      <c r="EQ160" s="115"/>
      <c r="ER160" s="115"/>
      <c r="ES160" s="115"/>
      <c r="ET160" s="115"/>
      <c r="EU160" s="115"/>
      <c r="EV160" s="115"/>
      <c r="EW160" s="115"/>
      <c r="EX160" s="115"/>
      <c r="EY160" s="115"/>
      <c r="EZ160" s="115"/>
      <c r="FA160" s="115"/>
      <c r="FB160" s="119">
        <f>AC160+BC160+CB160+DB160+EB160</f>
        <v>0</v>
      </c>
      <c r="FC160" s="118"/>
      <c r="FD160" s="118"/>
      <c r="FE160" s="118"/>
      <c r="FF160" s="118"/>
      <c r="FG160" s="118"/>
      <c r="FH160" s="118"/>
      <c r="FI160" s="118"/>
      <c r="FJ160" s="118"/>
      <c r="FK160" s="118"/>
      <c r="FL160" s="118"/>
      <c r="FM160" s="118"/>
      <c r="FN160" s="118"/>
      <c r="FO160" s="118"/>
      <c r="FP160" s="118"/>
      <c r="FQ160" s="118"/>
      <c r="FR160" s="118"/>
      <c r="FS160" s="118"/>
      <c r="FT160" s="118"/>
      <c r="FU160" s="118"/>
      <c r="FV160" s="118"/>
      <c r="FW160" s="118"/>
      <c r="FX160" s="118"/>
      <c r="FY160" s="118"/>
      <c r="FZ160" s="118"/>
      <c r="GA160" s="117"/>
      <c r="GB160" s="116"/>
      <c r="GC160" s="115"/>
      <c r="GD160" s="115"/>
      <c r="GE160" s="115"/>
      <c r="GF160" s="115"/>
      <c r="GG160" s="114">
        <f>SUM(GB160:GF160)</f>
        <v>0</v>
      </c>
    </row>
    <row r="161" spans="1:249" x14ac:dyDescent="0.25">
      <c r="A161" s="158"/>
      <c r="B161" s="133" t="s">
        <v>89</v>
      </c>
      <c r="C161" s="141"/>
      <c r="D161" s="83"/>
      <c r="E161" s="128"/>
      <c r="F161" s="128"/>
      <c r="G161" s="55"/>
      <c r="H161" s="55"/>
      <c r="I161" s="80"/>
      <c r="J161" s="52"/>
      <c r="K161" s="129"/>
      <c r="L161" s="128"/>
      <c r="M161" s="128"/>
      <c r="N161" s="55"/>
      <c r="O161" s="128"/>
      <c r="P161" s="174"/>
      <c r="Q161" s="55"/>
      <c r="R161" s="128"/>
      <c r="S161" s="128"/>
      <c r="T161" s="55"/>
      <c r="U161" s="128"/>
      <c r="V161" s="128"/>
      <c r="W161" s="55"/>
      <c r="X161" s="128"/>
      <c r="Y161" s="128"/>
      <c r="Z161" s="51"/>
      <c r="AA161" s="59"/>
      <c r="AB161" s="58"/>
      <c r="AC161" s="116"/>
      <c r="AD161" s="115"/>
      <c r="AE161" s="115"/>
      <c r="AF161" s="115"/>
      <c r="AG161" s="115"/>
      <c r="AH161" s="115"/>
      <c r="AI161" s="115"/>
      <c r="AJ161" s="115"/>
      <c r="AK161" s="115"/>
      <c r="AL161" s="115"/>
      <c r="AM161" s="115"/>
      <c r="AN161" s="115"/>
      <c r="AO161" s="115"/>
      <c r="AP161" s="115"/>
      <c r="AQ161" s="115"/>
      <c r="AR161" s="115"/>
      <c r="AS161" s="115"/>
      <c r="AT161" s="115"/>
      <c r="AU161" s="115"/>
      <c r="AV161" s="115"/>
      <c r="AW161" s="115"/>
      <c r="AX161" s="115"/>
      <c r="AY161" s="115"/>
      <c r="AZ161" s="115"/>
      <c r="BA161" s="115"/>
      <c r="BB161" s="115"/>
      <c r="BC161" s="115"/>
      <c r="BD161" s="115"/>
      <c r="BE161" s="115"/>
      <c r="BF161" s="115"/>
      <c r="BG161" s="115"/>
      <c r="BH161" s="115"/>
      <c r="BI161" s="115"/>
      <c r="BJ161" s="115"/>
      <c r="BK161" s="115"/>
      <c r="BL161" s="115"/>
      <c r="BM161" s="115"/>
      <c r="BN161" s="115"/>
      <c r="BO161" s="115"/>
      <c r="BP161" s="115"/>
      <c r="BQ161" s="115"/>
      <c r="BR161" s="115"/>
      <c r="BS161" s="115"/>
      <c r="BT161" s="115"/>
      <c r="BU161" s="115"/>
      <c r="BV161" s="115"/>
      <c r="BW161" s="115"/>
      <c r="BX161" s="115"/>
      <c r="BY161" s="115"/>
      <c r="BZ161" s="115"/>
      <c r="CA161" s="115"/>
      <c r="CB161" s="115"/>
      <c r="CC161" s="115"/>
      <c r="CD161" s="115"/>
      <c r="CE161" s="115"/>
      <c r="CF161" s="115"/>
      <c r="CG161" s="115"/>
      <c r="CH161" s="115"/>
      <c r="CI161" s="115"/>
      <c r="CJ161" s="115"/>
      <c r="CK161" s="115"/>
      <c r="CL161" s="115"/>
      <c r="CM161" s="115"/>
      <c r="CN161" s="115"/>
      <c r="CO161" s="115"/>
      <c r="CP161" s="115"/>
      <c r="CQ161" s="115"/>
      <c r="CR161" s="115"/>
      <c r="CS161" s="115"/>
      <c r="CT161" s="115"/>
      <c r="CU161" s="115"/>
      <c r="CV161" s="115"/>
      <c r="CW161" s="115"/>
      <c r="CX161" s="115"/>
      <c r="CY161" s="115"/>
      <c r="CZ161" s="115"/>
      <c r="DA161" s="115"/>
      <c r="DB161" s="171"/>
      <c r="DC161" s="171"/>
      <c r="DD161" s="171"/>
      <c r="DE161" s="171"/>
      <c r="DF161" s="171"/>
      <c r="DG161" s="171"/>
      <c r="DH161" s="171"/>
      <c r="DI161" s="171"/>
      <c r="DJ161" s="171"/>
      <c r="DK161" s="171"/>
      <c r="DL161" s="171"/>
      <c r="DM161" s="171"/>
      <c r="DN161" s="171"/>
      <c r="DO161" s="171"/>
      <c r="DP161" s="171"/>
      <c r="DQ161" s="171"/>
      <c r="DR161" s="171"/>
      <c r="DS161" s="171"/>
      <c r="DT161" s="171"/>
      <c r="DU161" s="171"/>
      <c r="DV161" s="171"/>
      <c r="DW161" s="171"/>
      <c r="DX161" s="171"/>
      <c r="DY161" s="171"/>
      <c r="DZ161" s="171"/>
      <c r="EA161" s="171"/>
      <c r="EB161" s="171"/>
      <c r="EC161" s="115"/>
      <c r="ED161" s="115"/>
      <c r="EE161" s="115"/>
      <c r="EF161" s="115"/>
      <c r="EG161" s="115"/>
      <c r="EH161" s="115"/>
      <c r="EI161" s="115"/>
      <c r="EJ161" s="115"/>
      <c r="EK161" s="115"/>
      <c r="EL161" s="115"/>
      <c r="EM161" s="115"/>
      <c r="EN161" s="115"/>
      <c r="EO161" s="115"/>
      <c r="EP161" s="115"/>
      <c r="EQ161" s="115"/>
      <c r="ER161" s="115"/>
      <c r="ES161" s="115"/>
      <c r="ET161" s="115"/>
      <c r="EU161" s="115"/>
      <c r="EV161" s="115"/>
      <c r="EW161" s="115"/>
      <c r="EX161" s="115"/>
      <c r="EY161" s="115"/>
      <c r="EZ161" s="115"/>
      <c r="FA161" s="115"/>
      <c r="FB161" s="119">
        <f>AC161+BC161+CB161+DB161+EB161</f>
        <v>0</v>
      </c>
      <c r="FC161" s="118"/>
      <c r="FD161" s="118"/>
      <c r="FE161" s="118"/>
      <c r="FF161" s="118"/>
      <c r="FG161" s="118"/>
      <c r="FH161" s="118"/>
      <c r="FI161" s="118"/>
      <c r="FJ161" s="118"/>
      <c r="FK161" s="118"/>
      <c r="FL161" s="118"/>
      <c r="FM161" s="118"/>
      <c r="FN161" s="118"/>
      <c r="FO161" s="118"/>
      <c r="FP161" s="118"/>
      <c r="FQ161" s="118"/>
      <c r="FR161" s="118"/>
      <c r="FS161" s="118"/>
      <c r="FT161" s="118"/>
      <c r="FU161" s="118"/>
      <c r="FV161" s="118"/>
      <c r="FW161" s="118"/>
      <c r="FX161" s="118"/>
      <c r="FY161" s="118"/>
      <c r="FZ161" s="118"/>
      <c r="GA161" s="117"/>
      <c r="GB161" s="116"/>
      <c r="GC161" s="115"/>
      <c r="GD161" s="115"/>
      <c r="GE161" s="115"/>
      <c r="GF161" s="115"/>
      <c r="GG161" s="114">
        <f>SUM(GB161:GF161)</f>
        <v>0</v>
      </c>
    </row>
    <row r="162" spans="1:249" s="10" customFormat="1" ht="31.5" x14ac:dyDescent="0.25">
      <c r="A162" s="132"/>
      <c r="B162" s="133" t="s">
        <v>88</v>
      </c>
      <c r="C162" s="141"/>
      <c r="D162" s="83" t="s">
        <v>87</v>
      </c>
      <c r="E162" s="80"/>
      <c r="F162" s="80"/>
      <c r="G162" s="55"/>
      <c r="H162" s="55"/>
      <c r="I162" s="80">
        <f>I163</f>
        <v>889.67594589173859</v>
      </c>
      <c r="J162" s="80">
        <f>J163</f>
        <v>51.302037554738604</v>
      </c>
      <c r="K162" s="81" t="s">
        <v>71</v>
      </c>
      <c r="L162" s="85" t="e">
        <f>L163+#REF!+#REF!</f>
        <v>#REF!</v>
      </c>
      <c r="M162" s="85" t="e">
        <f>M163+#REF!+#REF!</f>
        <v>#REF!</v>
      </c>
      <c r="N162" s="80"/>
      <c r="O162" s="85" t="e">
        <f>O163+#REF!+#REF!</f>
        <v>#REF!</v>
      </c>
      <c r="P162" s="161" t="e">
        <f>P163+#REF!+#REF!</f>
        <v>#REF!</v>
      </c>
      <c r="Q162" s="80" t="s">
        <v>71</v>
      </c>
      <c r="R162" s="85"/>
      <c r="S162" s="85"/>
      <c r="T162" s="83"/>
      <c r="U162" s="85"/>
      <c r="V162" s="85"/>
      <c r="W162" s="80"/>
      <c r="X162" s="85"/>
      <c r="Y162" s="85"/>
      <c r="Z162" s="79" t="s">
        <v>84</v>
      </c>
      <c r="AA162" s="59"/>
      <c r="AB162" s="58"/>
      <c r="AC162" s="81">
        <f>AC163</f>
        <v>6.4640000000000004</v>
      </c>
      <c r="AD162" s="80" t="e">
        <f>AD163+#REF!+#REF!</f>
        <v>#REF!</v>
      </c>
      <c r="AE162" s="80" t="e">
        <f>AE163+#REF!+#REF!</f>
        <v>#REF!</v>
      </c>
      <c r="AF162" s="80" t="e">
        <f>AF163+#REF!+#REF!</f>
        <v>#REF!</v>
      </c>
      <c r="AG162" s="80" t="e">
        <f>AG163+#REF!+#REF!</f>
        <v>#REF!</v>
      </c>
      <c r="AH162" s="80" t="e">
        <f>AH163+#REF!+#REF!</f>
        <v>#REF!</v>
      </c>
      <c r="AI162" s="80" t="e">
        <f>AI163+#REF!+#REF!</f>
        <v>#REF!</v>
      </c>
      <c r="AJ162" s="80" t="e">
        <f>AJ163+#REF!+#REF!</f>
        <v>#REF!</v>
      </c>
      <c r="AK162" s="80" t="e">
        <f>AK163+#REF!+#REF!</f>
        <v>#REF!</v>
      </c>
      <c r="AL162" s="80" t="e">
        <f>AL163+#REF!+#REF!</f>
        <v>#REF!</v>
      </c>
      <c r="AM162" s="80" t="e">
        <f>AM163+#REF!+#REF!</f>
        <v>#REF!</v>
      </c>
      <c r="AN162" s="80" t="e">
        <f>AN163+#REF!+#REF!</f>
        <v>#REF!</v>
      </c>
      <c r="AO162" s="80" t="e">
        <f>AO163+#REF!+#REF!</f>
        <v>#REF!</v>
      </c>
      <c r="AP162" s="80" t="e">
        <f>AP163+#REF!+#REF!</f>
        <v>#REF!</v>
      </c>
      <c r="AQ162" s="80" t="e">
        <f>AQ163+#REF!+#REF!</f>
        <v>#REF!</v>
      </c>
      <c r="AR162" s="80" t="e">
        <f>AR163+#REF!+#REF!</f>
        <v>#REF!</v>
      </c>
      <c r="AS162" s="80" t="e">
        <f>AS163+#REF!+#REF!</f>
        <v>#REF!</v>
      </c>
      <c r="AT162" s="80" t="e">
        <f>AT163+#REF!+#REF!</f>
        <v>#REF!</v>
      </c>
      <c r="AU162" s="80" t="e">
        <f>AU163+#REF!+#REF!</f>
        <v>#REF!</v>
      </c>
      <c r="AV162" s="80" t="e">
        <f>AV163+#REF!+#REF!</f>
        <v>#REF!</v>
      </c>
      <c r="AW162" s="80" t="e">
        <f>AW163+#REF!+#REF!</f>
        <v>#REF!</v>
      </c>
      <c r="AX162" s="80" t="e">
        <f>AX163+#REF!+#REF!</f>
        <v>#REF!</v>
      </c>
      <c r="AY162" s="80" t="e">
        <f>AY163+#REF!+#REF!</f>
        <v>#REF!</v>
      </c>
      <c r="AZ162" s="80" t="e">
        <f>AZ163+#REF!+#REF!</f>
        <v>#REF!</v>
      </c>
      <c r="BA162" s="80" t="e">
        <f>BA163+#REF!+#REF!</f>
        <v>#REF!</v>
      </c>
      <c r="BB162" s="80" t="e">
        <f>BB163+#REF!+#REF!</f>
        <v>#REF!</v>
      </c>
      <c r="BC162" s="80">
        <f>BC163</f>
        <v>4.2357119999999998E-2</v>
      </c>
      <c r="BD162" s="80">
        <f>BD163</f>
        <v>0</v>
      </c>
      <c r="BE162" s="80">
        <f>BE163</f>
        <v>0</v>
      </c>
      <c r="BF162" s="80">
        <f>BF163</f>
        <v>0</v>
      </c>
      <c r="BG162" s="80">
        <f>BG163</f>
        <v>0</v>
      </c>
      <c r="BH162" s="80">
        <f>BH163</f>
        <v>0</v>
      </c>
      <c r="BI162" s="80">
        <f>BI163</f>
        <v>0</v>
      </c>
      <c r="BJ162" s="80">
        <f>BJ163</f>
        <v>0</v>
      </c>
      <c r="BK162" s="80">
        <f>BK163</f>
        <v>0</v>
      </c>
      <c r="BL162" s="80">
        <f>BL163</f>
        <v>0</v>
      </c>
      <c r="BM162" s="80">
        <f>BM163</f>
        <v>0</v>
      </c>
      <c r="BN162" s="80">
        <f>BN163</f>
        <v>0</v>
      </c>
      <c r="BO162" s="80">
        <f>BO163</f>
        <v>0</v>
      </c>
      <c r="BP162" s="80">
        <f>BP163</f>
        <v>0</v>
      </c>
      <c r="BQ162" s="80">
        <f>BQ163</f>
        <v>0</v>
      </c>
      <c r="BR162" s="80">
        <f>BR163</f>
        <v>0</v>
      </c>
      <c r="BS162" s="80">
        <f>BS163</f>
        <v>0</v>
      </c>
      <c r="BT162" s="80">
        <f>BT163</f>
        <v>0</v>
      </c>
      <c r="BU162" s="80">
        <f>BU163</f>
        <v>0</v>
      </c>
      <c r="BV162" s="80">
        <f>BV163</f>
        <v>0</v>
      </c>
      <c r="BW162" s="80">
        <f>BW163</f>
        <v>0</v>
      </c>
      <c r="BX162" s="80">
        <f>BX163</f>
        <v>0</v>
      </c>
      <c r="BY162" s="80">
        <f>BY163</f>
        <v>0</v>
      </c>
      <c r="BZ162" s="80">
        <f>BZ163</f>
        <v>0</v>
      </c>
      <c r="CA162" s="80">
        <f>CA163</f>
        <v>0</v>
      </c>
      <c r="CB162" s="80">
        <f>CB163</f>
        <v>44.7956804347386</v>
      </c>
      <c r="CC162" s="80">
        <f>CC163</f>
        <v>0</v>
      </c>
      <c r="CD162" s="80">
        <f>CD163</f>
        <v>0</v>
      </c>
      <c r="CE162" s="80">
        <f>CE163</f>
        <v>0</v>
      </c>
      <c r="CF162" s="80">
        <f>CF163</f>
        <v>0</v>
      </c>
      <c r="CG162" s="80">
        <f>CG163</f>
        <v>0</v>
      </c>
      <c r="CH162" s="80">
        <f>CH163</f>
        <v>0</v>
      </c>
      <c r="CI162" s="80">
        <f>CI163</f>
        <v>0</v>
      </c>
      <c r="CJ162" s="80">
        <f>CJ163</f>
        <v>0</v>
      </c>
      <c r="CK162" s="80">
        <f>CK163</f>
        <v>0</v>
      </c>
      <c r="CL162" s="80">
        <f>CL163</f>
        <v>0</v>
      </c>
      <c r="CM162" s="80">
        <f>CM163</f>
        <v>0</v>
      </c>
      <c r="CN162" s="80">
        <f>CN163</f>
        <v>0</v>
      </c>
      <c r="CO162" s="80">
        <f>CO163</f>
        <v>0</v>
      </c>
      <c r="CP162" s="80">
        <f>CP163</f>
        <v>0</v>
      </c>
      <c r="CQ162" s="80">
        <f>CQ163</f>
        <v>0</v>
      </c>
      <c r="CR162" s="80">
        <f>CR163</f>
        <v>0</v>
      </c>
      <c r="CS162" s="80">
        <f>CS163</f>
        <v>0</v>
      </c>
      <c r="CT162" s="80">
        <f>CT163</f>
        <v>0</v>
      </c>
      <c r="CU162" s="80">
        <f>CU163</f>
        <v>0</v>
      </c>
      <c r="CV162" s="80">
        <f>CV163</f>
        <v>0</v>
      </c>
      <c r="CW162" s="80">
        <f>CW163</f>
        <v>0</v>
      </c>
      <c r="CX162" s="80">
        <f>CX163</f>
        <v>0</v>
      </c>
      <c r="CY162" s="80">
        <f>CY163</f>
        <v>0</v>
      </c>
      <c r="CZ162" s="80">
        <f>CZ163</f>
        <v>0</v>
      </c>
      <c r="DA162" s="80">
        <f>DA163</f>
        <v>0</v>
      </c>
      <c r="DB162" s="80">
        <f>DB163</f>
        <v>0</v>
      </c>
      <c r="DC162" s="80">
        <f>DC163</f>
        <v>0</v>
      </c>
      <c r="DD162" s="80">
        <f>DD163</f>
        <v>0</v>
      </c>
      <c r="DE162" s="80">
        <f>DE163</f>
        <v>0</v>
      </c>
      <c r="DF162" s="80">
        <f>DF163</f>
        <v>0</v>
      </c>
      <c r="DG162" s="80">
        <f>DG163</f>
        <v>0</v>
      </c>
      <c r="DH162" s="80">
        <f>DH163</f>
        <v>0</v>
      </c>
      <c r="DI162" s="80">
        <f>DI163</f>
        <v>0</v>
      </c>
      <c r="DJ162" s="80">
        <f>DJ163</f>
        <v>0</v>
      </c>
      <c r="DK162" s="80">
        <f>DK163</f>
        <v>0</v>
      </c>
      <c r="DL162" s="80">
        <f>DL163</f>
        <v>0</v>
      </c>
      <c r="DM162" s="80">
        <f>DM163</f>
        <v>0</v>
      </c>
      <c r="DN162" s="80">
        <f>DN163</f>
        <v>0</v>
      </c>
      <c r="DO162" s="80">
        <f>DO163</f>
        <v>0</v>
      </c>
      <c r="DP162" s="80">
        <f>DP163</f>
        <v>0</v>
      </c>
      <c r="DQ162" s="80">
        <f>DQ163</f>
        <v>0</v>
      </c>
      <c r="DR162" s="80">
        <f>DR163</f>
        <v>0</v>
      </c>
      <c r="DS162" s="80">
        <f>DS163</f>
        <v>0</v>
      </c>
      <c r="DT162" s="80">
        <f>DT163</f>
        <v>0</v>
      </c>
      <c r="DU162" s="80">
        <f>DU163</f>
        <v>0</v>
      </c>
      <c r="DV162" s="80">
        <f>DV163</f>
        <v>0</v>
      </c>
      <c r="DW162" s="80">
        <f>DW163</f>
        <v>0</v>
      </c>
      <c r="DX162" s="80">
        <f>DX163</f>
        <v>0</v>
      </c>
      <c r="DY162" s="80">
        <f>DY163</f>
        <v>0</v>
      </c>
      <c r="DZ162" s="80">
        <f>DZ163</f>
        <v>0</v>
      </c>
      <c r="EA162" s="80">
        <f>EA163</f>
        <v>0</v>
      </c>
      <c r="EB162" s="80">
        <f>EB163</f>
        <v>0</v>
      </c>
      <c r="EC162" s="80">
        <f>EC163</f>
        <v>0</v>
      </c>
      <c r="ED162" s="80">
        <f>ED163</f>
        <v>0</v>
      </c>
      <c r="EE162" s="80">
        <f>EE163</f>
        <v>0</v>
      </c>
      <c r="EF162" s="80">
        <f>EF163</f>
        <v>0</v>
      </c>
      <c r="EG162" s="80">
        <f>EG163</f>
        <v>0</v>
      </c>
      <c r="EH162" s="80">
        <f>EH163</f>
        <v>0</v>
      </c>
      <c r="EI162" s="80">
        <f>EI163</f>
        <v>0</v>
      </c>
      <c r="EJ162" s="80">
        <f>EJ163</f>
        <v>0</v>
      </c>
      <c r="EK162" s="80">
        <f>EK163</f>
        <v>0</v>
      </c>
      <c r="EL162" s="80">
        <f>EL163</f>
        <v>0</v>
      </c>
      <c r="EM162" s="80">
        <f>EM163</f>
        <v>0</v>
      </c>
      <c r="EN162" s="80">
        <f>EN163</f>
        <v>0</v>
      </c>
      <c r="EO162" s="80">
        <f>EO163</f>
        <v>0</v>
      </c>
      <c r="EP162" s="80">
        <f>EP163</f>
        <v>0</v>
      </c>
      <c r="EQ162" s="80">
        <f>EQ163</f>
        <v>0</v>
      </c>
      <c r="ER162" s="80">
        <f>ER163</f>
        <v>0</v>
      </c>
      <c r="ES162" s="80">
        <f>ES163</f>
        <v>0</v>
      </c>
      <c r="ET162" s="80">
        <f>ET163</f>
        <v>0</v>
      </c>
      <c r="EU162" s="80">
        <f>EU163</f>
        <v>0</v>
      </c>
      <c r="EV162" s="80">
        <f>EV163</f>
        <v>0</v>
      </c>
      <c r="EW162" s="80">
        <f>EW163</f>
        <v>0</v>
      </c>
      <c r="EX162" s="80">
        <f>EX163</f>
        <v>0</v>
      </c>
      <c r="EY162" s="80">
        <f>EY163</f>
        <v>0</v>
      </c>
      <c r="EZ162" s="80">
        <f>EZ163</f>
        <v>0</v>
      </c>
      <c r="FA162" s="80">
        <f>FA163</f>
        <v>0</v>
      </c>
      <c r="FB162" s="84">
        <f>FB163</f>
        <v>51.302037554738604</v>
      </c>
      <c r="FC162" s="146">
        <f>FC163</f>
        <v>0</v>
      </c>
      <c r="FD162" s="146">
        <f>FD163</f>
        <v>0</v>
      </c>
      <c r="FE162" s="146">
        <f>FE163</f>
        <v>0</v>
      </c>
      <c r="FF162" s="146">
        <f>FF163</f>
        <v>0</v>
      </c>
      <c r="FG162" s="146">
        <f>FG163</f>
        <v>0</v>
      </c>
      <c r="FH162" s="146">
        <f>FH163</f>
        <v>0</v>
      </c>
      <c r="FI162" s="146">
        <f>FI163</f>
        <v>0</v>
      </c>
      <c r="FJ162" s="146">
        <f>FJ163</f>
        <v>0</v>
      </c>
      <c r="FK162" s="146">
        <f>FK163</f>
        <v>0</v>
      </c>
      <c r="FL162" s="146">
        <f>FL163</f>
        <v>0</v>
      </c>
      <c r="FM162" s="146">
        <f>FM163</f>
        <v>0</v>
      </c>
      <c r="FN162" s="146">
        <f>FN163</f>
        <v>0</v>
      </c>
      <c r="FO162" s="146">
        <f>FO163</f>
        <v>0</v>
      </c>
      <c r="FP162" s="146">
        <f>FP163</f>
        <v>0</v>
      </c>
      <c r="FQ162" s="146">
        <f>FQ163</f>
        <v>0</v>
      </c>
      <c r="FR162" s="146">
        <f>FR163</f>
        <v>0</v>
      </c>
      <c r="FS162" s="146">
        <f>FS163</f>
        <v>0</v>
      </c>
      <c r="FT162" s="146">
        <f>FT163</f>
        <v>0</v>
      </c>
      <c r="FU162" s="146">
        <f>FU163</f>
        <v>0</v>
      </c>
      <c r="FV162" s="146">
        <f>FV163</f>
        <v>0</v>
      </c>
      <c r="FW162" s="146">
        <f>FW163</f>
        <v>0</v>
      </c>
      <c r="FX162" s="146">
        <f>FX163</f>
        <v>0</v>
      </c>
      <c r="FY162" s="146">
        <f>FY163</f>
        <v>0</v>
      </c>
      <c r="FZ162" s="146">
        <f>FZ163</f>
        <v>0</v>
      </c>
      <c r="GA162" s="145">
        <f>GA163</f>
        <v>0</v>
      </c>
      <c r="GB162" s="81">
        <f>GB163</f>
        <v>16.976460843559298</v>
      </c>
      <c r="GC162" s="80">
        <f>GC163</f>
        <v>4.2357119999999998E-2</v>
      </c>
      <c r="GD162" s="80">
        <f>GD163</f>
        <v>37.962441046388648</v>
      </c>
      <c r="GE162" s="80">
        <f>GE163</f>
        <v>0</v>
      </c>
      <c r="GF162" s="80">
        <f>GF163</f>
        <v>0</v>
      </c>
      <c r="GG162" s="79">
        <f>GG163</f>
        <v>54.981259009947948</v>
      </c>
      <c r="GH162" s="1"/>
      <c r="GI162" s="78"/>
      <c r="GJ162" s="78"/>
      <c r="GK162" s="78"/>
      <c r="GL162" s="78"/>
      <c r="GM162" s="78"/>
      <c r="GN162" s="78"/>
      <c r="GO162" s="78"/>
      <c r="GP162" s="78"/>
      <c r="GQ162" s="78"/>
      <c r="GR162" s="78"/>
      <c r="GS162" s="78"/>
      <c r="GT162" s="78"/>
      <c r="GU162" s="78"/>
      <c r="GV162" s="78"/>
      <c r="GW162" s="78"/>
      <c r="GX162" s="78"/>
      <c r="GY162" s="78"/>
      <c r="GZ162" s="78"/>
      <c r="HA162" s="78"/>
      <c r="HB162" s="78"/>
      <c r="HC162" s="78"/>
      <c r="HD162" s="78"/>
      <c r="HE162" s="78"/>
      <c r="HF162" s="78"/>
      <c r="HG162" s="78"/>
      <c r="HH162" s="78"/>
      <c r="HI162" s="78"/>
      <c r="HJ162" s="78"/>
      <c r="HK162" s="78"/>
      <c r="HL162" s="78"/>
      <c r="HM162" s="78"/>
      <c r="HN162" s="78"/>
      <c r="HO162" s="78"/>
      <c r="HP162" s="78"/>
      <c r="HQ162" s="78"/>
      <c r="HR162" s="78"/>
      <c r="HS162" s="78"/>
      <c r="HT162" s="78"/>
      <c r="HU162" s="78"/>
      <c r="HV162" s="78"/>
      <c r="HW162" s="78"/>
      <c r="HX162" s="78"/>
      <c r="HY162" s="78"/>
      <c r="HZ162" s="78"/>
      <c r="IA162" s="78"/>
      <c r="IB162" s="78"/>
      <c r="IC162" s="78"/>
      <c r="ID162" s="78"/>
      <c r="IE162" s="78"/>
      <c r="IF162" s="78"/>
      <c r="IG162" s="78"/>
      <c r="IH162" s="78"/>
      <c r="II162" s="78"/>
      <c r="IJ162" s="78"/>
      <c r="IK162" s="78"/>
      <c r="IL162" s="78"/>
      <c r="IM162" s="78"/>
      <c r="IN162" s="78"/>
      <c r="IO162" s="78"/>
    </row>
    <row r="163" spans="1:249" s="10" customFormat="1" ht="31.5" x14ac:dyDescent="0.25">
      <c r="A163" s="132"/>
      <c r="B163" s="133" t="s">
        <v>86</v>
      </c>
      <c r="C163" s="141"/>
      <c r="D163" s="83" t="s">
        <v>85</v>
      </c>
      <c r="E163" s="80"/>
      <c r="F163" s="80"/>
      <c r="G163" s="55"/>
      <c r="H163" s="55"/>
      <c r="I163" s="80">
        <f>SUM(I164:I167)</f>
        <v>889.67594589173859</v>
      </c>
      <c r="J163" s="80">
        <f>SUM(J164:J167)</f>
        <v>51.302037554738604</v>
      </c>
      <c r="K163" s="81" t="s">
        <v>71</v>
      </c>
      <c r="L163" s="85">
        <f>SUM(L164:L167)</f>
        <v>0</v>
      </c>
      <c r="M163" s="85"/>
      <c r="N163" s="80">
        <f>SUM(N164:N167)</f>
        <v>0</v>
      </c>
      <c r="O163" s="85">
        <f>SUM(O164:O167)</f>
        <v>0</v>
      </c>
      <c r="P163" s="161">
        <f>SUM(P164:P167)</f>
        <v>0</v>
      </c>
      <c r="Q163" s="80" t="s">
        <v>71</v>
      </c>
      <c r="R163" s="85"/>
      <c r="S163" s="85"/>
      <c r="T163" s="83"/>
      <c r="U163" s="85"/>
      <c r="V163" s="85"/>
      <c r="W163" s="80"/>
      <c r="X163" s="85"/>
      <c r="Y163" s="85"/>
      <c r="Z163" s="79" t="s">
        <v>84</v>
      </c>
      <c r="AA163" s="59"/>
      <c r="AB163" s="58"/>
      <c r="AC163" s="81">
        <f>SUM(AC164:AC167)</f>
        <v>6.4640000000000004</v>
      </c>
      <c r="AD163" s="80">
        <f>SUM(AD164:AD167)</f>
        <v>0</v>
      </c>
      <c r="AE163" s="80">
        <f>SUM(AE164:AE167)</f>
        <v>0</v>
      </c>
      <c r="AF163" s="80">
        <f>SUM(AF164:AF167)</f>
        <v>0</v>
      </c>
      <c r="AG163" s="80">
        <f>SUM(AG164:AG167)</f>
        <v>0</v>
      </c>
      <c r="AH163" s="80">
        <f>SUM(AH164:AH167)</f>
        <v>0</v>
      </c>
      <c r="AI163" s="80">
        <f>SUM(AI164:AI167)</f>
        <v>0</v>
      </c>
      <c r="AJ163" s="80">
        <f>SUM(AJ164:AJ167)</f>
        <v>0</v>
      </c>
      <c r="AK163" s="80">
        <f>SUM(AK164:AK167)</f>
        <v>0</v>
      </c>
      <c r="AL163" s="80">
        <f>SUM(AL164:AL167)</f>
        <v>0</v>
      </c>
      <c r="AM163" s="80">
        <f>SUM(AM164:AM167)</f>
        <v>0</v>
      </c>
      <c r="AN163" s="80">
        <f>SUM(AN164:AN167)</f>
        <v>0</v>
      </c>
      <c r="AO163" s="80">
        <f>SUM(AO164:AO167)</f>
        <v>0</v>
      </c>
      <c r="AP163" s="80">
        <f>SUM(AP164:AP167)</f>
        <v>0</v>
      </c>
      <c r="AQ163" s="80">
        <f>SUM(AQ164:AQ167)</f>
        <v>0</v>
      </c>
      <c r="AR163" s="80">
        <f>SUM(AR164:AR167)</f>
        <v>0</v>
      </c>
      <c r="AS163" s="80">
        <f>SUM(AS164:AS167)</f>
        <v>0</v>
      </c>
      <c r="AT163" s="80">
        <f>SUM(AT164:AT167)</f>
        <v>0</v>
      </c>
      <c r="AU163" s="80">
        <f>SUM(AU164:AU167)</f>
        <v>0</v>
      </c>
      <c r="AV163" s="80">
        <f>SUM(AV164:AV167)</f>
        <v>0</v>
      </c>
      <c r="AW163" s="80">
        <f>SUM(AW164:AW167)</f>
        <v>0</v>
      </c>
      <c r="AX163" s="80">
        <f>SUM(AX164:AX167)</f>
        <v>0</v>
      </c>
      <c r="AY163" s="80">
        <f>SUM(AY164:AY167)</f>
        <v>0</v>
      </c>
      <c r="AZ163" s="80">
        <f>SUM(AZ164:AZ167)</f>
        <v>0</v>
      </c>
      <c r="BA163" s="80">
        <f>SUM(BA164:BA167)</f>
        <v>0</v>
      </c>
      <c r="BB163" s="80">
        <f>SUM(BB164:BB167)</f>
        <v>0</v>
      </c>
      <c r="BC163" s="80">
        <f>SUM(BC164:BC167)</f>
        <v>4.2357119999999998E-2</v>
      </c>
      <c r="BD163" s="80">
        <f>SUM(BD164:BD167)</f>
        <v>0</v>
      </c>
      <c r="BE163" s="80">
        <f>SUM(BE164:BE167)</f>
        <v>0</v>
      </c>
      <c r="BF163" s="80">
        <f>SUM(BF164:BF167)</f>
        <v>0</v>
      </c>
      <c r="BG163" s="80">
        <f>SUM(BG164:BG167)</f>
        <v>0</v>
      </c>
      <c r="BH163" s="80">
        <f>SUM(BH164:BH167)</f>
        <v>0</v>
      </c>
      <c r="BI163" s="80">
        <f>SUM(BI164:BI167)</f>
        <v>0</v>
      </c>
      <c r="BJ163" s="80">
        <f>SUM(BJ164:BJ167)</f>
        <v>0</v>
      </c>
      <c r="BK163" s="80">
        <f>SUM(BK164:BK167)</f>
        <v>0</v>
      </c>
      <c r="BL163" s="80">
        <f>SUM(BL164:BL167)</f>
        <v>0</v>
      </c>
      <c r="BM163" s="80">
        <f>SUM(BM164:BM167)</f>
        <v>0</v>
      </c>
      <c r="BN163" s="80">
        <f>SUM(BN164:BN167)</f>
        <v>0</v>
      </c>
      <c r="BO163" s="80">
        <f>SUM(BO164:BO167)</f>
        <v>0</v>
      </c>
      <c r="BP163" s="80">
        <f>SUM(BP164:BP167)</f>
        <v>0</v>
      </c>
      <c r="BQ163" s="80">
        <f>SUM(BQ164:BQ167)</f>
        <v>0</v>
      </c>
      <c r="BR163" s="80">
        <f>SUM(BR164:BR167)</f>
        <v>0</v>
      </c>
      <c r="BS163" s="80">
        <f>SUM(BS164:BS167)</f>
        <v>0</v>
      </c>
      <c r="BT163" s="80">
        <f>SUM(BT164:BT167)</f>
        <v>0</v>
      </c>
      <c r="BU163" s="80">
        <f>SUM(BU164:BU167)</f>
        <v>0</v>
      </c>
      <c r="BV163" s="80">
        <f>SUM(BV164:BV167)</f>
        <v>0</v>
      </c>
      <c r="BW163" s="80">
        <f>SUM(BW164:BW167)</f>
        <v>0</v>
      </c>
      <c r="BX163" s="80">
        <f>SUM(BX164:BX167)</f>
        <v>0</v>
      </c>
      <c r="BY163" s="80">
        <f>SUM(BY164:BY167)</f>
        <v>0</v>
      </c>
      <c r="BZ163" s="80">
        <f>SUM(BZ164:BZ167)</f>
        <v>0</v>
      </c>
      <c r="CA163" s="80">
        <f>SUM(CA164:CA167)</f>
        <v>0</v>
      </c>
      <c r="CB163" s="80">
        <f>SUM(CB164:CB167)</f>
        <v>44.7956804347386</v>
      </c>
      <c r="CC163" s="80">
        <f>SUM(CC164:CC167)</f>
        <v>0</v>
      </c>
      <c r="CD163" s="80">
        <f>SUM(CD164:CD167)</f>
        <v>0</v>
      </c>
      <c r="CE163" s="80">
        <f>SUM(CE164:CE167)</f>
        <v>0</v>
      </c>
      <c r="CF163" s="80">
        <f>SUM(CF164:CF167)</f>
        <v>0</v>
      </c>
      <c r="CG163" s="80">
        <f>SUM(CG164:CG167)</f>
        <v>0</v>
      </c>
      <c r="CH163" s="80">
        <f>SUM(CH164:CH167)</f>
        <v>0</v>
      </c>
      <c r="CI163" s="80">
        <f>SUM(CI164:CI167)</f>
        <v>0</v>
      </c>
      <c r="CJ163" s="80">
        <f>SUM(CJ164:CJ167)</f>
        <v>0</v>
      </c>
      <c r="CK163" s="80">
        <f>SUM(CK164:CK167)</f>
        <v>0</v>
      </c>
      <c r="CL163" s="80">
        <f>SUM(CL164:CL167)</f>
        <v>0</v>
      </c>
      <c r="CM163" s="80">
        <f>SUM(CM164:CM167)</f>
        <v>0</v>
      </c>
      <c r="CN163" s="80">
        <f>SUM(CN164:CN167)</f>
        <v>0</v>
      </c>
      <c r="CO163" s="80">
        <f>SUM(CO164:CO167)</f>
        <v>0</v>
      </c>
      <c r="CP163" s="80">
        <f>SUM(CP164:CP167)</f>
        <v>0</v>
      </c>
      <c r="CQ163" s="80">
        <f>SUM(CQ164:CQ167)</f>
        <v>0</v>
      </c>
      <c r="CR163" s="80">
        <f>SUM(CR164:CR167)</f>
        <v>0</v>
      </c>
      <c r="CS163" s="80">
        <f>SUM(CS164:CS167)</f>
        <v>0</v>
      </c>
      <c r="CT163" s="80">
        <f>SUM(CT164:CT167)</f>
        <v>0</v>
      </c>
      <c r="CU163" s="80">
        <f>SUM(CU164:CU167)</f>
        <v>0</v>
      </c>
      <c r="CV163" s="80">
        <f>SUM(CV164:CV167)</f>
        <v>0</v>
      </c>
      <c r="CW163" s="80">
        <f>SUM(CW164:CW167)</f>
        <v>0</v>
      </c>
      <c r="CX163" s="80">
        <f>SUM(CX164:CX167)</f>
        <v>0</v>
      </c>
      <c r="CY163" s="80">
        <f>SUM(CY164:CY167)</f>
        <v>0</v>
      </c>
      <c r="CZ163" s="80">
        <f>SUM(CZ164:CZ167)</f>
        <v>0</v>
      </c>
      <c r="DA163" s="80">
        <f>SUM(DA164:DA167)</f>
        <v>0</v>
      </c>
      <c r="DB163" s="80">
        <f>SUM(DB164:DB167)</f>
        <v>0</v>
      </c>
      <c r="DC163" s="80">
        <f>SUM(DC164:DC167)</f>
        <v>0</v>
      </c>
      <c r="DD163" s="80">
        <f>SUM(DD164:DD167)</f>
        <v>0</v>
      </c>
      <c r="DE163" s="80">
        <f>SUM(DE164:DE167)</f>
        <v>0</v>
      </c>
      <c r="DF163" s="80">
        <f>SUM(DF164:DF167)</f>
        <v>0</v>
      </c>
      <c r="DG163" s="80">
        <f>SUM(DG164:DG167)</f>
        <v>0</v>
      </c>
      <c r="DH163" s="80">
        <f>SUM(DH164:DH167)</f>
        <v>0</v>
      </c>
      <c r="DI163" s="80">
        <f>SUM(DI164:DI167)</f>
        <v>0</v>
      </c>
      <c r="DJ163" s="80">
        <f>SUM(DJ164:DJ167)</f>
        <v>0</v>
      </c>
      <c r="DK163" s="80">
        <f>SUM(DK164:DK167)</f>
        <v>0</v>
      </c>
      <c r="DL163" s="80">
        <f>SUM(DL164:DL167)</f>
        <v>0</v>
      </c>
      <c r="DM163" s="80">
        <f>SUM(DM164:DM167)</f>
        <v>0</v>
      </c>
      <c r="DN163" s="80">
        <f>SUM(DN164:DN167)</f>
        <v>0</v>
      </c>
      <c r="DO163" s="80">
        <f>SUM(DO164:DO167)</f>
        <v>0</v>
      </c>
      <c r="DP163" s="80">
        <f>SUM(DP164:DP167)</f>
        <v>0</v>
      </c>
      <c r="DQ163" s="80">
        <f>SUM(DQ164:DQ167)</f>
        <v>0</v>
      </c>
      <c r="DR163" s="80">
        <f>SUM(DR164:DR167)</f>
        <v>0</v>
      </c>
      <c r="DS163" s="80">
        <f>SUM(DS164:DS167)</f>
        <v>0</v>
      </c>
      <c r="DT163" s="80">
        <f>SUM(DT164:DT167)</f>
        <v>0</v>
      </c>
      <c r="DU163" s="80">
        <f>SUM(DU164:DU167)</f>
        <v>0</v>
      </c>
      <c r="DV163" s="80">
        <f>SUM(DV164:DV167)</f>
        <v>0</v>
      </c>
      <c r="DW163" s="80">
        <f>SUM(DW164:DW167)</f>
        <v>0</v>
      </c>
      <c r="DX163" s="80">
        <f>SUM(DX164:DX167)</f>
        <v>0</v>
      </c>
      <c r="DY163" s="80">
        <f>SUM(DY164:DY167)</f>
        <v>0</v>
      </c>
      <c r="DZ163" s="80">
        <f>SUM(DZ164:DZ167)</f>
        <v>0</v>
      </c>
      <c r="EA163" s="80">
        <f>SUM(EA164:EA167)</f>
        <v>0</v>
      </c>
      <c r="EB163" s="80">
        <f>SUM(EB164:EB167)</f>
        <v>0</v>
      </c>
      <c r="EC163" s="80">
        <f>SUM(EC164:EC167)</f>
        <v>0</v>
      </c>
      <c r="ED163" s="80">
        <f>SUM(ED164:ED167)</f>
        <v>0</v>
      </c>
      <c r="EE163" s="80">
        <f>SUM(EE164:EE167)</f>
        <v>0</v>
      </c>
      <c r="EF163" s="80">
        <f>SUM(EF164:EF167)</f>
        <v>0</v>
      </c>
      <c r="EG163" s="80">
        <f>SUM(EG164:EG167)</f>
        <v>0</v>
      </c>
      <c r="EH163" s="80">
        <f>SUM(EH164:EH167)</f>
        <v>0</v>
      </c>
      <c r="EI163" s="80">
        <f>SUM(EI164:EI167)</f>
        <v>0</v>
      </c>
      <c r="EJ163" s="80">
        <f>SUM(EJ164:EJ167)</f>
        <v>0</v>
      </c>
      <c r="EK163" s="80">
        <f>SUM(EK164:EK167)</f>
        <v>0</v>
      </c>
      <c r="EL163" s="80">
        <f>SUM(EL164:EL167)</f>
        <v>0</v>
      </c>
      <c r="EM163" s="80">
        <f>SUM(EM164:EM167)</f>
        <v>0</v>
      </c>
      <c r="EN163" s="80">
        <f>SUM(EN164:EN167)</f>
        <v>0</v>
      </c>
      <c r="EO163" s="80">
        <f>SUM(EO164:EO167)</f>
        <v>0</v>
      </c>
      <c r="EP163" s="80">
        <f>SUM(EP164:EP167)</f>
        <v>0</v>
      </c>
      <c r="EQ163" s="80">
        <f>SUM(EQ164:EQ167)</f>
        <v>0</v>
      </c>
      <c r="ER163" s="80">
        <f>SUM(ER164:ER167)</f>
        <v>0</v>
      </c>
      <c r="ES163" s="80">
        <f>SUM(ES164:ES167)</f>
        <v>0</v>
      </c>
      <c r="ET163" s="80">
        <f>SUM(ET164:ET167)</f>
        <v>0</v>
      </c>
      <c r="EU163" s="80">
        <f>SUM(EU164:EU167)</f>
        <v>0</v>
      </c>
      <c r="EV163" s="80">
        <f>SUM(EV164:EV167)</f>
        <v>0</v>
      </c>
      <c r="EW163" s="80">
        <f>SUM(EW164:EW167)</f>
        <v>0</v>
      </c>
      <c r="EX163" s="80">
        <f>SUM(EX164:EX167)</f>
        <v>0</v>
      </c>
      <c r="EY163" s="80">
        <f>SUM(EY164:EY167)</f>
        <v>0</v>
      </c>
      <c r="EZ163" s="80">
        <f>SUM(EZ164:EZ167)</f>
        <v>0</v>
      </c>
      <c r="FA163" s="80">
        <f>SUM(FA164:FA167)</f>
        <v>0</v>
      </c>
      <c r="FB163" s="84">
        <f>AC163+BC163+CB163+DB163+EB163</f>
        <v>51.302037554738604</v>
      </c>
      <c r="FC163" s="146"/>
      <c r="FD163" s="146"/>
      <c r="FE163" s="146"/>
      <c r="FF163" s="146"/>
      <c r="FG163" s="146"/>
      <c r="FH163" s="146"/>
      <c r="FI163" s="146"/>
      <c r="FJ163" s="146"/>
      <c r="FK163" s="146"/>
      <c r="FL163" s="146"/>
      <c r="FM163" s="146"/>
      <c r="FN163" s="146"/>
      <c r="FO163" s="146"/>
      <c r="FP163" s="146"/>
      <c r="FQ163" s="146"/>
      <c r="FR163" s="146"/>
      <c r="FS163" s="146"/>
      <c r="FT163" s="146"/>
      <c r="FU163" s="146"/>
      <c r="FV163" s="146"/>
      <c r="FW163" s="146"/>
      <c r="FX163" s="146"/>
      <c r="FY163" s="146"/>
      <c r="FZ163" s="146"/>
      <c r="GA163" s="145"/>
      <c r="GB163" s="81">
        <f>SUM(GB164:GB167)</f>
        <v>16.976460843559298</v>
      </c>
      <c r="GC163" s="80">
        <f>SUM(GC164:GC167)</f>
        <v>4.2357119999999998E-2</v>
      </c>
      <c r="GD163" s="80">
        <f>SUM(GD164:GD167)</f>
        <v>37.962441046388648</v>
      </c>
      <c r="GE163" s="80">
        <f>SUM(GE164:GE167)</f>
        <v>0</v>
      </c>
      <c r="GF163" s="80">
        <f>SUM(GF164:GF167)</f>
        <v>0</v>
      </c>
      <c r="GG163" s="79">
        <f>SUM(GB163:GF163)</f>
        <v>54.981259009947948</v>
      </c>
      <c r="GH163" s="1"/>
      <c r="GI163" s="78"/>
      <c r="GJ163" s="78"/>
      <c r="GK163" s="78"/>
      <c r="GL163" s="78"/>
      <c r="GM163" s="78"/>
      <c r="GN163" s="78"/>
      <c r="GO163" s="78"/>
      <c r="GP163" s="78"/>
      <c r="GQ163" s="78"/>
      <c r="GR163" s="78"/>
      <c r="GS163" s="78"/>
      <c r="GT163" s="78"/>
      <c r="GU163" s="78"/>
      <c r="GV163" s="78"/>
      <c r="GW163" s="78"/>
      <c r="GX163" s="78"/>
      <c r="GY163" s="78"/>
      <c r="GZ163" s="78"/>
      <c r="HA163" s="78"/>
      <c r="HB163" s="78"/>
      <c r="HC163" s="78"/>
      <c r="HD163" s="78"/>
      <c r="HE163" s="78"/>
      <c r="HF163" s="78"/>
      <c r="HG163" s="78"/>
      <c r="HH163" s="78"/>
      <c r="HI163" s="78"/>
      <c r="HJ163" s="78"/>
      <c r="HK163" s="78"/>
      <c r="HL163" s="78"/>
      <c r="HM163" s="78"/>
      <c r="HN163" s="78"/>
      <c r="HO163" s="78"/>
      <c r="HP163" s="78"/>
      <c r="HQ163" s="78"/>
      <c r="HR163" s="78"/>
      <c r="HS163" s="78"/>
      <c r="HT163" s="78"/>
      <c r="HU163" s="78"/>
      <c r="HV163" s="78"/>
      <c r="HW163" s="78"/>
      <c r="HX163" s="78"/>
      <c r="HY163" s="78"/>
      <c r="HZ163" s="78"/>
      <c r="IA163" s="78"/>
      <c r="IB163" s="78"/>
      <c r="IC163" s="78"/>
      <c r="ID163" s="78"/>
      <c r="IE163" s="78"/>
      <c r="IF163" s="78"/>
      <c r="IG163" s="78"/>
      <c r="IH163" s="78"/>
      <c r="II163" s="78"/>
      <c r="IJ163" s="78"/>
      <c r="IK163" s="78"/>
      <c r="IL163" s="78"/>
      <c r="IM163" s="78"/>
      <c r="IN163" s="78"/>
      <c r="IO163" s="78"/>
    </row>
    <row r="164" spans="1:249" x14ac:dyDescent="0.25">
      <c r="A164" s="126">
        <f>A159+1</f>
        <v>59</v>
      </c>
      <c r="B164" s="125" t="s">
        <v>83</v>
      </c>
      <c r="C164" s="141" t="s">
        <v>31</v>
      </c>
      <c r="D164" s="55" t="s">
        <v>77</v>
      </c>
      <c r="E164" s="60"/>
      <c r="F164" s="60"/>
      <c r="G164" s="55">
        <v>2008</v>
      </c>
      <c r="H164" s="55">
        <v>2018</v>
      </c>
      <c r="I164" s="52">
        <v>790.67294325</v>
      </c>
      <c r="J164" s="122">
        <v>4.9039999999999999</v>
      </c>
      <c r="K164" s="63" t="s">
        <v>71</v>
      </c>
      <c r="L164" s="60"/>
      <c r="M164" s="60">
        <v>80</v>
      </c>
      <c r="N164" s="55"/>
      <c r="O164" s="60"/>
      <c r="P164" s="60"/>
      <c r="Q164" s="55"/>
      <c r="R164" s="60"/>
      <c r="S164" s="60"/>
      <c r="T164" s="55"/>
      <c r="U164" s="60"/>
      <c r="V164" s="60"/>
      <c r="W164" s="55"/>
      <c r="X164" s="60"/>
      <c r="Y164" s="60"/>
      <c r="Z164" s="51" t="s">
        <v>71</v>
      </c>
      <c r="AA164" s="121"/>
      <c r="AB164" s="120">
        <v>80</v>
      </c>
      <c r="AC164" s="53">
        <v>4.9039999999999999</v>
      </c>
      <c r="AD164" s="115"/>
      <c r="AE164" s="115"/>
      <c r="AF164" s="115"/>
      <c r="AG164" s="115"/>
      <c r="AH164" s="115"/>
      <c r="AI164" s="115"/>
      <c r="AJ164" s="115"/>
      <c r="AK164" s="115"/>
      <c r="AL164" s="115"/>
      <c r="AM164" s="115"/>
      <c r="AN164" s="115"/>
      <c r="AO164" s="115"/>
      <c r="AP164" s="115"/>
      <c r="AQ164" s="115"/>
      <c r="AR164" s="115"/>
      <c r="AS164" s="115"/>
      <c r="AT164" s="115"/>
      <c r="AU164" s="115"/>
      <c r="AV164" s="115"/>
      <c r="AW164" s="115"/>
      <c r="AX164" s="115"/>
      <c r="AY164" s="115"/>
      <c r="AZ164" s="115"/>
      <c r="BA164" s="115"/>
      <c r="BB164" s="115"/>
      <c r="BC164" s="115"/>
      <c r="BD164" s="115"/>
      <c r="BE164" s="115"/>
      <c r="BF164" s="115"/>
      <c r="BG164" s="115"/>
      <c r="BH164" s="115"/>
      <c r="BI164" s="115"/>
      <c r="BJ164" s="115"/>
      <c r="BK164" s="115"/>
      <c r="BL164" s="115"/>
      <c r="BM164" s="115"/>
      <c r="BN164" s="115"/>
      <c r="BO164" s="115"/>
      <c r="BP164" s="115"/>
      <c r="BQ164" s="115"/>
      <c r="BR164" s="115"/>
      <c r="BS164" s="115"/>
      <c r="BT164" s="115"/>
      <c r="BU164" s="115"/>
      <c r="BV164" s="115"/>
      <c r="BW164" s="115"/>
      <c r="BX164" s="115"/>
      <c r="BY164" s="115"/>
      <c r="BZ164" s="115"/>
      <c r="CA164" s="115"/>
      <c r="CB164" s="115"/>
      <c r="CC164" s="115"/>
      <c r="CD164" s="115"/>
      <c r="CE164" s="115"/>
      <c r="CF164" s="115"/>
      <c r="CG164" s="115"/>
      <c r="CH164" s="115"/>
      <c r="CI164" s="115"/>
      <c r="CJ164" s="115"/>
      <c r="CK164" s="115"/>
      <c r="CL164" s="115"/>
      <c r="CM164" s="115"/>
      <c r="CN164" s="115"/>
      <c r="CO164" s="115"/>
      <c r="CP164" s="115"/>
      <c r="CQ164" s="115"/>
      <c r="CR164" s="115"/>
      <c r="CS164" s="115"/>
      <c r="CT164" s="115"/>
      <c r="CU164" s="115"/>
      <c r="CV164" s="115"/>
      <c r="CW164" s="115"/>
      <c r="CX164" s="115"/>
      <c r="CY164" s="115"/>
      <c r="CZ164" s="115"/>
      <c r="DA164" s="115"/>
      <c r="DB164" s="115"/>
      <c r="DC164" s="115"/>
      <c r="DD164" s="115"/>
      <c r="DE164" s="115"/>
      <c r="DF164" s="115"/>
      <c r="DG164" s="115"/>
      <c r="DH164" s="115"/>
      <c r="DI164" s="115"/>
      <c r="DJ164" s="115"/>
      <c r="DK164" s="115"/>
      <c r="DL164" s="115"/>
      <c r="DM164" s="115"/>
      <c r="DN164" s="115"/>
      <c r="DO164" s="115"/>
      <c r="DP164" s="115"/>
      <c r="DQ164" s="115"/>
      <c r="DR164" s="115"/>
      <c r="DS164" s="115"/>
      <c r="DT164" s="115"/>
      <c r="DU164" s="115"/>
      <c r="DV164" s="115"/>
      <c r="DW164" s="115"/>
      <c r="DX164" s="115"/>
      <c r="DY164" s="115"/>
      <c r="DZ164" s="115"/>
      <c r="EA164" s="115"/>
      <c r="EB164" s="115"/>
      <c r="EC164" s="115"/>
      <c r="ED164" s="115"/>
      <c r="EE164" s="115"/>
      <c r="EF164" s="115"/>
      <c r="EG164" s="115"/>
      <c r="EH164" s="115"/>
      <c r="EI164" s="115"/>
      <c r="EJ164" s="115"/>
      <c r="EK164" s="115"/>
      <c r="EL164" s="115"/>
      <c r="EM164" s="115"/>
      <c r="EN164" s="115"/>
      <c r="EO164" s="115"/>
      <c r="EP164" s="115"/>
      <c r="EQ164" s="115"/>
      <c r="ER164" s="115"/>
      <c r="ES164" s="115"/>
      <c r="ET164" s="115"/>
      <c r="EU164" s="115"/>
      <c r="EV164" s="115"/>
      <c r="EW164" s="115"/>
      <c r="EX164" s="115"/>
      <c r="EY164" s="115"/>
      <c r="EZ164" s="115"/>
      <c r="FA164" s="115"/>
      <c r="FB164" s="119">
        <f>AC164+BC164+CB164+DB164+EB164</f>
        <v>4.9039999999999999</v>
      </c>
      <c r="FC164" s="118"/>
      <c r="FD164" s="118"/>
      <c r="FE164" s="118"/>
      <c r="FF164" s="118"/>
      <c r="FG164" s="118"/>
      <c r="FH164" s="118"/>
      <c r="FI164" s="118"/>
      <c r="FJ164" s="118"/>
      <c r="FK164" s="118"/>
      <c r="FL164" s="118"/>
      <c r="FM164" s="118"/>
      <c r="FN164" s="118"/>
      <c r="FO164" s="118"/>
      <c r="FP164" s="118"/>
      <c r="FQ164" s="118"/>
      <c r="FR164" s="118"/>
      <c r="FS164" s="118"/>
      <c r="FT164" s="118"/>
      <c r="FU164" s="118"/>
      <c r="FV164" s="118"/>
      <c r="FW164" s="118"/>
      <c r="FX164" s="118"/>
      <c r="FY164" s="118"/>
      <c r="FZ164" s="118"/>
      <c r="GA164" s="117"/>
      <c r="GB164" s="116">
        <v>15.062332313559301</v>
      </c>
      <c r="GC164" s="115"/>
      <c r="GD164" s="115"/>
      <c r="GE164" s="115"/>
      <c r="GF164" s="115"/>
      <c r="GG164" s="114">
        <f>SUM(GB164:GF164)</f>
        <v>15.062332313559301</v>
      </c>
    </row>
    <row r="165" spans="1:249" ht="33" customHeight="1" x14ac:dyDescent="0.25">
      <c r="A165" s="126">
        <f>A164+1</f>
        <v>60</v>
      </c>
      <c r="B165" s="173" t="s">
        <v>82</v>
      </c>
      <c r="C165" s="141" t="s">
        <v>22</v>
      </c>
      <c r="D165" s="55" t="s">
        <v>81</v>
      </c>
      <c r="E165" s="60"/>
      <c r="F165" s="60"/>
      <c r="G165" s="55">
        <v>2009</v>
      </c>
      <c r="H165" s="55">
        <v>2015</v>
      </c>
      <c r="I165" s="52">
        <v>13.850923484999999</v>
      </c>
      <c r="J165" s="122">
        <v>0.83299999999999996</v>
      </c>
      <c r="K165" s="63"/>
      <c r="L165" s="60"/>
      <c r="M165" s="60"/>
      <c r="N165" s="55"/>
      <c r="O165" s="60"/>
      <c r="P165" s="60"/>
      <c r="Q165" s="55"/>
      <c r="R165" s="60"/>
      <c r="S165" s="60"/>
      <c r="T165" s="55"/>
      <c r="U165" s="60"/>
      <c r="V165" s="60"/>
      <c r="W165" s="55"/>
      <c r="X165" s="60"/>
      <c r="Y165" s="60"/>
      <c r="Z165" s="51"/>
      <c r="AA165" s="121"/>
      <c r="AB165" s="120"/>
      <c r="AC165" s="53">
        <v>0.83299999999999996</v>
      </c>
      <c r="AD165" s="115"/>
      <c r="AE165" s="115"/>
      <c r="AF165" s="115"/>
      <c r="AG165" s="115"/>
      <c r="AH165" s="115"/>
      <c r="AI165" s="115"/>
      <c r="AJ165" s="115"/>
      <c r="AK165" s="115"/>
      <c r="AL165" s="115"/>
      <c r="AM165" s="115"/>
      <c r="AN165" s="115"/>
      <c r="AO165" s="115"/>
      <c r="AP165" s="115"/>
      <c r="AQ165" s="115"/>
      <c r="AR165" s="115"/>
      <c r="AS165" s="115"/>
      <c r="AT165" s="115"/>
      <c r="AU165" s="115"/>
      <c r="AV165" s="115"/>
      <c r="AW165" s="115"/>
      <c r="AX165" s="115"/>
      <c r="AY165" s="115"/>
      <c r="AZ165" s="115"/>
      <c r="BA165" s="115"/>
      <c r="BB165" s="115"/>
      <c r="BC165" s="115"/>
      <c r="BD165" s="115"/>
      <c r="BE165" s="115"/>
      <c r="BF165" s="115"/>
      <c r="BG165" s="115"/>
      <c r="BH165" s="115"/>
      <c r="BI165" s="115"/>
      <c r="BJ165" s="115"/>
      <c r="BK165" s="115"/>
      <c r="BL165" s="115"/>
      <c r="BM165" s="115"/>
      <c r="BN165" s="115"/>
      <c r="BO165" s="115"/>
      <c r="BP165" s="115"/>
      <c r="BQ165" s="115"/>
      <c r="BR165" s="115"/>
      <c r="BS165" s="115"/>
      <c r="BT165" s="115"/>
      <c r="BU165" s="115"/>
      <c r="BV165" s="115"/>
      <c r="BW165" s="115"/>
      <c r="BX165" s="115"/>
      <c r="BY165" s="115"/>
      <c r="BZ165" s="115"/>
      <c r="CA165" s="115"/>
      <c r="CB165" s="115"/>
      <c r="CC165" s="115"/>
      <c r="CD165" s="115"/>
      <c r="CE165" s="115"/>
      <c r="CF165" s="115"/>
      <c r="CG165" s="115"/>
      <c r="CH165" s="115"/>
      <c r="CI165" s="115"/>
      <c r="CJ165" s="115"/>
      <c r="CK165" s="115"/>
      <c r="CL165" s="115"/>
      <c r="CM165" s="115"/>
      <c r="CN165" s="115"/>
      <c r="CO165" s="115"/>
      <c r="CP165" s="115"/>
      <c r="CQ165" s="115"/>
      <c r="CR165" s="115"/>
      <c r="CS165" s="115"/>
      <c r="CT165" s="115"/>
      <c r="CU165" s="115"/>
      <c r="CV165" s="115"/>
      <c r="CW165" s="115"/>
      <c r="CX165" s="115"/>
      <c r="CY165" s="115"/>
      <c r="CZ165" s="115"/>
      <c r="DA165" s="115"/>
      <c r="DB165" s="115"/>
      <c r="DC165" s="115"/>
      <c r="DD165" s="115"/>
      <c r="DE165" s="115"/>
      <c r="DF165" s="115"/>
      <c r="DG165" s="115"/>
      <c r="DH165" s="115"/>
      <c r="DI165" s="115"/>
      <c r="DJ165" s="115"/>
      <c r="DK165" s="115"/>
      <c r="DL165" s="115"/>
      <c r="DM165" s="115"/>
      <c r="DN165" s="115"/>
      <c r="DO165" s="115"/>
      <c r="DP165" s="115"/>
      <c r="DQ165" s="115"/>
      <c r="DR165" s="115"/>
      <c r="DS165" s="115"/>
      <c r="DT165" s="115"/>
      <c r="DU165" s="115"/>
      <c r="DV165" s="115"/>
      <c r="DW165" s="115"/>
      <c r="DX165" s="115"/>
      <c r="DY165" s="115"/>
      <c r="DZ165" s="115"/>
      <c r="EA165" s="115"/>
      <c r="EB165" s="115"/>
      <c r="EC165" s="115"/>
      <c r="ED165" s="115"/>
      <c r="EE165" s="115"/>
      <c r="EF165" s="115"/>
      <c r="EG165" s="115"/>
      <c r="EH165" s="115"/>
      <c r="EI165" s="115"/>
      <c r="EJ165" s="115"/>
      <c r="EK165" s="115"/>
      <c r="EL165" s="115"/>
      <c r="EM165" s="115"/>
      <c r="EN165" s="115"/>
      <c r="EO165" s="115"/>
      <c r="EP165" s="115"/>
      <c r="EQ165" s="115"/>
      <c r="ER165" s="115"/>
      <c r="ES165" s="115"/>
      <c r="ET165" s="115"/>
      <c r="EU165" s="115"/>
      <c r="EV165" s="115"/>
      <c r="EW165" s="115"/>
      <c r="EX165" s="115"/>
      <c r="EY165" s="115"/>
      <c r="EZ165" s="115"/>
      <c r="FA165" s="115"/>
      <c r="FB165" s="119">
        <f>AC165+BC165+CB165+DB165+EB165</f>
        <v>0.83299999999999996</v>
      </c>
      <c r="FC165" s="118"/>
      <c r="FD165" s="118"/>
      <c r="FE165" s="118"/>
      <c r="FF165" s="118"/>
      <c r="FG165" s="118"/>
      <c r="FH165" s="118"/>
      <c r="FI165" s="118"/>
      <c r="FJ165" s="118"/>
      <c r="FK165" s="118"/>
      <c r="FL165" s="118"/>
      <c r="FM165" s="118"/>
      <c r="FN165" s="118"/>
      <c r="FO165" s="118"/>
      <c r="FP165" s="118"/>
      <c r="FQ165" s="118"/>
      <c r="FR165" s="118"/>
      <c r="FS165" s="118"/>
      <c r="FT165" s="118"/>
      <c r="FU165" s="118"/>
      <c r="FV165" s="118"/>
      <c r="FW165" s="118"/>
      <c r="FX165" s="118"/>
      <c r="FY165" s="118"/>
      <c r="FZ165" s="118"/>
      <c r="GA165" s="117"/>
      <c r="GB165" s="116">
        <v>1.1716537499999999</v>
      </c>
      <c r="GC165" s="115"/>
      <c r="GD165" s="115"/>
      <c r="GE165" s="115"/>
      <c r="GF165" s="115"/>
      <c r="GG165" s="114">
        <f>SUM(GB165:GF165)</f>
        <v>1.1716537499999999</v>
      </c>
    </row>
    <row r="166" spans="1:249" x14ac:dyDescent="0.25">
      <c r="A166" s="126">
        <f>A165+1</f>
        <v>61</v>
      </c>
      <c r="B166" s="125" t="s">
        <v>80</v>
      </c>
      <c r="C166" s="141" t="s">
        <v>22</v>
      </c>
      <c r="D166" s="172" t="s">
        <v>79</v>
      </c>
      <c r="E166" s="60"/>
      <c r="F166" s="60"/>
      <c r="G166" s="55">
        <v>2008</v>
      </c>
      <c r="H166" s="55">
        <v>2016</v>
      </c>
      <c r="I166" s="52">
        <v>6.5275616419999993</v>
      </c>
      <c r="J166" s="122">
        <v>0.76935712000000001</v>
      </c>
      <c r="K166" s="63"/>
      <c r="L166" s="60"/>
      <c r="M166" s="60"/>
      <c r="N166" s="55"/>
      <c r="O166" s="60"/>
      <c r="P166" s="60"/>
      <c r="Q166" s="55"/>
      <c r="R166" s="60"/>
      <c r="S166" s="60"/>
      <c r="T166" s="55"/>
      <c r="U166" s="60"/>
      <c r="V166" s="60"/>
      <c r="W166" s="55"/>
      <c r="X166" s="60"/>
      <c r="Y166" s="60"/>
      <c r="Z166" s="51"/>
      <c r="AA166" s="121"/>
      <c r="AB166" s="120"/>
      <c r="AC166" s="53">
        <v>0.72699999999999998</v>
      </c>
      <c r="AD166" s="115"/>
      <c r="AE166" s="115"/>
      <c r="AF166" s="115"/>
      <c r="AG166" s="115"/>
      <c r="AH166" s="115"/>
      <c r="AI166" s="115"/>
      <c r="AJ166" s="115"/>
      <c r="AK166" s="115"/>
      <c r="AL166" s="115"/>
      <c r="AM166" s="115"/>
      <c r="AN166" s="115"/>
      <c r="AO166" s="115"/>
      <c r="AP166" s="115"/>
      <c r="AQ166" s="115"/>
      <c r="AR166" s="115"/>
      <c r="AS166" s="115"/>
      <c r="AT166" s="115"/>
      <c r="AU166" s="115"/>
      <c r="AV166" s="115"/>
      <c r="AW166" s="115"/>
      <c r="AX166" s="115"/>
      <c r="AY166" s="115"/>
      <c r="AZ166" s="115"/>
      <c r="BA166" s="115"/>
      <c r="BB166" s="115"/>
      <c r="BC166" s="115">
        <v>4.2357119999999998E-2</v>
      </c>
      <c r="BD166" s="115"/>
      <c r="BE166" s="115"/>
      <c r="BF166" s="115"/>
      <c r="BG166" s="115"/>
      <c r="BH166" s="115"/>
      <c r="BI166" s="115"/>
      <c r="BJ166" s="115"/>
      <c r="BK166" s="115"/>
      <c r="BL166" s="115"/>
      <c r="BM166" s="115"/>
      <c r="BN166" s="115"/>
      <c r="BO166" s="115"/>
      <c r="BP166" s="115"/>
      <c r="BQ166" s="115"/>
      <c r="BR166" s="115"/>
      <c r="BS166" s="115"/>
      <c r="BT166" s="115"/>
      <c r="BU166" s="115"/>
      <c r="BV166" s="115"/>
      <c r="BW166" s="115"/>
      <c r="BX166" s="115"/>
      <c r="BY166" s="115"/>
      <c r="BZ166" s="115"/>
      <c r="CA166" s="115"/>
      <c r="CB166" s="171"/>
      <c r="CC166" s="171"/>
      <c r="CD166" s="171"/>
      <c r="CE166" s="171"/>
      <c r="CF166" s="171"/>
      <c r="CG166" s="171"/>
      <c r="CH166" s="171"/>
      <c r="CI166" s="171"/>
      <c r="CJ166" s="171"/>
      <c r="CK166" s="171"/>
      <c r="CL166" s="171"/>
      <c r="CM166" s="171"/>
      <c r="CN166" s="171"/>
      <c r="CO166" s="171"/>
      <c r="CP166" s="171"/>
      <c r="CQ166" s="171"/>
      <c r="CR166" s="171"/>
      <c r="CS166" s="171"/>
      <c r="CT166" s="171"/>
      <c r="CU166" s="171"/>
      <c r="CV166" s="171"/>
      <c r="CW166" s="171"/>
      <c r="CX166" s="171"/>
      <c r="CY166" s="171"/>
      <c r="CZ166" s="171"/>
      <c r="DA166" s="171"/>
      <c r="DB166" s="171"/>
      <c r="DC166" s="115"/>
      <c r="DD166" s="115"/>
      <c r="DE166" s="115"/>
      <c r="DF166" s="115"/>
      <c r="DG166" s="115"/>
      <c r="DH166" s="115"/>
      <c r="DI166" s="115"/>
      <c r="DJ166" s="115"/>
      <c r="DK166" s="115"/>
      <c r="DL166" s="115"/>
      <c r="DM166" s="115"/>
      <c r="DN166" s="115"/>
      <c r="DO166" s="115"/>
      <c r="DP166" s="115"/>
      <c r="DQ166" s="115"/>
      <c r="DR166" s="115"/>
      <c r="DS166" s="115"/>
      <c r="DT166" s="115"/>
      <c r="DU166" s="115"/>
      <c r="DV166" s="115"/>
      <c r="DW166" s="115"/>
      <c r="DX166" s="115"/>
      <c r="DY166" s="115"/>
      <c r="DZ166" s="115"/>
      <c r="EA166" s="115"/>
      <c r="EB166" s="115"/>
      <c r="EC166" s="115"/>
      <c r="ED166" s="115"/>
      <c r="EE166" s="115"/>
      <c r="EF166" s="115"/>
      <c r="EG166" s="115"/>
      <c r="EH166" s="115"/>
      <c r="EI166" s="115"/>
      <c r="EJ166" s="115"/>
      <c r="EK166" s="115"/>
      <c r="EL166" s="115"/>
      <c r="EM166" s="115"/>
      <c r="EN166" s="115"/>
      <c r="EO166" s="115"/>
      <c r="EP166" s="115"/>
      <c r="EQ166" s="115"/>
      <c r="ER166" s="115"/>
      <c r="ES166" s="115"/>
      <c r="ET166" s="115"/>
      <c r="EU166" s="115"/>
      <c r="EV166" s="115"/>
      <c r="EW166" s="115"/>
      <c r="EX166" s="115"/>
      <c r="EY166" s="115"/>
      <c r="EZ166" s="115"/>
      <c r="FA166" s="115"/>
      <c r="FB166" s="119">
        <f>AC166+BC166+CB166+DB166+EB166</f>
        <v>0.76935712000000001</v>
      </c>
      <c r="FC166" s="118"/>
      <c r="FD166" s="118"/>
      <c r="FE166" s="118"/>
      <c r="FF166" s="118"/>
      <c r="FG166" s="118"/>
      <c r="FH166" s="118"/>
      <c r="FI166" s="118"/>
      <c r="FJ166" s="118"/>
      <c r="FK166" s="118"/>
      <c r="FL166" s="118"/>
      <c r="FM166" s="118"/>
      <c r="FN166" s="118"/>
      <c r="FO166" s="118"/>
      <c r="FP166" s="118"/>
      <c r="FQ166" s="118"/>
      <c r="FR166" s="118"/>
      <c r="FS166" s="118"/>
      <c r="FT166" s="118"/>
      <c r="FU166" s="118"/>
      <c r="FV166" s="118"/>
      <c r="FW166" s="118"/>
      <c r="FX166" s="118"/>
      <c r="FY166" s="118"/>
      <c r="FZ166" s="118"/>
      <c r="GA166" s="117"/>
      <c r="GB166" s="116">
        <v>0.74247478</v>
      </c>
      <c r="GC166" s="115">
        <v>4.2357119999999998E-2</v>
      </c>
      <c r="GD166" s="115"/>
      <c r="GE166" s="115"/>
      <c r="GF166" s="115"/>
      <c r="GG166" s="114">
        <f>SUM(GB166:GF166)</f>
        <v>0.78483190000000003</v>
      </c>
    </row>
    <row r="167" spans="1:249" x14ac:dyDescent="0.25">
      <c r="A167" s="126">
        <f>A166+1</f>
        <v>62</v>
      </c>
      <c r="B167" s="125" t="s">
        <v>78</v>
      </c>
      <c r="C167" s="124" t="s">
        <v>31</v>
      </c>
      <c r="D167" s="123" t="s">
        <v>77</v>
      </c>
      <c r="E167" s="123"/>
      <c r="F167" s="123"/>
      <c r="G167" s="123">
        <v>2009</v>
      </c>
      <c r="H167" s="123">
        <v>2015</v>
      </c>
      <c r="I167" s="122">
        <v>78.624517514738599</v>
      </c>
      <c r="J167" s="171">
        <v>44.7956804347386</v>
      </c>
      <c r="K167" s="63"/>
      <c r="L167" s="60"/>
      <c r="M167" s="60"/>
      <c r="N167" s="55"/>
      <c r="O167" s="60"/>
      <c r="P167" s="60"/>
      <c r="Q167" s="123" t="s">
        <v>71</v>
      </c>
      <c r="R167" s="60"/>
      <c r="S167" s="60">
        <v>80</v>
      </c>
      <c r="T167" s="55"/>
      <c r="U167" s="60"/>
      <c r="V167" s="60"/>
      <c r="W167" s="55"/>
      <c r="X167" s="60"/>
      <c r="Y167" s="60"/>
      <c r="Z167" s="51" t="s">
        <v>71</v>
      </c>
      <c r="AA167" s="121"/>
      <c r="AB167" s="120">
        <v>80</v>
      </c>
      <c r="AC167" s="116"/>
      <c r="AD167" s="115"/>
      <c r="AE167" s="115"/>
      <c r="AF167" s="115"/>
      <c r="AG167" s="115"/>
      <c r="AH167" s="115"/>
      <c r="AI167" s="115"/>
      <c r="AJ167" s="115"/>
      <c r="AK167" s="115"/>
      <c r="AL167" s="115"/>
      <c r="AM167" s="115"/>
      <c r="AN167" s="115"/>
      <c r="AO167" s="115"/>
      <c r="AP167" s="115"/>
      <c r="AQ167" s="115"/>
      <c r="AR167" s="115"/>
      <c r="AS167" s="115"/>
      <c r="AT167" s="115"/>
      <c r="AU167" s="115"/>
      <c r="AV167" s="115"/>
      <c r="AW167" s="115"/>
      <c r="AX167" s="115"/>
      <c r="AY167" s="115"/>
      <c r="AZ167" s="115"/>
      <c r="BA167" s="115"/>
      <c r="BB167" s="115"/>
      <c r="BC167" s="115"/>
      <c r="BD167" s="115"/>
      <c r="BE167" s="115"/>
      <c r="BF167" s="115"/>
      <c r="BG167" s="115"/>
      <c r="BH167" s="115"/>
      <c r="BI167" s="115"/>
      <c r="BJ167" s="115"/>
      <c r="BK167" s="115"/>
      <c r="BL167" s="115"/>
      <c r="BM167" s="115"/>
      <c r="BN167" s="115"/>
      <c r="BO167" s="115"/>
      <c r="BP167" s="115"/>
      <c r="BQ167" s="115"/>
      <c r="BR167" s="115"/>
      <c r="BS167" s="115"/>
      <c r="BT167" s="115"/>
      <c r="BU167" s="115"/>
      <c r="BV167" s="115"/>
      <c r="BW167" s="115"/>
      <c r="BX167" s="115"/>
      <c r="BY167" s="115"/>
      <c r="BZ167" s="115"/>
      <c r="CA167" s="115"/>
      <c r="CB167" s="171">
        <v>44.7956804347386</v>
      </c>
      <c r="CC167" s="115"/>
      <c r="CD167" s="115"/>
      <c r="CE167" s="115"/>
      <c r="CF167" s="115"/>
      <c r="CG167" s="115"/>
      <c r="CH167" s="115"/>
      <c r="CI167" s="115"/>
      <c r="CJ167" s="115"/>
      <c r="CK167" s="115"/>
      <c r="CL167" s="115"/>
      <c r="CM167" s="115"/>
      <c r="CN167" s="115"/>
      <c r="CO167" s="115"/>
      <c r="CP167" s="115"/>
      <c r="CQ167" s="115"/>
      <c r="CR167" s="115"/>
      <c r="CS167" s="115"/>
      <c r="CT167" s="115"/>
      <c r="CU167" s="115"/>
      <c r="CV167" s="115"/>
      <c r="CW167" s="115"/>
      <c r="CX167" s="115"/>
      <c r="CY167" s="115"/>
      <c r="CZ167" s="115"/>
      <c r="DA167" s="115"/>
      <c r="DB167" s="115"/>
      <c r="DC167" s="115"/>
      <c r="DD167" s="115"/>
      <c r="DE167" s="115"/>
      <c r="DF167" s="115"/>
      <c r="DG167" s="115"/>
      <c r="DH167" s="115"/>
      <c r="DI167" s="115"/>
      <c r="DJ167" s="115"/>
      <c r="DK167" s="115"/>
      <c r="DL167" s="115"/>
      <c r="DM167" s="115"/>
      <c r="DN167" s="115"/>
      <c r="DO167" s="115"/>
      <c r="DP167" s="115"/>
      <c r="DQ167" s="115"/>
      <c r="DR167" s="115"/>
      <c r="DS167" s="115"/>
      <c r="DT167" s="115"/>
      <c r="DU167" s="115"/>
      <c r="DV167" s="115"/>
      <c r="DW167" s="115"/>
      <c r="DX167" s="115"/>
      <c r="DY167" s="115"/>
      <c r="DZ167" s="115"/>
      <c r="EA167" s="115"/>
      <c r="EB167" s="115"/>
      <c r="EC167" s="115"/>
      <c r="ED167" s="115"/>
      <c r="EE167" s="115"/>
      <c r="EF167" s="115"/>
      <c r="EG167" s="115"/>
      <c r="EH167" s="115"/>
      <c r="EI167" s="115"/>
      <c r="EJ167" s="115"/>
      <c r="EK167" s="115"/>
      <c r="EL167" s="115"/>
      <c r="EM167" s="115"/>
      <c r="EN167" s="115"/>
      <c r="EO167" s="115"/>
      <c r="EP167" s="115"/>
      <c r="EQ167" s="115"/>
      <c r="ER167" s="115"/>
      <c r="ES167" s="115"/>
      <c r="ET167" s="115"/>
      <c r="EU167" s="115"/>
      <c r="EV167" s="115"/>
      <c r="EW167" s="115"/>
      <c r="EX167" s="115"/>
      <c r="EY167" s="115"/>
      <c r="EZ167" s="115"/>
      <c r="FA167" s="115"/>
      <c r="FB167" s="119">
        <f>AC167+BC167+CB167+DB167+EB167</f>
        <v>44.7956804347386</v>
      </c>
      <c r="FC167" s="118"/>
      <c r="FD167" s="118"/>
      <c r="FE167" s="118"/>
      <c r="FF167" s="118"/>
      <c r="FG167" s="118"/>
      <c r="FH167" s="118"/>
      <c r="FI167" s="118"/>
      <c r="FJ167" s="118"/>
      <c r="FK167" s="118"/>
      <c r="FL167" s="118"/>
      <c r="FM167" s="118"/>
      <c r="FN167" s="118"/>
      <c r="FO167" s="118"/>
      <c r="FP167" s="118"/>
      <c r="FQ167" s="118"/>
      <c r="FR167" s="118"/>
      <c r="FS167" s="118"/>
      <c r="FT167" s="118"/>
      <c r="FU167" s="118"/>
      <c r="FV167" s="118"/>
      <c r="FW167" s="118"/>
      <c r="FX167" s="118"/>
      <c r="FY167" s="118"/>
      <c r="FZ167" s="118"/>
      <c r="GA167" s="117"/>
      <c r="GB167" s="116"/>
      <c r="GC167" s="115"/>
      <c r="GD167" s="115">
        <f>CB167/1.18</f>
        <v>37.962441046388648</v>
      </c>
      <c r="GE167" s="115"/>
      <c r="GF167" s="115"/>
      <c r="GG167" s="114">
        <f>SUM(GB167:GF167)</f>
        <v>37.962441046388648</v>
      </c>
    </row>
    <row r="168" spans="1:249" s="10" customFormat="1" ht="31.5" x14ac:dyDescent="0.25">
      <c r="A168" s="132" t="s">
        <v>76</v>
      </c>
      <c r="B168" s="133" t="s">
        <v>75</v>
      </c>
      <c r="C168" s="140"/>
      <c r="D168" s="139"/>
      <c r="E168" s="139"/>
      <c r="F168" s="139"/>
      <c r="G168" s="139"/>
      <c r="H168" s="139"/>
      <c r="I168" s="130"/>
      <c r="J168" s="130"/>
      <c r="K168" s="129"/>
      <c r="L168" s="128"/>
      <c r="M168" s="128"/>
      <c r="N168" s="83"/>
      <c r="O168" s="128"/>
      <c r="P168" s="128"/>
      <c r="Q168" s="83"/>
      <c r="R168" s="128"/>
      <c r="S168" s="128"/>
      <c r="T168" s="83"/>
      <c r="U168" s="128"/>
      <c r="V168" s="128"/>
      <c r="W168" s="83"/>
      <c r="X168" s="128"/>
      <c r="Y168" s="128"/>
      <c r="Z168" s="79"/>
      <c r="AA168" s="59"/>
      <c r="AB168" s="58"/>
      <c r="AC168" s="81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  <c r="AV168" s="80"/>
      <c r="AW168" s="80"/>
      <c r="AX168" s="80"/>
      <c r="AY168" s="80"/>
      <c r="AZ168" s="80"/>
      <c r="BA168" s="80"/>
      <c r="BB168" s="80"/>
      <c r="BC168" s="80"/>
      <c r="BD168" s="80"/>
      <c r="BE168" s="80"/>
      <c r="BF168" s="80"/>
      <c r="BG168" s="80"/>
      <c r="BH168" s="80"/>
      <c r="BI168" s="80"/>
      <c r="BJ168" s="80"/>
      <c r="BK168" s="80"/>
      <c r="BL168" s="80"/>
      <c r="BM168" s="80"/>
      <c r="BN168" s="80"/>
      <c r="BO168" s="80"/>
      <c r="BP168" s="80"/>
      <c r="BQ168" s="80"/>
      <c r="BR168" s="80"/>
      <c r="BS168" s="80"/>
      <c r="BT168" s="80"/>
      <c r="BU168" s="80"/>
      <c r="BV168" s="80"/>
      <c r="BW168" s="80"/>
      <c r="BX168" s="80"/>
      <c r="BY168" s="80"/>
      <c r="BZ168" s="80"/>
      <c r="CA168" s="80"/>
      <c r="CB168" s="80"/>
      <c r="CC168" s="80"/>
      <c r="CD168" s="80"/>
      <c r="CE168" s="80"/>
      <c r="CF168" s="80"/>
      <c r="CG168" s="80"/>
      <c r="CH168" s="80"/>
      <c r="CI168" s="80"/>
      <c r="CJ168" s="80"/>
      <c r="CK168" s="80"/>
      <c r="CL168" s="80"/>
      <c r="CM168" s="80"/>
      <c r="CN168" s="80"/>
      <c r="CO168" s="80"/>
      <c r="CP168" s="80"/>
      <c r="CQ168" s="80"/>
      <c r="CR168" s="80"/>
      <c r="CS168" s="80"/>
      <c r="CT168" s="80"/>
      <c r="CU168" s="80"/>
      <c r="CV168" s="80"/>
      <c r="CW168" s="80"/>
      <c r="CX168" s="80"/>
      <c r="CY168" s="80"/>
      <c r="CZ168" s="80"/>
      <c r="DA168" s="80"/>
      <c r="DB168" s="80"/>
      <c r="DC168" s="80"/>
      <c r="DD168" s="80"/>
      <c r="DE168" s="80"/>
      <c r="DF168" s="80"/>
      <c r="DG168" s="80"/>
      <c r="DH168" s="80"/>
      <c r="DI168" s="80"/>
      <c r="DJ168" s="80"/>
      <c r="DK168" s="80"/>
      <c r="DL168" s="80"/>
      <c r="DM168" s="80"/>
      <c r="DN168" s="80"/>
      <c r="DO168" s="80"/>
      <c r="DP168" s="80"/>
      <c r="DQ168" s="80"/>
      <c r="DR168" s="80"/>
      <c r="DS168" s="80"/>
      <c r="DT168" s="80"/>
      <c r="DU168" s="80"/>
      <c r="DV168" s="80"/>
      <c r="DW168" s="80"/>
      <c r="DX168" s="80"/>
      <c r="DY168" s="80"/>
      <c r="DZ168" s="80"/>
      <c r="EA168" s="80"/>
      <c r="EB168" s="80"/>
      <c r="EC168" s="80"/>
      <c r="ED168" s="80"/>
      <c r="EE168" s="80"/>
      <c r="EF168" s="80"/>
      <c r="EG168" s="80"/>
      <c r="EH168" s="80"/>
      <c r="EI168" s="80"/>
      <c r="EJ168" s="80"/>
      <c r="EK168" s="80"/>
      <c r="EL168" s="80"/>
      <c r="EM168" s="80"/>
      <c r="EN168" s="80"/>
      <c r="EO168" s="80"/>
      <c r="EP168" s="80"/>
      <c r="EQ168" s="80"/>
      <c r="ER168" s="80"/>
      <c r="ES168" s="80"/>
      <c r="ET168" s="80"/>
      <c r="EU168" s="80"/>
      <c r="EV168" s="80"/>
      <c r="EW168" s="80"/>
      <c r="EX168" s="80"/>
      <c r="EY168" s="80"/>
      <c r="EZ168" s="80"/>
      <c r="FA168" s="80"/>
      <c r="FB168" s="84">
        <f>AC168+BC168+CB168+DB168+EB168</f>
        <v>0</v>
      </c>
      <c r="FC168" s="83"/>
      <c r="FD168" s="83"/>
      <c r="FE168" s="83"/>
      <c r="FF168" s="83"/>
      <c r="FG168" s="83"/>
      <c r="FH168" s="83"/>
      <c r="FI168" s="83"/>
      <c r="FJ168" s="83"/>
      <c r="FK168" s="83"/>
      <c r="FL168" s="83"/>
      <c r="FM168" s="83"/>
      <c r="FN168" s="83"/>
      <c r="FO168" s="83"/>
      <c r="FP168" s="83"/>
      <c r="FQ168" s="83"/>
      <c r="FR168" s="83"/>
      <c r="FS168" s="83"/>
      <c r="FT168" s="83"/>
      <c r="FU168" s="83"/>
      <c r="FV168" s="83"/>
      <c r="FW168" s="83"/>
      <c r="FX168" s="83"/>
      <c r="FY168" s="83"/>
      <c r="FZ168" s="83"/>
      <c r="GA168" s="127"/>
      <c r="GB168" s="81"/>
      <c r="GC168" s="80"/>
      <c r="GD168" s="80"/>
      <c r="GE168" s="80"/>
      <c r="GF168" s="80"/>
      <c r="GG168" s="79">
        <f>SUM(GB168:GF168)</f>
        <v>0</v>
      </c>
      <c r="GH168" s="1"/>
      <c r="GI168" s="78"/>
      <c r="GJ168" s="78"/>
      <c r="GK168" s="78"/>
      <c r="GL168" s="78"/>
      <c r="GM168" s="78"/>
      <c r="GN168" s="78"/>
      <c r="GO168" s="78"/>
      <c r="GP168" s="78"/>
      <c r="GQ168" s="78"/>
      <c r="GR168" s="78"/>
      <c r="GS168" s="78"/>
      <c r="GT168" s="78"/>
      <c r="GU168" s="78"/>
      <c r="GV168" s="78"/>
      <c r="GW168" s="78"/>
      <c r="GX168" s="78"/>
      <c r="GY168" s="78"/>
      <c r="GZ168" s="78"/>
      <c r="HA168" s="78"/>
      <c r="HB168" s="78"/>
      <c r="HC168" s="78"/>
      <c r="HD168" s="78"/>
      <c r="HE168" s="78"/>
      <c r="HF168" s="78"/>
      <c r="HG168" s="78"/>
      <c r="HH168" s="78"/>
      <c r="HI168" s="78"/>
      <c r="HJ168" s="78"/>
      <c r="HK168" s="78"/>
      <c r="HL168" s="78"/>
      <c r="HM168" s="78"/>
      <c r="HN168" s="78"/>
      <c r="HO168" s="78"/>
      <c r="HP168" s="78"/>
      <c r="HQ168" s="78"/>
      <c r="HR168" s="78"/>
      <c r="HS168" s="78"/>
      <c r="HT168" s="78"/>
      <c r="HU168" s="78"/>
      <c r="HV168" s="78"/>
      <c r="HW168" s="78"/>
      <c r="HX168" s="78"/>
      <c r="HY168" s="78"/>
      <c r="HZ168" s="78"/>
      <c r="IA168" s="78"/>
      <c r="IB168" s="78"/>
      <c r="IC168" s="78"/>
      <c r="ID168" s="78"/>
      <c r="IE168" s="78"/>
      <c r="IF168" s="78"/>
      <c r="IG168" s="78"/>
      <c r="IH168" s="78"/>
      <c r="II168" s="78"/>
      <c r="IJ168" s="78"/>
      <c r="IK168" s="78"/>
      <c r="IL168" s="78"/>
      <c r="IM168" s="78"/>
      <c r="IN168" s="78"/>
      <c r="IO168" s="78"/>
    </row>
    <row r="169" spans="1:249" s="10" customFormat="1" x14ac:dyDescent="0.25">
      <c r="A169" s="132" t="s">
        <v>74</v>
      </c>
      <c r="B169" s="133" t="s">
        <v>73</v>
      </c>
      <c r="C169" s="63"/>
      <c r="D169" s="83" t="s">
        <v>71</v>
      </c>
      <c r="E169" s="169"/>
      <c r="F169" s="169"/>
      <c r="G169" s="55"/>
      <c r="H169" s="55"/>
      <c r="I169" s="170">
        <f>I170</f>
        <v>643.04819327999996</v>
      </c>
      <c r="J169" s="166">
        <f>J170</f>
        <v>59.782777769999996</v>
      </c>
      <c r="K169" s="167">
        <f>K170</f>
        <v>0</v>
      </c>
      <c r="L169" s="169">
        <f>L170</f>
        <v>0</v>
      </c>
      <c r="M169" s="169">
        <f>M170</f>
        <v>0</v>
      </c>
      <c r="N169" s="166">
        <f>N170</f>
        <v>0</v>
      </c>
      <c r="O169" s="169">
        <f>O170</f>
        <v>0</v>
      </c>
      <c r="P169" s="169">
        <f>P170</f>
        <v>0</v>
      </c>
      <c r="Q169" s="166">
        <f>Q170</f>
        <v>0</v>
      </c>
      <c r="R169" s="169">
        <f>R170</f>
        <v>0</v>
      </c>
      <c r="S169" s="169">
        <f>S170</f>
        <v>0</v>
      </c>
      <c r="T169" s="166">
        <f>T170</f>
        <v>0</v>
      </c>
      <c r="U169" s="169">
        <f>U170</f>
        <v>0</v>
      </c>
      <c r="V169" s="169">
        <f>V170</f>
        <v>0</v>
      </c>
      <c r="W169" s="166">
        <f>W170</f>
        <v>0</v>
      </c>
      <c r="X169" s="169">
        <f>X170</f>
        <v>0</v>
      </c>
      <c r="Y169" s="169">
        <f>Y170</f>
        <v>0</v>
      </c>
      <c r="Z169" s="165"/>
      <c r="AA169" s="59"/>
      <c r="AB169" s="58"/>
      <c r="AC169" s="81">
        <f>AC170</f>
        <v>59.782777769999996</v>
      </c>
      <c r="AD169" s="166">
        <f>AD170</f>
        <v>0</v>
      </c>
      <c r="AE169" s="166">
        <f>AE170</f>
        <v>0</v>
      </c>
      <c r="AF169" s="166">
        <f>AF170</f>
        <v>0</v>
      </c>
      <c r="AG169" s="166">
        <f>AG170</f>
        <v>0</v>
      </c>
      <c r="AH169" s="166">
        <f>AH170</f>
        <v>0</v>
      </c>
      <c r="AI169" s="166">
        <f>AI170</f>
        <v>0</v>
      </c>
      <c r="AJ169" s="166">
        <f>AJ170</f>
        <v>0</v>
      </c>
      <c r="AK169" s="166">
        <f>AK170</f>
        <v>0</v>
      </c>
      <c r="AL169" s="166">
        <f>AL170</f>
        <v>0</v>
      </c>
      <c r="AM169" s="166">
        <f>AM170</f>
        <v>0</v>
      </c>
      <c r="AN169" s="166">
        <f>AN170</f>
        <v>0</v>
      </c>
      <c r="AO169" s="166">
        <f>AO170</f>
        <v>0</v>
      </c>
      <c r="AP169" s="166">
        <f>AP170</f>
        <v>0</v>
      </c>
      <c r="AQ169" s="166">
        <f>AQ170</f>
        <v>0</v>
      </c>
      <c r="AR169" s="166">
        <f>AR170</f>
        <v>0</v>
      </c>
      <c r="AS169" s="166">
        <f>AS170</f>
        <v>0</v>
      </c>
      <c r="AT169" s="166">
        <f>AT170</f>
        <v>0</v>
      </c>
      <c r="AU169" s="166">
        <f>AU170</f>
        <v>0</v>
      </c>
      <c r="AV169" s="166">
        <f>AV170</f>
        <v>0</v>
      </c>
      <c r="AW169" s="166">
        <f>AW170</f>
        <v>0</v>
      </c>
      <c r="AX169" s="166">
        <f>AX170</f>
        <v>0</v>
      </c>
      <c r="AY169" s="166">
        <f>AY170</f>
        <v>0</v>
      </c>
      <c r="AZ169" s="166">
        <f>AZ170</f>
        <v>0</v>
      </c>
      <c r="BA169" s="166">
        <f>BA170</f>
        <v>0</v>
      </c>
      <c r="BB169" s="166">
        <f>BB170</f>
        <v>0</v>
      </c>
      <c r="BC169" s="80">
        <f>BC170</f>
        <v>0</v>
      </c>
      <c r="BD169" s="166">
        <f>BD170</f>
        <v>0</v>
      </c>
      <c r="BE169" s="166">
        <f>BE170</f>
        <v>0</v>
      </c>
      <c r="BF169" s="166">
        <f>BF170</f>
        <v>0</v>
      </c>
      <c r="BG169" s="166">
        <f>BG170</f>
        <v>0</v>
      </c>
      <c r="BH169" s="166">
        <f>BH170</f>
        <v>0</v>
      </c>
      <c r="BI169" s="166">
        <f>BI170</f>
        <v>0</v>
      </c>
      <c r="BJ169" s="166">
        <f>BJ170</f>
        <v>0</v>
      </c>
      <c r="BK169" s="166">
        <f>BK170</f>
        <v>0</v>
      </c>
      <c r="BL169" s="166">
        <f>BL170</f>
        <v>0</v>
      </c>
      <c r="BM169" s="166">
        <f>BM170</f>
        <v>0</v>
      </c>
      <c r="BN169" s="166">
        <f>BN170</f>
        <v>0</v>
      </c>
      <c r="BO169" s="166">
        <f>BO170</f>
        <v>0</v>
      </c>
      <c r="BP169" s="166">
        <f>BP170</f>
        <v>0</v>
      </c>
      <c r="BQ169" s="166">
        <f>BQ170</f>
        <v>0</v>
      </c>
      <c r="BR169" s="166">
        <f>BR170</f>
        <v>0</v>
      </c>
      <c r="BS169" s="166">
        <f>BS170</f>
        <v>0</v>
      </c>
      <c r="BT169" s="166">
        <f>BT170</f>
        <v>0</v>
      </c>
      <c r="BU169" s="166">
        <f>BU170</f>
        <v>0</v>
      </c>
      <c r="BV169" s="166">
        <f>BV170</f>
        <v>0</v>
      </c>
      <c r="BW169" s="166">
        <f>BW170</f>
        <v>0</v>
      </c>
      <c r="BX169" s="166">
        <f>BX170</f>
        <v>0</v>
      </c>
      <c r="BY169" s="166">
        <f>BY170</f>
        <v>0</v>
      </c>
      <c r="BZ169" s="166">
        <f>BZ170</f>
        <v>0</v>
      </c>
      <c r="CA169" s="166">
        <f>CA170</f>
        <v>0</v>
      </c>
      <c r="CB169" s="166">
        <f>CB170</f>
        <v>0</v>
      </c>
      <c r="CC169" s="166">
        <f>CC170</f>
        <v>0</v>
      </c>
      <c r="CD169" s="166">
        <f>CD170</f>
        <v>0</v>
      </c>
      <c r="CE169" s="166">
        <f>CE170</f>
        <v>0</v>
      </c>
      <c r="CF169" s="166">
        <f>CF170</f>
        <v>0</v>
      </c>
      <c r="CG169" s="166">
        <f>CG170</f>
        <v>0</v>
      </c>
      <c r="CH169" s="166">
        <f>CH170</f>
        <v>0</v>
      </c>
      <c r="CI169" s="166">
        <f>CI170</f>
        <v>0</v>
      </c>
      <c r="CJ169" s="166">
        <f>CJ170</f>
        <v>0</v>
      </c>
      <c r="CK169" s="166">
        <f>CK170</f>
        <v>0</v>
      </c>
      <c r="CL169" s="166">
        <f>CL170</f>
        <v>0</v>
      </c>
      <c r="CM169" s="166">
        <f>CM170</f>
        <v>0</v>
      </c>
      <c r="CN169" s="166">
        <f>CN170</f>
        <v>0</v>
      </c>
      <c r="CO169" s="166">
        <f>CO170</f>
        <v>0</v>
      </c>
      <c r="CP169" s="166">
        <f>CP170</f>
        <v>0</v>
      </c>
      <c r="CQ169" s="166">
        <f>CQ170</f>
        <v>0</v>
      </c>
      <c r="CR169" s="166">
        <f>CR170</f>
        <v>0</v>
      </c>
      <c r="CS169" s="166">
        <f>CS170</f>
        <v>0</v>
      </c>
      <c r="CT169" s="166">
        <f>CT170</f>
        <v>0</v>
      </c>
      <c r="CU169" s="166">
        <f>CU170</f>
        <v>0</v>
      </c>
      <c r="CV169" s="166">
        <f>CV170</f>
        <v>0</v>
      </c>
      <c r="CW169" s="166">
        <f>CW170</f>
        <v>0</v>
      </c>
      <c r="CX169" s="166">
        <f>CX170</f>
        <v>0</v>
      </c>
      <c r="CY169" s="166">
        <f>CY170</f>
        <v>0</v>
      </c>
      <c r="CZ169" s="166">
        <f>CZ170</f>
        <v>0</v>
      </c>
      <c r="DA169" s="166">
        <f>DA170</f>
        <v>0</v>
      </c>
      <c r="DB169" s="166">
        <f>DB170</f>
        <v>0</v>
      </c>
      <c r="DC169" s="166">
        <f>DC170</f>
        <v>0</v>
      </c>
      <c r="DD169" s="166">
        <f>DD170</f>
        <v>0</v>
      </c>
      <c r="DE169" s="166">
        <f>DE170</f>
        <v>0</v>
      </c>
      <c r="DF169" s="166">
        <f>DF170</f>
        <v>0</v>
      </c>
      <c r="DG169" s="166">
        <f>DG170</f>
        <v>0</v>
      </c>
      <c r="DH169" s="166">
        <f>DH170</f>
        <v>0</v>
      </c>
      <c r="DI169" s="166">
        <f>DI170</f>
        <v>0</v>
      </c>
      <c r="DJ169" s="166">
        <f>DJ170</f>
        <v>0</v>
      </c>
      <c r="DK169" s="166">
        <f>DK170</f>
        <v>0</v>
      </c>
      <c r="DL169" s="166">
        <f>DL170</f>
        <v>0</v>
      </c>
      <c r="DM169" s="166">
        <f>DM170</f>
        <v>0</v>
      </c>
      <c r="DN169" s="166">
        <f>DN170</f>
        <v>0</v>
      </c>
      <c r="DO169" s="166">
        <f>DO170</f>
        <v>0</v>
      </c>
      <c r="DP169" s="166">
        <f>DP170</f>
        <v>0</v>
      </c>
      <c r="DQ169" s="166">
        <f>DQ170</f>
        <v>0</v>
      </c>
      <c r="DR169" s="166">
        <f>DR170</f>
        <v>0</v>
      </c>
      <c r="DS169" s="166">
        <f>DS170</f>
        <v>0</v>
      </c>
      <c r="DT169" s="166">
        <f>DT170</f>
        <v>0</v>
      </c>
      <c r="DU169" s="166">
        <f>DU170</f>
        <v>0</v>
      </c>
      <c r="DV169" s="166">
        <f>DV170</f>
        <v>0</v>
      </c>
      <c r="DW169" s="166">
        <f>DW170</f>
        <v>0</v>
      </c>
      <c r="DX169" s="166">
        <f>DX170</f>
        <v>0</v>
      </c>
      <c r="DY169" s="166">
        <f>DY170</f>
        <v>0</v>
      </c>
      <c r="DZ169" s="166">
        <f>DZ170</f>
        <v>0</v>
      </c>
      <c r="EA169" s="166">
        <f>EA170</f>
        <v>0</v>
      </c>
      <c r="EB169" s="166">
        <f>EB170</f>
        <v>0</v>
      </c>
      <c r="EC169" s="166">
        <f>EC170</f>
        <v>0</v>
      </c>
      <c r="ED169" s="166">
        <f>ED170</f>
        <v>0</v>
      </c>
      <c r="EE169" s="166">
        <f>EE170</f>
        <v>0</v>
      </c>
      <c r="EF169" s="166">
        <f>EF170</f>
        <v>0</v>
      </c>
      <c r="EG169" s="166">
        <f>EG170</f>
        <v>0</v>
      </c>
      <c r="EH169" s="166">
        <f>EH170</f>
        <v>0</v>
      </c>
      <c r="EI169" s="166">
        <f>EI170</f>
        <v>0</v>
      </c>
      <c r="EJ169" s="166">
        <f>EJ170</f>
        <v>0</v>
      </c>
      <c r="EK169" s="166">
        <f>EK170</f>
        <v>0</v>
      </c>
      <c r="EL169" s="166">
        <f>EL170</f>
        <v>0</v>
      </c>
      <c r="EM169" s="166">
        <f>EM170</f>
        <v>0</v>
      </c>
      <c r="EN169" s="166">
        <f>EN170</f>
        <v>0</v>
      </c>
      <c r="EO169" s="166">
        <f>EO170</f>
        <v>0</v>
      </c>
      <c r="EP169" s="166">
        <f>EP170</f>
        <v>0</v>
      </c>
      <c r="EQ169" s="166">
        <f>EQ170</f>
        <v>0</v>
      </c>
      <c r="ER169" s="166">
        <f>ER170</f>
        <v>0</v>
      </c>
      <c r="ES169" s="166">
        <f>ES170</f>
        <v>0</v>
      </c>
      <c r="ET169" s="166">
        <f>ET170</f>
        <v>0</v>
      </c>
      <c r="EU169" s="166">
        <f>EU170</f>
        <v>0</v>
      </c>
      <c r="EV169" s="166">
        <f>EV170</f>
        <v>0</v>
      </c>
      <c r="EW169" s="166">
        <f>EW170</f>
        <v>0</v>
      </c>
      <c r="EX169" s="166">
        <f>EX170</f>
        <v>0</v>
      </c>
      <c r="EY169" s="166">
        <f>EY170</f>
        <v>0</v>
      </c>
      <c r="EZ169" s="166">
        <f>EZ170</f>
        <v>0</v>
      </c>
      <c r="FA169" s="166">
        <f>FA170</f>
        <v>0</v>
      </c>
      <c r="FB169" s="168">
        <f>AC169+BC169+CB169+DB169+EB169</f>
        <v>59.782777769999996</v>
      </c>
      <c r="FC169" s="83"/>
      <c r="FD169" s="83"/>
      <c r="FE169" s="83"/>
      <c r="FF169" s="83"/>
      <c r="FG169" s="83"/>
      <c r="FH169" s="83"/>
      <c r="FI169" s="83"/>
      <c r="FJ169" s="83"/>
      <c r="FK169" s="83"/>
      <c r="FL169" s="83"/>
      <c r="FM169" s="83"/>
      <c r="FN169" s="83"/>
      <c r="FO169" s="83"/>
      <c r="FP169" s="83"/>
      <c r="FQ169" s="83"/>
      <c r="FR169" s="83"/>
      <c r="FS169" s="83"/>
      <c r="FT169" s="83"/>
      <c r="FU169" s="83"/>
      <c r="FV169" s="83"/>
      <c r="FW169" s="83"/>
      <c r="FX169" s="83"/>
      <c r="FY169" s="83"/>
      <c r="FZ169" s="83"/>
      <c r="GA169" s="127"/>
      <c r="GB169" s="167">
        <f>GB170</f>
        <v>0</v>
      </c>
      <c r="GC169" s="166">
        <f>GC170</f>
        <v>0</v>
      </c>
      <c r="GD169" s="166">
        <f>GD170</f>
        <v>0</v>
      </c>
      <c r="GE169" s="166">
        <f>GE170</f>
        <v>0</v>
      </c>
      <c r="GF169" s="166">
        <f>GF170</f>
        <v>0</v>
      </c>
      <c r="GG169" s="165">
        <f>SUM(GB169:GF169)</f>
        <v>0</v>
      </c>
      <c r="GH169" s="1"/>
      <c r="GI169" s="78"/>
      <c r="GJ169" s="78"/>
      <c r="GK169" s="78"/>
      <c r="GL169" s="78"/>
      <c r="GM169" s="78"/>
      <c r="GN169" s="78"/>
      <c r="GO169" s="78"/>
      <c r="GP169" s="78"/>
      <c r="GQ169" s="78"/>
      <c r="GR169" s="78"/>
      <c r="GS169" s="78"/>
      <c r="GT169" s="78"/>
      <c r="GU169" s="78"/>
      <c r="GV169" s="78"/>
      <c r="GW169" s="78"/>
      <c r="GX169" s="78"/>
      <c r="GY169" s="78"/>
      <c r="GZ169" s="78"/>
      <c r="HA169" s="78"/>
      <c r="HB169" s="78"/>
      <c r="HC169" s="78"/>
      <c r="HD169" s="78"/>
      <c r="HE169" s="78"/>
      <c r="HF169" s="78"/>
      <c r="HG169" s="78"/>
      <c r="HH169" s="78"/>
      <c r="HI169" s="78"/>
      <c r="HJ169" s="78"/>
      <c r="HK169" s="78"/>
      <c r="HL169" s="78"/>
      <c r="HM169" s="78"/>
      <c r="HN169" s="78"/>
      <c r="HO169" s="78"/>
      <c r="HP169" s="78"/>
      <c r="HQ169" s="78"/>
      <c r="HR169" s="78"/>
      <c r="HS169" s="78"/>
      <c r="HT169" s="78"/>
      <c r="HU169" s="78"/>
      <c r="HV169" s="78"/>
      <c r="HW169" s="78"/>
      <c r="HX169" s="78"/>
      <c r="HY169" s="78"/>
      <c r="HZ169" s="78"/>
      <c r="IA169" s="78"/>
      <c r="IB169" s="78"/>
      <c r="IC169" s="78"/>
      <c r="ID169" s="78"/>
      <c r="IE169" s="78"/>
      <c r="IF169" s="78"/>
      <c r="IG169" s="78"/>
      <c r="IH169" s="78"/>
      <c r="II169" s="78"/>
      <c r="IJ169" s="78"/>
      <c r="IK169" s="78"/>
      <c r="IL169" s="78"/>
      <c r="IM169" s="78"/>
      <c r="IN169" s="78"/>
      <c r="IO169" s="78"/>
    </row>
    <row r="170" spans="1:249" ht="31.5" x14ac:dyDescent="0.25">
      <c r="A170" s="126">
        <f>A167+1</f>
        <v>63</v>
      </c>
      <c r="B170" s="125" t="s">
        <v>72</v>
      </c>
      <c r="C170" s="124" t="s">
        <v>31</v>
      </c>
      <c r="D170" s="55" t="s">
        <v>71</v>
      </c>
      <c r="E170" s="60"/>
      <c r="F170" s="60"/>
      <c r="G170" s="55">
        <v>2010</v>
      </c>
      <c r="H170" s="55">
        <v>2013</v>
      </c>
      <c r="I170" s="122">
        <v>643.04819327999996</v>
      </c>
      <c r="J170" s="52">
        <v>59.782777769999996</v>
      </c>
      <c r="K170" s="63"/>
      <c r="L170" s="60"/>
      <c r="M170" s="60"/>
      <c r="N170" s="55"/>
      <c r="O170" s="60"/>
      <c r="P170" s="60"/>
      <c r="Q170" s="55"/>
      <c r="R170" s="60"/>
      <c r="S170" s="60"/>
      <c r="T170" s="55"/>
      <c r="U170" s="60"/>
      <c r="V170" s="60"/>
      <c r="W170" s="55"/>
      <c r="X170" s="60"/>
      <c r="Y170" s="60"/>
      <c r="Z170" s="164"/>
      <c r="AA170" s="121"/>
      <c r="AB170" s="120"/>
      <c r="AC170" s="53">
        <v>59.782777769999996</v>
      </c>
      <c r="AD170" s="115"/>
      <c r="AE170" s="115"/>
      <c r="AF170" s="115"/>
      <c r="AG170" s="115"/>
      <c r="AH170" s="115"/>
      <c r="AI170" s="115"/>
      <c r="AJ170" s="115"/>
      <c r="AK170" s="115"/>
      <c r="AL170" s="115"/>
      <c r="AM170" s="115"/>
      <c r="AN170" s="115"/>
      <c r="AO170" s="115"/>
      <c r="AP170" s="115"/>
      <c r="AQ170" s="115"/>
      <c r="AR170" s="115"/>
      <c r="AS170" s="115"/>
      <c r="AT170" s="115"/>
      <c r="AU170" s="115"/>
      <c r="AV170" s="115"/>
      <c r="AW170" s="115"/>
      <c r="AX170" s="115"/>
      <c r="AY170" s="115"/>
      <c r="AZ170" s="115"/>
      <c r="BA170" s="115"/>
      <c r="BB170" s="115"/>
      <c r="BC170" s="115"/>
      <c r="BD170" s="115"/>
      <c r="BE170" s="115"/>
      <c r="BF170" s="115"/>
      <c r="BG170" s="115"/>
      <c r="BH170" s="115"/>
      <c r="BI170" s="115"/>
      <c r="BJ170" s="115"/>
      <c r="BK170" s="115"/>
      <c r="BL170" s="115"/>
      <c r="BM170" s="115"/>
      <c r="BN170" s="115"/>
      <c r="BO170" s="115"/>
      <c r="BP170" s="115"/>
      <c r="BQ170" s="115"/>
      <c r="BR170" s="115"/>
      <c r="BS170" s="115"/>
      <c r="BT170" s="115"/>
      <c r="BU170" s="115"/>
      <c r="BV170" s="115"/>
      <c r="BW170" s="115"/>
      <c r="BX170" s="115"/>
      <c r="BY170" s="115"/>
      <c r="BZ170" s="115"/>
      <c r="CA170" s="115"/>
      <c r="CB170" s="115"/>
      <c r="CC170" s="115"/>
      <c r="CD170" s="115"/>
      <c r="CE170" s="115"/>
      <c r="CF170" s="115"/>
      <c r="CG170" s="115"/>
      <c r="CH170" s="115"/>
      <c r="CI170" s="115"/>
      <c r="CJ170" s="115"/>
      <c r="CK170" s="115"/>
      <c r="CL170" s="115"/>
      <c r="CM170" s="115"/>
      <c r="CN170" s="115"/>
      <c r="CO170" s="115"/>
      <c r="CP170" s="115"/>
      <c r="CQ170" s="115"/>
      <c r="CR170" s="115"/>
      <c r="CS170" s="115"/>
      <c r="CT170" s="115"/>
      <c r="CU170" s="115"/>
      <c r="CV170" s="115"/>
      <c r="CW170" s="115"/>
      <c r="CX170" s="115"/>
      <c r="CY170" s="115"/>
      <c r="CZ170" s="115"/>
      <c r="DA170" s="115"/>
      <c r="DB170" s="115"/>
      <c r="DC170" s="115"/>
      <c r="DD170" s="115"/>
      <c r="DE170" s="115"/>
      <c r="DF170" s="115"/>
      <c r="DG170" s="115"/>
      <c r="DH170" s="115"/>
      <c r="DI170" s="115"/>
      <c r="DJ170" s="115"/>
      <c r="DK170" s="115"/>
      <c r="DL170" s="115"/>
      <c r="DM170" s="115"/>
      <c r="DN170" s="115"/>
      <c r="DO170" s="115"/>
      <c r="DP170" s="115"/>
      <c r="DQ170" s="115"/>
      <c r="DR170" s="115"/>
      <c r="DS170" s="115"/>
      <c r="DT170" s="115"/>
      <c r="DU170" s="115"/>
      <c r="DV170" s="115"/>
      <c r="DW170" s="115"/>
      <c r="DX170" s="115"/>
      <c r="DY170" s="115"/>
      <c r="DZ170" s="115"/>
      <c r="EA170" s="115"/>
      <c r="EB170" s="115"/>
      <c r="EC170" s="115"/>
      <c r="ED170" s="115"/>
      <c r="EE170" s="115"/>
      <c r="EF170" s="115"/>
      <c r="EG170" s="115"/>
      <c r="EH170" s="115"/>
      <c r="EI170" s="115"/>
      <c r="EJ170" s="115"/>
      <c r="EK170" s="115"/>
      <c r="EL170" s="115"/>
      <c r="EM170" s="115"/>
      <c r="EN170" s="115"/>
      <c r="EO170" s="115"/>
      <c r="EP170" s="115"/>
      <c r="EQ170" s="115"/>
      <c r="ER170" s="115"/>
      <c r="ES170" s="115"/>
      <c r="ET170" s="115"/>
      <c r="EU170" s="115"/>
      <c r="EV170" s="115"/>
      <c r="EW170" s="115"/>
      <c r="EX170" s="115"/>
      <c r="EY170" s="115"/>
      <c r="EZ170" s="115"/>
      <c r="FA170" s="115"/>
      <c r="FB170" s="119">
        <f>AC170+BC170+CB170+DB170+EB170</f>
        <v>59.782777769999996</v>
      </c>
      <c r="FC170" s="118"/>
      <c r="FD170" s="118"/>
      <c r="FE170" s="118"/>
      <c r="FF170" s="118"/>
      <c r="FG170" s="118"/>
      <c r="FH170" s="118"/>
      <c r="FI170" s="118"/>
      <c r="FJ170" s="118"/>
      <c r="FK170" s="118"/>
      <c r="FL170" s="118"/>
      <c r="FM170" s="118"/>
      <c r="FN170" s="118"/>
      <c r="FO170" s="118"/>
      <c r="FP170" s="118"/>
      <c r="FQ170" s="118"/>
      <c r="FR170" s="118"/>
      <c r="FS170" s="118"/>
      <c r="FT170" s="118"/>
      <c r="FU170" s="118"/>
      <c r="FV170" s="118"/>
      <c r="FW170" s="118"/>
      <c r="FX170" s="118"/>
      <c r="FY170" s="118"/>
      <c r="FZ170" s="118"/>
      <c r="GA170" s="117"/>
      <c r="GB170" s="116"/>
      <c r="GC170" s="115"/>
      <c r="GD170" s="115"/>
      <c r="GE170" s="115"/>
      <c r="GF170" s="115"/>
      <c r="GG170" s="114">
        <f>SUM(GB170:GF170)</f>
        <v>0</v>
      </c>
    </row>
    <row r="171" spans="1:249" x14ac:dyDescent="0.25">
      <c r="A171" s="132" t="s">
        <v>70</v>
      </c>
      <c r="B171" s="133" t="s">
        <v>69</v>
      </c>
      <c r="C171" s="63"/>
      <c r="D171" s="55"/>
      <c r="E171" s="60"/>
      <c r="F171" s="60"/>
      <c r="G171" s="55"/>
      <c r="H171" s="55"/>
      <c r="I171" s="52"/>
      <c r="J171" s="52"/>
      <c r="K171" s="63"/>
      <c r="L171" s="60"/>
      <c r="M171" s="60"/>
      <c r="N171" s="55"/>
      <c r="O171" s="60"/>
      <c r="P171" s="60"/>
      <c r="Q171" s="55"/>
      <c r="R171" s="60"/>
      <c r="S171" s="60"/>
      <c r="T171" s="55"/>
      <c r="U171" s="60"/>
      <c r="V171" s="60"/>
      <c r="W171" s="55"/>
      <c r="X171" s="60"/>
      <c r="Y171" s="60"/>
      <c r="Z171" s="51"/>
      <c r="AA171" s="59"/>
      <c r="AB171" s="58"/>
      <c r="AC171" s="53"/>
      <c r="AD171" s="52"/>
      <c r="AE171" s="52"/>
      <c r="AF171" s="52"/>
      <c r="AG171" s="52"/>
      <c r="AH171" s="52"/>
      <c r="AI171" s="52"/>
      <c r="AJ171" s="52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  <c r="BB171" s="52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2"/>
      <c r="BT171" s="52"/>
      <c r="BU171" s="52"/>
      <c r="BV171" s="52"/>
      <c r="BW171" s="52"/>
      <c r="BX171" s="52"/>
      <c r="BY171" s="52"/>
      <c r="BZ171" s="52"/>
      <c r="CA171" s="52"/>
      <c r="CB171" s="52"/>
      <c r="CC171" s="52"/>
      <c r="CD171" s="52"/>
      <c r="CE171" s="52"/>
      <c r="CF171" s="52"/>
      <c r="CG171" s="52"/>
      <c r="CH171" s="52"/>
      <c r="CI171" s="52"/>
      <c r="CJ171" s="52"/>
      <c r="CK171" s="52"/>
      <c r="CL171" s="52"/>
      <c r="CM171" s="52"/>
      <c r="CN171" s="52"/>
      <c r="CO171" s="52"/>
      <c r="CP171" s="52"/>
      <c r="CQ171" s="52"/>
      <c r="CR171" s="52"/>
      <c r="CS171" s="52"/>
      <c r="CT171" s="52"/>
      <c r="CU171" s="52"/>
      <c r="CV171" s="52"/>
      <c r="CW171" s="52"/>
      <c r="CX171" s="52"/>
      <c r="CY171" s="52"/>
      <c r="CZ171" s="52"/>
      <c r="DA171" s="52"/>
      <c r="DB171" s="52"/>
      <c r="DC171" s="52"/>
      <c r="DD171" s="52"/>
      <c r="DE171" s="52"/>
      <c r="DF171" s="52"/>
      <c r="DG171" s="52"/>
      <c r="DH171" s="52"/>
      <c r="DI171" s="52"/>
      <c r="DJ171" s="52"/>
      <c r="DK171" s="52"/>
      <c r="DL171" s="52"/>
      <c r="DM171" s="52"/>
      <c r="DN171" s="52"/>
      <c r="DO171" s="52"/>
      <c r="DP171" s="52"/>
      <c r="DQ171" s="52"/>
      <c r="DR171" s="52"/>
      <c r="DS171" s="52"/>
      <c r="DT171" s="52"/>
      <c r="DU171" s="52"/>
      <c r="DV171" s="52"/>
      <c r="DW171" s="52"/>
      <c r="DX171" s="52"/>
      <c r="DY171" s="52"/>
      <c r="DZ171" s="52"/>
      <c r="EA171" s="52"/>
      <c r="EB171" s="52"/>
      <c r="EC171" s="52"/>
      <c r="ED171" s="52"/>
      <c r="EE171" s="52"/>
      <c r="EF171" s="52"/>
      <c r="EG171" s="52"/>
      <c r="EH171" s="52"/>
      <c r="EI171" s="52"/>
      <c r="EJ171" s="52"/>
      <c r="EK171" s="52"/>
      <c r="EL171" s="52"/>
      <c r="EM171" s="52"/>
      <c r="EN171" s="52"/>
      <c r="EO171" s="52"/>
      <c r="EP171" s="52"/>
      <c r="EQ171" s="52"/>
      <c r="ER171" s="52"/>
      <c r="ES171" s="52"/>
      <c r="ET171" s="52"/>
      <c r="EU171" s="52"/>
      <c r="EV171" s="52"/>
      <c r="EW171" s="52"/>
      <c r="EX171" s="52"/>
      <c r="EY171" s="52"/>
      <c r="EZ171" s="52"/>
      <c r="FA171" s="52"/>
      <c r="FB171" s="57">
        <f>AC171+BC171+CB171+DB171+EB171</f>
        <v>0</v>
      </c>
      <c r="FC171" s="55"/>
      <c r="FD171" s="55"/>
      <c r="FE171" s="55"/>
      <c r="FF171" s="55"/>
      <c r="FG171" s="55"/>
      <c r="FH171" s="55"/>
      <c r="FI171" s="55"/>
      <c r="FJ171" s="55"/>
      <c r="FK171" s="55"/>
      <c r="FL171" s="55"/>
      <c r="FM171" s="55"/>
      <c r="FN171" s="55"/>
      <c r="FO171" s="55"/>
      <c r="FP171" s="55"/>
      <c r="FQ171" s="55"/>
      <c r="FR171" s="55"/>
      <c r="FS171" s="55"/>
      <c r="FT171" s="55"/>
      <c r="FU171" s="55"/>
      <c r="FV171" s="55"/>
      <c r="FW171" s="55"/>
      <c r="FX171" s="55"/>
      <c r="FY171" s="55"/>
      <c r="FZ171" s="55"/>
      <c r="GA171" s="163"/>
      <c r="GB171" s="53"/>
      <c r="GC171" s="52"/>
      <c r="GD171" s="52"/>
      <c r="GE171" s="52"/>
      <c r="GF171" s="52"/>
      <c r="GG171" s="51">
        <f>SUM(GB171:GF171)</f>
        <v>0</v>
      </c>
    </row>
    <row r="172" spans="1:249" x14ac:dyDescent="0.25">
      <c r="A172" s="132" t="s">
        <v>68</v>
      </c>
      <c r="B172" s="133" t="s">
        <v>67</v>
      </c>
      <c r="C172" s="63"/>
      <c r="D172" s="55"/>
      <c r="E172" s="60"/>
      <c r="F172" s="60"/>
      <c r="G172" s="55"/>
      <c r="H172" s="55"/>
      <c r="I172" s="52"/>
      <c r="J172" s="52"/>
      <c r="K172" s="63"/>
      <c r="L172" s="60"/>
      <c r="M172" s="60"/>
      <c r="N172" s="55"/>
      <c r="O172" s="60"/>
      <c r="P172" s="60"/>
      <c r="Q172" s="55"/>
      <c r="R172" s="60"/>
      <c r="S172" s="60"/>
      <c r="T172" s="55"/>
      <c r="U172" s="60"/>
      <c r="V172" s="60"/>
      <c r="W172" s="55"/>
      <c r="X172" s="60"/>
      <c r="Y172" s="60"/>
      <c r="Z172" s="51"/>
      <c r="AA172" s="59"/>
      <c r="AB172" s="58"/>
      <c r="AC172" s="53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2"/>
      <c r="BT172" s="52"/>
      <c r="BU172" s="52"/>
      <c r="BV172" s="52"/>
      <c r="BW172" s="52"/>
      <c r="BX172" s="52"/>
      <c r="BY172" s="52"/>
      <c r="BZ172" s="52"/>
      <c r="CA172" s="52"/>
      <c r="CB172" s="52"/>
      <c r="CC172" s="52"/>
      <c r="CD172" s="52"/>
      <c r="CE172" s="52"/>
      <c r="CF172" s="52"/>
      <c r="CG172" s="52"/>
      <c r="CH172" s="52"/>
      <c r="CI172" s="52"/>
      <c r="CJ172" s="52"/>
      <c r="CK172" s="52"/>
      <c r="CL172" s="52"/>
      <c r="CM172" s="52"/>
      <c r="CN172" s="52"/>
      <c r="CO172" s="52"/>
      <c r="CP172" s="52"/>
      <c r="CQ172" s="52"/>
      <c r="CR172" s="52"/>
      <c r="CS172" s="52"/>
      <c r="CT172" s="52"/>
      <c r="CU172" s="52"/>
      <c r="CV172" s="52"/>
      <c r="CW172" s="52"/>
      <c r="CX172" s="52"/>
      <c r="CY172" s="52"/>
      <c r="CZ172" s="52"/>
      <c r="DA172" s="52"/>
      <c r="DB172" s="52"/>
      <c r="DC172" s="52"/>
      <c r="DD172" s="52"/>
      <c r="DE172" s="52"/>
      <c r="DF172" s="52"/>
      <c r="DG172" s="52"/>
      <c r="DH172" s="52"/>
      <c r="DI172" s="52"/>
      <c r="DJ172" s="52"/>
      <c r="DK172" s="52"/>
      <c r="DL172" s="52"/>
      <c r="DM172" s="52"/>
      <c r="DN172" s="52"/>
      <c r="DO172" s="52"/>
      <c r="DP172" s="52"/>
      <c r="DQ172" s="52"/>
      <c r="DR172" s="52"/>
      <c r="DS172" s="52"/>
      <c r="DT172" s="52"/>
      <c r="DU172" s="52"/>
      <c r="DV172" s="52"/>
      <c r="DW172" s="52"/>
      <c r="DX172" s="52"/>
      <c r="DY172" s="52"/>
      <c r="DZ172" s="52"/>
      <c r="EA172" s="52"/>
      <c r="EB172" s="52"/>
      <c r="EC172" s="52"/>
      <c r="ED172" s="52"/>
      <c r="EE172" s="52"/>
      <c r="EF172" s="52"/>
      <c r="EG172" s="52"/>
      <c r="EH172" s="52"/>
      <c r="EI172" s="52"/>
      <c r="EJ172" s="52"/>
      <c r="EK172" s="52"/>
      <c r="EL172" s="52"/>
      <c r="EM172" s="52"/>
      <c r="EN172" s="52"/>
      <c r="EO172" s="52"/>
      <c r="EP172" s="52"/>
      <c r="EQ172" s="52"/>
      <c r="ER172" s="52"/>
      <c r="ES172" s="52"/>
      <c r="ET172" s="52"/>
      <c r="EU172" s="52"/>
      <c r="EV172" s="52"/>
      <c r="EW172" s="52"/>
      <c r="EX172" s="52"/>
      <c r="EY172" s="52"/>
      <c r="EZ172" s="52"/>
      <c r="FA172" s="52"/>
      <c r="FB172" s="57">
        <f>AC172+BC172+CB172+DB172+EB172</f>
        <v>0</v>
      </c>
      <c r="FC172" s="55"/>
      <c r="FD172" s="55"/>
      <c r="FE172" s="55"/>
      <c r="FF172" s="55"/>
      <c r="FG172" s="55"/>
      <c r="FH172" s="55"/>
      <c r="FI172" s="55"/>
      <c r="FJ172" s="55"/>
      <c r="FK172" s="55"/>
      <c r="FL172" s="55"/>
      <c r="FM172" s="55"/>
      <c r="FN172" s="55"/>
      <c r="FO172" s="55"/>
      <c r="FP172" s="55"/>
      <c r="FQ172" s="55"/>
      <c r="FR172" s="55"/>
      <c r="FS172" s="55"/>
      <c r="FT172" s="55"/>
      <c r="FU172" s="55"/>
      <c r="FV172" s="55"/>
      <c r="FW172" s="55"/>
      <c r="FX172" s="55"/>
      <c r="FY172" s="55"/>
      <c r="FZ172" s="55"/>
      <c r="GA172" s="163"/>
      <c r="GB172" s="53"/>
      <c r="GC172" s="52"/>
      <c r="GD172" s="52"/>
      <c r="GE172" s="52"/>
      <c r="GF172" s="52"/>
      <c r="GG172" s="51">
        <f>SUM(GB172:GF172)</f>
        <v>0</v>
      </c>
    </row>
    <row r="173" spans="1:249" s="10" customFormat="1" ht="31.5" x14ac:dyDescent="0.25">
      <c r="A173" s="132" t="s">
        <v>66</v>
      </c>
      <c r="B173" s="133" t="s">
        <v>65</v>
      </c>
      <c r="C173" s="63"/>
      <c r="D173" s="83" t="s">
        <v>60</v>
      </c>
      <c r="E173" s="80"/>
      <c r="F173" s="80"/>
      <c r="G173" s="55"/>
      <c r="H173" s="55"/>
      <c r="I173" s="80">
        <f>I174</f>
        <v>2340.9711361953787</v>
      </c>
      <c r="J173" s="80">
        <f>J174</f>
        <v>2334.671058266395</v>
      </c>
      <c r="K173" s="81" t="s">
        <v>52</v>
      </c>
      <c r="L173" s="85"/>
      <c r="M173" s="161"/>
      <c r="N173" s="80" t="s">
        <v>59</v>
      </c>
      <c r="O173" s="85"/>
      <c r="P173" s="85"/>
      <c r="Q173" s="80" t="s">
        <v>51</v>
      </c>
      <c r="R173" s="85"/>
      <c r="S173" s="85"/>
      <c r="T173" s="80" t="s">
        <v>51</v>
      </c>
      <c r="U173" s="85"/>
      <c r="V173" s="85"/>
      <c r="W173" s="80" t="s">
        <v>51</v>
      </c>
      <c r="X173" s="85"/>
      <c r="Y173" s="85"/>
      <c r="Z173" s="79" t="s">
        <v>62</v>
      </c>
      <c r="AA173" s="59"/>
      <c r="AB173" s="58"/>
      <c r="AC173" s="81">
        <f>AC174</f>
        <v>309.40032273846327</v>
      </c>
      <c r="AD173" s="80" t="e">
        <f>AD174+#REF!</f>
        <v>#REF!</v>
      </c>
      <c r="AE173" s="80" t="e">
        <f>AE174+#REF!</f>
        <v>#REF!</v>
      </c>
      <c r="AF173" s="80" t="e">
        <f>AF174+#REF!</f>
        <v>#REF!</v>
      </c>
      <c r="AG173" s="80" t="e">
        <f>AG174+#REF!</f>
        <v>#REF!</v>
      </c>
      <c r="AH173" s="80" t="e">
        <f>AH174+#REF!</f>
        <v>#REF!</v>
      </c>
      <c r="AI173" s="80" t="e">
        <f>AI174+#REF!</f>
        <v>#REF!</v>
      </c>
      <c r="AJ173" s="80" t="e">
        <f>AJ174+#REF!</f>
        <v>#REF!</v>
      </c>
      <c r="AK173" s="80" t="e">
        <f>AK174+#REF!</f>
        <v>#REF!</v>
      </c>
      <c r="AL173" s="80" t="e">
        <f>AL174+#REF!</f>
        <v>#REF!</v>
      </c>
      <c r="AM173" s="80" t="e">
        <f>AM174+#REF!</f>
        <v>#REF!</v>
      </c>
      <c r="AN173" s="80" t="e">
        <f>AN174+#REF!</f>
        <v>#REF!</v>
      </c>
      <c r="AO173" s="80" t="e">
        <f>AO174+#REF!</f>
        <v>#REF!</v>
      </c>
      <c r="AP173" s="80" t="e">
        <f>AP174+#REF!</f>
        <v>#REF!</v>
      </c>
      <c r="AQ173" s="80" t="e">
        <f>AQ174+#REF!</f>
        <v>#REF!</v>
      </c>
      <c r="AR173" s="80" t="e">
        <f>AR174+#REF!</f>
        <v>#REF!</v>
      </c>
      <c r="AS173" s="80" t="e">
        <f>AS174+#REF!</f>
        <v>#REF!</v>
      </c>
      <c r="AT173" s="80" t="e">
        <f>AT174+#REF!</f>
        <v>#REF!</v>
      </c>
      <c r="AU173" s="80" t="e">
        <f>AU174+#REF!</f>
        <v>#REF!</v>
      </c>
      <c r="AV173" s="80" t="e">
        <f>AV174+#REF!</f>
        <v>#REF!</v>
      </c>
      <c r="AW173" s="80" t="e">
        <f>AW174+#REF!</f>
        <v>#REF!</v>
      </c>
      <c r="AX173" s="80" t="e">
        <f>AX174+#REF!</f>
        <v>#REF!</v>
      </c>
      <c r="AY173" s="80" t="e">
        <f>AY174+#REF!</f>
        <v>#REF!</v>
      </c>
      <c r="AZ173" s="80" t="e">
        <f>AZ174+#REF!</f>
        <v>#REF!</v>
      </c>
      <c r="BA173" s="80" t="e">
        <f>BA174+#REF!</f>
        <v>#REF!</v>
      </c>
      <c r="BB173" s="80" t="e">
        <f>BB174+#REF!</f>
        <v>#REF!</v>
      </c>
      <c r="BC173" s="80">
        <f>BC174</f>
        <v>1173.7343143923515</v>
      </c>
      <c r="BD173" s="80">
        <f>BD174</f>
        <v>0</v>
      </c>
      <c r="BE173" s="80">
        <f>BE174</f>
        <v>0</v>
      </c>
      <c r="BF173" s="80">
        <f>BF174</f>
        <v>0</v>
      </c>
      <c r="BG173" s="80">
        <f>BG174</f>
        <v>0</v>
      </c>
      <c r="BH173" s="80">
        <f>BH174</f>
        <v>0</v>
      </c>
      <c r="BI173" s="80">
        <f>BI174</f>
        <v>0</v>
      </c>
      <c r="BJ173" s="80">
        <f>BJ174</f>
        <v>0</v>
      </c>
      <c r="BK173" s="80">
        <f>BK174</f>
        <v>0</v>
      </c>
      <c r="BL173" s="80">
        <f>BL174</f>
        <v>0</v>
      </c>
      <c r="BM173" s="80">
        <f>BM174</f>
        <v>0</v>
      </c>
      <c r="BN173" s="80">
        <f>BN174</f>
        <v>0</v>
      </c>
      <c r="BO173" s="80">
        <f>BO174</f>
        <v>0</v>
      </c>
      <c r="BP173" s="80">
        <f>BP174</f>
        <v>0</v>
      </c>
      <c r="BQ173" s="80">
        <f>BQ174</f>
        <v>0</v>
      </c>
      <c r="BR173" s="80">
        <f>BR174</f>
        <v>0</v>
      </c>
      <c r="BS173" s="80">
        <f>BS174</f>
        <v>0</v>
      </c>
      <c r="BT173" s="80">
        <f>BT174</f>
        <v>0</v>
      </c>
      <c r="BU173" s="80">
        <f>BU174</f>
        <v>0</v>
      </c>
      <c r="BV173" s="80">
        <f>BV174</f>
        <v>0</v>
      </c>
      <c r="BW173" s="80">
        <f>BW174</f>
        <v>0</v>
      </c>
      <c r="BX173" s="80">
        <f>BX174</f>
        <v>0</v>
      </c>
      <c r="BY173" s="80">
        <f>BY174</f>
        <v>0</v>
      </c>
      <c r="BZ173" s="80">
        <f>BZ174</f>
        <v>0</v>
      </c>
      <c r="CA173" s="80">
        <f>CA174</f>
        <v>0</v>
      </c>
      <c r="CB173" s="80">
        <f>CB174</f>
        <v>275.49788771412216</v>
      </c>
      <c r="CC173" s="80">
        <f>CC174</f>
        <v>0</v>
      </c>
      <c r="CD173" s="80">
        <f>CD174</f>
        <v>0</v>
      </c>
      <c r="CE173" s="80">
        <f>CE174</f>
        <v>0</v>
      </c>
      <c r="CF173" s="80">
        <f>CF174</f>
        <v>0</v>
      </c>
      <c r="CG173" s="80">
        <f>CG174</f>
        <v>0</v>
      </c>
      <c r="CH173" s="80">
        <f>CH174</f>
        <v>0</v>
      </c>
      <c r="CI173" s="80">
        <f>CI174</f>
        <v>0</v>
      </c>
      <c r="CJ173" s="80">
        <f>CJ174</f>
        <v>0</v>
      </c>
      <c r="CK173" s="80">
        <f>CK174</f>
        <v>0</v>
      </c>
      <c r="CL173" s="80">
        <f>CL174</f>
        <v>0</v>
      </c>
      <c r="CM173" s="80">
        <f>CM174</f>
        <v>0</v>
      </c>
      <c r="CN173" s="80">
        <f>CN174</f>
        <v>0</v>
      </c>
      <c r="CO173" s="80">
        <f>CO174</f>
        <v>0</v>
      </c>
      <c r="CP173" s="80">
        <f>CP174</f>
        <v>0</v>
      </c>
      <c r="CQ173" s="80">
        <f>CQ174</f>
        <v>0</v>
      </c>
      <c r="CR173" s="80">
        <f>CR174</f>
        <v>0</v>
      </c>
      <c r="CS173" s="80">
        <f>CS174</f>
        <v>0</v>
      </c>
      <c r="CT173" s="80">
        <f>CT174</f>
        <v>0</v>
      </c>
      <c r="CU173" s="80">
        <f>CU174</f>
        <v>0</v>
      </c>
      <c r="CV173" s="80">
        <f>CV174</f>
        <v>0</v>
      </c>
      <c r="CW173" s="80">
        <f>CW174</f>
        <v>0</v>
      </c>
      <c r="CX173" s="80">
        <f>CX174</f>
        <v>0</v>
      </c>
      <c r="CY173" s="80">
        <f>CY174</f>
        <v>0</v>
      </c>
      <c r="CZ173" s="80">
        <f>CZ174</f>
        <v>0</v>
      </c>
      <c r="DA173" s="80">
        <f>DA174</f>
        <v>0</v>
      </c>
      <c r="DB173" s="80">
        <f>DB174</f>
        <v>283.76282434554582</v>
      </c>
      <c r="DC173" s="80">
        <f>DC174</f>
        <v>0</v>
      </c>
      <c r="DD173" s="80">
        <f>DD174</f>
        <v>0</v>
      </c>
      <c r="DE173" s="80">
        <f>DE174</f>
        <v>0</v>
      </c>
      <c r="DF173" s="80">
        <f>DF174</f>
        <v>0</v>
      </c>
      <c r="DG173" s="80">
        <f>DG174</f>
        <v>0</v>
      </c>
      <c r="DH173" s="80">
        <f>DH174</f>
        <v>0</v>
      </c>
      <c r="DI173" s="80">
        <f>DI174</f>
        <v>0</v>
      </c>
      <c r="DJ173" s="80">
        <f>DJ174</f>
        <v>0</v>
      </c>
      <c r="DK173" s="80">
        <f>DK174</f>
        <v>0</v>
      </c>
      <c r="DL173" s="80">
        <f>DL174</f>
        <v>0</v>
      </c>
      <c r="DM173" s="80">
        <f>DM174</f>
        <v>0</v>
      </c>
      <c r="DN173" s="80">
        <f>DN174</f>
        <v>0</v>
      </c>
      <c r="DO173" s="80">
        <f>DO174</f>
        <v>0</v>
      </c>
      <c r="DP173" s="80">
        <f>DP174</f>
        <v>0</v>
      </c>
      <c r="DQ173" s="80">
        <f>DQ174</f>
        <v>0</v>
      </c>
      <c r="DR173" s="80">
        <f>DR174</f>
        <v>0</v>
      </c>
      <c r="DS173" s="80">
        <f>DS174</f>
        <v>0</v>
      </c>
      <c r="DT173" s="80">
        <f>DT174</f>
        <v>0</v>
      </c>
      <c r="DU173" s="80">
        <f>DU174</f>
        <v>0</v>
      </c>
      <c r="DV173" s="80">
        <f>DV174</f>
        <v>0</v>
      </c>
      <c r="DW173" s="80">
        <f>DW174</f>
        <v>0</v>
      </c>
      <c r="DX173" s="80">
        <f>DX174</f>
        <v>0</v>
      </c>
      <c r="DY173" s="80">
        <f>DY174</f>
        <v>0</v>
      </c>
      <c r="DZ173" s="80">
        <f>DZ174</f>
        <v>0</v>
      </c>
      <c r="EA173" s="80">
        <f>EA174</f>
        <v>0</v>
      </c>
      <c r="EB173" s="80">
        <f>EB174</f>
        <v>292.27570907591218</v>
      </c>
      <c r="EC173" s="80">
        <f>EC174</f>
        <v>0</v>
      </c>
      <c r="ED173" s="80">
        <f>ED174</f>
        <v>0</v>
      </c>
      <c r="EE173" s="80">
        <f>EE174</f>
        <v>0</v>
      </c>
      <c r="EF173" s="80">
        <f>EF174</f>
        <v>0</v>
      </c>
      <c r="EG173" s="80">
        <f>EG174</f>
        <v>0</v>
      </c>
      <c r="EH173" s="80">
        <f>EH174</f>
        <v>0</v>
      </c>
      <c r="EI173" s="80">
        <f>EI174</f>
        <v>0</v>
      </c>
      <c r="EJ173" s="80">
        <f>EJ174</f>
        <v>0</v>
      </c>
      <c r="EK173" s="80">
        <f>EK174</f>
        <v>0</v>
      </c>
      <c r="EL173" s="80">
        <f>EL174</f>
        <v>0</v>
      </c>
      <c r="EM173" s="80">
        <f>EM174</f>
        <v>0</v>
      </c>
      <c r="EN173" s="80">
        <f>EN174</f>
        <v>0</v>
      </c>
      <c r="EO173" s="80">
        <f>EO174</f>
        <v>0</v>
      </c>
      <c r="EP173" s="80">
        <f>EP174</f>
        <v>0</v>
      </c>
      <c r="EQ173" s="80">
        <f>EQ174</f>
        <v>0</v>
      </c>
      <c r="ER173" s="80">
        <f>ER174</f>
        <v>0</v>
      </c>
      <c r="ES173" s="80">
        <f>ES174</f>
        <v>0</v>
      </c>
      <c r="ET173" s="80">
        <f>ET174</f>
        <v>0</v>
      </c>
      <c r="EU173" s="80">
        <f>EU174</f>
        <v>0</v>
      </c>
      <c r="EV173" s="80">
        <f>EV174</f>
        <v>0</v>
      </c>
      <c r="EW173" s="80">
        <f>EW174</f>
        <v>0</v>
      </c>
      <c r="EX173" s="80">
        <f>EX174</f>
        <v>0</v>
      </c>
      <c r="EY173" s="80">
        <f>EY174</f>
        <v>0</v>
      </c>
      <c r="EZ173" s="80">
        <f>EZ174</f>
        <v>0</v>
      </c>
      <c r="FA173" s="80">
        <f>FA174</f>
        <v>0</v>
      </c>
      <c r="FB173" s="84">
        <f>FB174</f>
        <v>2334.671058266395</v>
      </c>
      <c r="FC173" s="83"/>
      <c r="FD173" s="83"/>
      <c r="FE173" s="83"/>
      <c r="FF173" s="83"/>
      <c r="FG173" s="83"/>
      <c r="FH173" s="83"/>
      <c r="FI173" s="83"/>
      <c r="FJ173" s="83"/>
      <c r="FK173" s="83"/>
      <c r="FL173" s="83"/>
      <c r="FM173" s="83"/>
      <c r="FN173" s="83"/>
      <c r="FO173" s="83"/>
      <c r="FP173" s="83"/>
      <c r="FQ173" s="83"/>
      <c r="FR173" s="83"/>
      <c r="FS173" s="83"/>
      <c r="FT173" s="83"/>
      <c r="FU173" s="83"/>
      <c r="FV173" s="83"/>
      <c r="FW173" s="83"/>
      <c r="FX173" s="83"/>
      <c r="FY173" s="83"/>
      <c r="FZ173" s="83"/>
      <c r="GA173" s="127"/>
      <c r="GB173" s="81">
        <f>GB174</f>
        <v>260.07670214105428</v>
      </c>
      <c r="GC173" s="80">
        <f>GC174</f>
        <v>974.15308474576295</v>
      </c>
      <c r="GD173" s="80">
        <f>GD174</f>
        <v>221.0542045090541</v>
      </c>
      <c r="GE173" s="80">
        <f>GE174</f>
        <v>236.21902738231239</v>
      </c>
      <c r="GF173" s="80">
        <f>GF174</f>
        <v>253.50086849264363</v>
      </c>
      <c r="GG173" s="79">
        <f>GG174</f>
        <v>1945.0038872708274</v>
      </c>
      <c r="GH173" s="1"/>
      <c r="GI173" s="78"/>
      <c r="GJ173" s="78"/>
      <c r="GK173" s="78"/>
      <c r="GL173" s="78"/>
      <c r="GM173" s="78"/>
      <c r="GN173" s="78"/>
      <c r="GO173" s="78"/>
      <c r="GP173" s="78"/>
      <c r="GQ173" s="78"/>
      <c r="GR173" s="78"/>
      <c r="GS173" s="78"/>
      <c r="GT173" s="78"/>
      <c r="GU173" s="78"/>
      <c r="GV173" s="78"/>
      <c r="GW173" s="78"/>
      <c r="GX173" s="78"/>
      <c r="GY173" s="78"/>
      <c r="GZ173" s="78"/>
      <c r="HA173" s="78"/>
      <c r="HB173" s="78"/>
      <c r="HC173" s="78"/>
      <c r="HD173" s="78"/>
      <c r="HE173" s="78"/>
      <c r="HF173" s="78"/>
      <c r="HG173" s="78"/>
      <c r="HH173" s="78"/>
      <c r="HI173" s="78"/>
      <c r="HJ173" s="78"/>
      <c r="HK173" s="78"/>
      <c r="HL173" s="78"/>
      <c r="HM173" s="78"/>
      <c r="HN173" s="78"/>
      <c r="HO173" s="78"/>
      <c r="HP173" s="78"/>
      <c r="HQ173" s="78"/>
      <c r="HR173" s="78"/>
      <c r="HS173" s="78"/>
      <c r="HT173" s="78"/>
      <c r="HU173" s="78"/>
      <c r="HV173" s="78"/>
      <c r="HW173" s="78"/>
      <c r="HX173" s="78"/>
      <c r="HY173" s="78"/>
      <c r="HZ173" s="78"/>
      <c r="IA173" s="78"/>
      <c r="IB173" s="78"/>
      <c r="IC173" s="78"/>
      <c r="ID173" s="78"/>
      <c r="IE173" s="78"/>
      <c r="IF173" s="78"/>
      <c r="IG173" s="78"/>
      <c r="IH173" s="78"/>
      <c r="II173" s="78"/>
      <c r="IJ173" s="78"/>
      <c r="IK173" s="78"/>
      <c r="IL173" s="78"/>
      <c r="IM173" s="78"/>
      <c r="IN173" s="78"/>
      <c r="IO173" s="78"/>
    </row>
    <row r="174" spans="1:249" s="10" customFormat="1" ht="31.5" x14ac:dyDescent="0.25">
      <c r="A174" s="132"/>
      <c r="B174" s="133" t="s">
        <v>64</v>
      </c>
      <c r="C174" s="141"/>
      <c r="D174" s="83" t="s">
        <v>60</v>
      </c>
      <c r="E174" s="80"/>
      <c r="F174" s="80"/>
      <c r="G174" s="55"/>
      <c r="H174" s="55"/>
      <c r="I174" s="80">
        <f>I175+I184</f>
        <v>2340.9711361953787</v>
      </c>
      <c r="J174" s="80">
        <f>J175+J184</f>
        <v>2334.671058266395</v>
      </c>
      <c r="K174" s="81" t="s">
        <v>52</v>
      </c>
      <c r="L174" s="85"/>
      <c r="M174" s="161"/>
      <c r="N174" s="80" t="s">
        <v>63</v>
      </c>
      <c r="O174" s="85"/>
      <c r="P174" s="85"/>
      <c r="Q174" s="80" t="s">
        <v>51</v>
      </c>
      <c r="R174" s="85"/>
      <c r="S174" s="85"/>
      <c r="T174" s="80" t="s">
        <v>51</v>
      </c>
      <c r="U174" s="85"/>
      <c r="V174" s="85"/>
      <c r="W174" s="80" t="s">
        <v>51</v>
      </c>
      <c r="X174" s="85"/>
      <c r="Y174" s="85"/>
      <c r="Z174" s="79" t="s">
        <v>62</v>
      </c>
      <c r="AA174" s="59"/>
      <c r="AB174" s="58"/>
      <c r="AC174" s="81">
        <f>AC175+AC184</f>
        <v>309.40032273846327</v>
      </c>
      <c r="AD174" s="80">
        <f>AD175+AD184</f>
        <v>0</v>
      </c>
      <c r="AE174" s="80">
        <f>AE175+AE184</f>
        <v>0</v>
      </c>
      <c r="AF174" s="80">
        <f>AF175+AF184</f>
        <v>0</v>
      </c>
      <c r="AG174" s="80">
        <f>AG175+AG184</f>
        <v>0</v>
      </c>
      <c r="AH174" s="80">
        <f>AH175+AH184</f>
        <v>0</v>
      </c>
      <c r="AI174" s="80">
        <f>AI175+AI184</f>
        <v>0</v>
      </c>
      <c r="AJ174" s="80">
        <f>AJ175+AJ184</f>
        <v>0</v>
      </c>
      <c r="AK174" s="80">
        <f>AK175+AK184</f>
        <v>0</v>
      </c>
      <c r="AL174" s="80">
        <f>AL175+AL184</f>
        <v>0</v>
      </c>
      <c r="AM174" s="80">
        <f>AM175+AM184</f>
        <v>0</v>
      </c>
      <c r="AN174" s="80">
        <f>AN175+AN184</f>
        <v>0</v>
      </c>
      <c r="AO174" s="80">
        <f>AO175+AO184</f>
        <v>0</v>
      </c>
      <c r="AP174" s="80">
        <f>AP175+AP184</f>
        <v>0</v>
      </c>
      <c r="AQ174" s="80">
        <f>AQ175+AQ184</f>
        <v>0</v>
      </c>
      <c r="AR174" s="80">
        <f>AR175+AR184</f>
        <v>0</v>
      </c>
      <c r="AS174" s="80">
        <f>AS175+AS184</f>
        <v>0</v>
      </c>
      <c r="AT174" s="80">
        <f>AT175+AT184</f>
        <v>0</v>
      </c>
      <c r="AU174" s="80">
        <f>AU175+AU184</f>
        <v>0</v>
      </c>
      <c r="AV174" s="80">
        <f>AV175+AV184</f>
        <v>0</v>
      </c>
      <c r="AW174" s="80">
        <f>AW175+AW184</f>
        <v>0</v>
      </c>
      <c r="AX174" s="80">
        <f>AX175+AX184</f>
        <v>0</v>
      </c>
      <c r="AY174" s="80">
        <f>AY175+AY184</f>
        <v>0</v>
      </c>
      <c r="AZ174" s="80">
        <f>AZ175+AZ184</f>
        <v>0</v>
      </c>
      <c r="BA174" s="80">
        <f>BA175+BA184</f>
        <v>0</v>
      </c>
      <c r="BB174" s="80">
        <f>BB175+BB184</f>
        <v>0</v>
      </c>
      <c r="BC174" s="80">
        <f>BC175+BC184</f>
        <v>1173.7343143923515</v>
      </c>
      <c r="BD174" s="80">
        <f>BD175+BD184</f>
        <v>0</v>
      </c>
      <c r="BE174" s="80">
        <f>BE175+BE184</f>
        <v>0</v>
      </c>
      <c r="BF174" s="80">
        <f>BF175+BF184</f>
        <v>0</v>
      </c>
      <c r="BG174" s="80">
        <f>BG175+BG184</f>
        <v>0</v>
      </c>
      <c r="BH174" s="80">
        <f>BH175+BH184</f>
        <v>0</v>
      </c>
      <c r="BI174" s="80">
        <f>BI175+BI184</f>
        <v>0</v>
      </c>
      <c r="BJ174" s="80">
        <f>BJ175+BJ184</f>
        <v>0</v>
      </c>
      <c r="BK174" s="80">
        <f>BK175+BK184</f>
        <v>0</v>
      </c>
      <c r="BL174" s="80">
        <f>BL175+BL184</f>
        <v>0</v>
      </c>
      <c r="BM174" s="80">
        <f>BM175+BM184</f>
        <v>0</v>
      </c>
      <c r="BN174" s="80">
        <f>BN175+BN184</f>
        <v>0</v>
      </c>
      <c r="BO174" s="80">
        <f>BO175+BO184</f>
        <v>0</v>
      </c>
      <c r="BP174" s="80">
        <f>BP175+BP184</f>
        <v>0</v>
      </c>
      <c r="BQ174" s="80">
        <f>BQ175+BQ184</f>
        <v>0</v>
      </c>
      <c r="BR174" s="80">
        <f>BR175+BR184</f>
        <v>0</v>
      </c>
      <c r="BS174" s="80">
        <f>BS175+BS184</f>
        <v>0</v>
      </c>
      <c r="BT174" s="80">
        <f>BT175+BT184</f>
        <v>0</v>
      </c>
      <c r="BU174" s="80">
        <f>BU175+BU184</f>
        <v>0</v>
      </c>
      <c r="BV174" s="80">
        <f>BV175+BV184</f>
        <v>0</v>
      </c>
      <c r="BW174" s="80">
        <f>BW175+BW184</f>
        <v>0</v>
      </c>
      <c r="BX174" s="80">
        <f>BX175+BX184</f>
        <v>0</v>
      </c>
      <c r="BY174" s="80">
        <f>BY175+BY184</f>
        <v>0</v>
      </c>
      <c r="BZ174" s="80">
        <f>BZ175+BZ184</f>
        <v>0</v>
      </c>
      <c r="CA174" s="80">
        <f>CA175+CA184</f>
        <v>0</v>
      </c>
      <c r="CB174" s="80">
        <f>CB175+CB184</f>
        <v>275.49788771412216</v>
      </c>
      <c r="CC174" s="80">
        <f>CC175+CC184</f>
        <v>0</v>
      </c>
      <c r="CD174" s="80">
        <f>CD175+CD184</f>
        <v>0</v>
      </c>
      <c r="CE174" s="80">
        <f>CE175+CE184</f>
        <v>0</v>
      </c>
      <c r="CF174" s="80">
        <f>CF175+CF184</f>
        <v>0</v>
      </c>
      <c r="CG174" s="80">
        <f>CG175+CG184</f>
        <v>0</v>
      </c>
      <c r="CH174" s="80">
        <f>CH175+CH184</f>
        <v>0</v>
      </c>
      <c r="CI174" s="80">
        <f>CI175+CI184</f>
        <v>0</v>
      </c>
      <c r="CJ174" s="80">
        <f>CJ175+CJ184</f>
        <v>0</v>
      </c>
      <c r="CK174" s="80">
        <f>CK175+CK184</f>
        <v>0</v>
      </c>
      <c r="CL174" s="80">
        <f>CL175+CL184</f>
        <v>0</v>
      </c>
      <c r="CM174" s="80">
        <f>CM175+CM184</f>
        <v>0</v>
      </c>
      <c r="CN174" s="80">
        <f>CN175+CN184</f>
        <v>0</v>
      </c>
      <c r="CO174" s="80">
        <f>CO175+CO184</f>
        <v>0</v>
      </c>
      <c r="CP174" s="80">
        <f>CP175+CP184</f>
        <v>0</v>
      </c>
      <c r="CQ174" s="80">
        <f>CQ175+CQ184</f>
        <v>0</v>
      </c>
      <c r="CR174" s="80">
        <f>CR175+CR184</f>
        <v>0</v>
      </c>
      <c r="CS174" s="80">
        <f>CS175+CS184</f>
        <v>0</v>
      </c>
      <c r="CT174" s="80">
        <f>CT175+CT184</f>
        <v>0</v>
      </c>
      <c r="CU174" s="80">
        <f>CU175+CU184</f>
        <v>0</v>
      </c>
      <c r="CV174" s="80">
        <f>CV175+CV184</f>
        <v>0</v>
      </c>
      <c r="CW174" s="80">
        <f>CW175+CW184</f>
        <v>0</v>
      </c>
      <c r="CX174" s="80">
        <f>CX175+CX184</f>
        <v>0</v>
      </c>
      <c r="CY174" s="80">
        <f>CY175+CY184</f>
        <v>0</v>
      </c>
      <c r="CZ174" s="80">
        <f>CZ175+CZ184</f>
        <v>0</v>
      </c>
      <c r="DA174" s="80">
        <f>DA175+DA184</f>
        <v>0</v>
      </c>
      <c r="DB174" s="80">
        <f>DB175+DB184</f>
        <v>283.76282434554582</v>
      </c>
      <c r="DC174" s="80">
        <f>DC175+DC184</f>
        <v>0</v>
      </c>
      <c r="DD174" s="80">
        <f>DD175+DD184</f>
        <v>0</v>
      </c>
      <c r="DE174" s="80">
        <f>DE175+DE184</f>
        <v>0</v>
      </c>
      <c r="DF174" s="80">
        <f>DF175+DF184</f>
        <v>0</v>
      </c>
      <c r="DG174" s="80">
        <f>DG175+DG184</f>
        <v>0</v>
      </c>
      <c r="DH174" s="80">
        <f>DH175+DH184</f>
        <v>0</v>
      </c>
      <c r="DI174" s="80">
        <f>DI175+DI184</f>
        <v>0</v>
      </c>
      <c r="DJ174" s="80">
        <f>DJ175+DJ184</f>
        <v>0</v>
      </c>
      <c r="DK174" s="80">
        <f>DK175+DK184</f>
        <v>0</v>
      </c>
      <c r="DL174" s="80">
        <f>DL175+DL184</f>
        <v>0</v>
      </c>
      <c r="DM174" s="80">
        <f>DM175+DM184</f>
        <v>0</v>
      </c>
      <c r="DN174" s="80">
        <f>DN175+DN184</f>
        <v>0</v>
      </c>
      <c r="DO174" s="80">
        <f>DO175+DO184</f>
        <v>0</v>
      </c>
      <c r="DP174" s="80">
        <f>DP175+DP184</f>
        <v>0</v>
      </c>
      <c r="DQ174" s="80">
        <f>DQ175+DQ184</f>
        <v>0</v>
      </c>
      <c r="DR174" s="80">
        <f>DR175+DR184</f>
        <v>0</v>
      </c>
      <c r="DS174" s="80">
        <f>DS175+DS184</f>
        <v>0</v>
      </c>
      <c r="DT174" s="80">
        <f>DT175+DT184</f>
        <v>0</v>
      </c>
      <c r="DU174" s="80">
        <f>DU175+DU184</f>
        <v>0</v>
      </c>
      <c r="DV174" s="80">
        <f>DV175+DV184</f>
        <v>0</v>
      </c>
      <c r="DW174" s="80">
        <f>DW175+DW184</f>
        <v>0</v>
      </c>
      <c r="DX174" s="80">
        <f>DX175+DX184</f>
        <v>0</v>
      </c>
      <c r="DY174" s="80">
        <f>DY175+DY184</f>
        <v>0</v>
      </c>
      <c r="DZ174" s="80">
        <f>DZ175+DZ184</f>
        <v>0</v>
      </c>
      <c r="EA174" s="80">
        <f>EA175+EA184</f>
        <v>0</v>
      </c>
      <c r="EB174" s="80">
        <f>EB175+EB184</f>
        <v>292.27570907591218</v>
      </c>
      <c r="EC174" s="80">
        <f>EC175+EC184</f>
        <v>0</v>
      </c>
      <c r="ED174" s="80">
        <f>ED175+ED184</f>
        <v>0</v>
      </c>
      <c r="EE174" s="80">
        <f>EE175+EE184</f>
        <v>0</v>
      </c>
      <c r="EF174" s="80">
        <f>EF175+EF184</f>
        <v>0</v>
      </c>
      <c r="EG174" s="80">
        <f>EG175+EG184</f>
        <v>0</v>
      </c>
      <c r="EH174" s="80">
        <f>EH175+EH184</f>
        <v>0</v>
      </c>
      <c r="EI174" s="80">
        <f>EI175+EI184</f>
        <v>0</v>
      </c>
      <c r="EJ174" s="80">
        <f>EJ175+EJ184</f>
        <v>0</v>
      </c>
      <c r="EK174" s="80">
        <f>EK175+EK184</f>
        <v>0</v>
      </c>
      <c r="EL174" s="80">
        <f>EL175+EL184</f>
        <v>0</v>
      </c>
      <c r="EM174" s="80">
        <f>EM175+EM184</f>
        <v>0</v>
      </c>
      <c r="EN174" s="80">
        <f>EN175+EN184</f>
        <v>0</v>
      </c>
      <c r="EO174" s="80">
        <f>EO175+EO184</f>
        <v>0</v>
      </c>
      <c r="EP174" s="80">
        <f>EP175+EP184</f>
        <v>0</v>
      </c>
      <c r="EQ174" s="80">
        <f>EQ175+EQ184</f>
        <v>0</v>
      </c>
      <c r="ER174" s="80">
        <f>ER175+ER184</f>
        <v>0</v>
      </c>
      <c r="ES174" s="80">
        <f>ES175+ES184</f>
        <v>0</v>
      </c>
      <c r="ET174" s="80">
        <f>ET175+ET184</f>
        <v>0</v>
      </c>
      <c r="EU174" s="80">
        <f>EU175+EU184</f>
        <v>0</v>
      </c>
      <c r="EV174" s="80">
        <f>EV175+EV184</f>
        <v>0</v>
      </c>
      <c r="EW174" s="80">
        <f>EW175+EW184</f>
        <v>0</v>
      </c>
      <c r="EX174" s="80">
        <f>EX175+EX184</f>
        <v>0</v>
      </c>
      <c r="EY174" s="80">
        <f>EY175+EY184</f>
        <v>0</v>
      </c>
      <c r="EZ174" s="80">
        <f>EZ175+EZ184</f>
        <v>0</v>
      </c>
      <c r="FA174" s="80">
        <f>FA175+FA184</f>
        <v>0</v>
      </c>
      <c r="FB174" s="84">
        <f>FB175+FB184</f>
        <v>2334.671058266395</v>
      </c>
      <c r="FC174" s="146"/>
      <c r="FD174" s="146"/>
      <c r="FE174" s="146"/>
      <c r="FF174" s="146"/>
      <c r="FG174" s="146"/>
      <c r="FH174" s="146"/>
      <c r="FI174" s="146"/>
      <c r="FJ174" s="146"/>
      <c r="FK174" s="146"/>
      <c r="FL174" s="146"/>
      <c r="FM174" s="146"/>
      <c r="FN174" s="146"/>
      <c r="FO174" s="146"/>
      <c r="FP174" s="146"/>
      <c r="FQ174" s="146"/>
      <c r="FR174" s="146"/>
      <c r="FS174" s="146"/>
      <c r="FT174" s="146"/>
      <c r="FU174" s="146"/>
      <c r="FV174" s="146"/>
      <c r="FW174" s="146"/>
      <c r="FX174" s="146"/>
      <c r="FY174" s="146"/>
      <c r="FZ174" s="146"/>
      <c r="GA174" s="145"/>
      <c r="GB174" s="81">
        <f>GB175+GB184</f>
        <v>260.07670214105428</v>
      </c>
      <c r="GC174" s="80">
        <f>GC175+GC184</f>
        <v>974.15308474576295</v>
      </c>
      <c r="GD174" s="80">
        <f>GD175+GD184</f>
        <v>221.0542045090541</v>
      </c>
      <c r="GE174" s="80">
        <f>GE175+GE184</f>
        <v>236.21902738231239</v>
      </c>
      <c r="GF174" s="80">
        <f>GF175+GF184</f>
        <v>253.50086849264363</v>
      </c>
      <c r="GG174" s="79">
        <f>SUM(GB174:GF174)</f>
        <v>1945.0038872708274</v>
      </c>
      <c r="GH174" s="1"/>
      <c r="GI174" s="78"/>
      <c r="GJ174" s="78"/>
      <c r="GK174" s="78"/>
      <c r="GL174" s="78"/>
      <c r="GM174" s="78"/>
      <c r="GN174" s="78"/>
      <c r="GO174" s="78"/>
      <c r="GP174" s="78"/>
      <c r="GQ174" s="78"/>
      <c r="GR174" s="78"/>
      <c r="GS174" s="78"/>
      <c r="GT174" s="78"/>
      <c r="GU174" s="78"/>
      <c r="GV174" s="78"/>
      <c r="GW174" s="78"/>
      <c r="GX174" s="78"/>
      <c r="GY174" s="78"/>
      <c r="GZ174" s="78"/>
      <c r="HA174" s="78"/>
      <c r="HB174" s="78"/>
      <c r="HC174" s="78"/>
      <c r="HD174" s="78"/>
      <c r="HE174" s="78"/>
      <c r="HF174" s="78"/>
      <c r="HG174" s="78"/>
      <c r="HH174" s="78"/>
      <c r="HI174" s="78"/>
      <c r="HJ174" s="78"/>
      <c r="HK174" s="78"/>
      <c r="HL174" s="78"/>
      <c r="HM174" s="78"/>
      <c r="HN174" s="78"/>
      <c r="HO174" s="78"/>
      <c r="HP174" s="78"/>
      <c r="HQ174" s="78"/>
      <c r="HR174" s="78"/>
      <c r="HS174" s="78"/>
      <c r="HT174" s="78"/>
      <c r="HU174" s="78"/>
      <c r="HV174" s="78"/>
      <c r="HW174" s="78"/>
      <c r="HX174" s="78"/>
      <c r="HY174" s="78"/>
      <c r="HZ174" s="78"/>
      <c r="IA174" s="78"/>
      <c r="IB174" s="78"/>
      <c r="IC174" s="78"/>
      <c r="ID174" s="78"/>
      <c r="IE174" s="78"/>
      <c r="IF174" s="78"/>
      <c r="IG174" s="78"/>
      <c r="IH174" s="78"/>
      <c r="II174" s="78"/>
      <c r="IJ174" s="78"/>
      <c r="IK174" s="78"/>
      <c r="IL174" s="78"/>
      <c r="IM174" s="78"/>
      <c r="IN174" s="78"/>
      <c r="IO174" s="78"/>
    </row>
    <row r="175" spans="1:249" s="10" customFormat="1" ht="31.5" x14ac:dyDescent="0.25">
      <c r="A175" s="132"/>
      <c r="B175" s="133" t="s">
        <v>61</v>
      </c>
      <c r="C175" s="141"/>
      <c r="D175" s="83" t="s">
        <v>60</v>
      </c>
      <c r="E175" s="80"/>
      <c r="F175" s="80"/>
      <c r="G175" s="55"/>
      <c r="H175" s="55"/>
      <c r="I175" s="80">
        <f>I178+I176</f>
        <v>1441.4623593877786</v>
      </c>
      <c r="J175" s="80">
        <f>J178+J176</f>
        <v>1439.145718726395</v>
      </c>
      <c r="K175" s="81" t="s">
        <v>52</v>
      </c>
      <c r="L175" s="85"/>
      <c r="M175" s="161"/>
      <c r="N175" s="80" t="s">
        <v>59</v>
      </c>
      <c r="O175" s="85"/>
      <c r="P175" s="85"/>
      <c r="Q175" s="80" t="s">
        <v>51</v>
      </c>
      <c r="R175" s="85"/>
      <c r="S175" s="85"/>
      <c r="T175" s="80" t="s">
        <v>51</v>
      </c>
      <c r="U175" s="85"/>
      <c r="V175" s="85"/>
      <c r="W175" s="80" t="s">
        <v>51</v>
      </c>
      <c r="X175" s="85"/>
      <c r="Y175" s="85"/>
      <c r="Z175" s="79" t="s">
        <v>58</v>
      </c>
      <c r="AA175" s="59"/>
      <c r="AB175" s="58"/>
      <c r="AC175" s="81">
        <f>AC178</f>
        <v>293.5156201984633</v>
      </c>
      <c r="AD175" s="80">
        <f>AD178</f>
        <v>0</v>
      </c>
      <c r="AE175" s="80">
        <f>AE178</f>
        <v>0</v>
      </c>
      <c r="AF175" s="80">
        <f>AF178</f>
        <v>0</v>
      </c>
      <c r="AG175" s="80">
        <f>AG178</f>
        <v>0</v>
      </c>
      <c r="AH175" s="80">
        <f>AH178</f>
        <v>0</v>
      </c>
      <c r="AI175" s="80">
        <f>AI178</f>
        <v>0</v>
      </c>
      <c r="AJ175" s="80">
        <f>AJ178</f>
        <v>0</v>
      </c>
      <c r="AK175" s="80">
        <f>AK178</f>
        <v>0</v>
      </c>
      <c r="AL175" s="80">
        <f>AL178</f>
        <v>0</v>
      </c>
      <c r="AM175" s="80">
        <f>AM178</f>
        <v>0</v>
      </c>
      <c r="AN175" s="80">
        <f>AN178</f>
        <v>0</v>
      </c>
      <c r="AO175" s="80">
        <f>AO178</f>
        <v>0</v>
      </c>
      <c r="AP175" s="80">
        <f>AP178</f>
        <v>0</v>
      </c>
      <c r="AQ175" s="80">
        <f>AQ178</f>
        <v>0</v>
      </c>
      <c r="AR175" s="80">
        <f>AR178</f>
        <v>0</v>
      </c>
      <c r="AS175" s="80">
        <f>AS178</f>
        <v>0</v>
      </c>
      <c r="AT175" s="80">
        <f>AT178</f>
        <v>0</v>
      </c>
      <c r="AU175" s="80">
        <f>AU178</f>
        <v>0</v>
      </c>
      <c r="AV175" s="80">
        <f>AV178</f>
        <v>0</v>
      </c>
      <c r="AW175" s="80">
        <f>AW178</f>
        <v>0</v>
      </c>
      <c r="AX175" s="80">
        <f>AX178</f>
        <v>0</v>
      </c>
      <c r="AY175" s="80">
        <f>AY178</f>
        <v>0</v>
      </c>
      <c r="AZ175" s="80">
        <f>AZ178</f>
        <v>0</v>
      </c>
      <c r="BA175" s="80">
        <f>BA178</f>
        <v>0</v>
      </c>
      <c r="BB175" s="80">
        <f>BB178</f>
        <v>0</v>
      </c>
      <c r="BC175" s="80">
        <f>BC178+BC176</f>
        <v>294.09367739235159</v>
      </c>
      <c r="BD175" s="80">
        <f>BD178</f>
        <v>0</v>
      </c>
      <c r="BE175" s="80">
        <f>BE178</f>
        <v>0</v>
      </c>
      <c r="BF175" s="80">
        <f>BF178</f>
        <v>0</v>
      </c>
      <c r="BG175" s="80">
        <f>BG178</f>
        <v>0</v>
      </c>
      <c r="BH175" s="80">
        <f>BH178</f>
        <v>0</v>
      </c>
      <c r="BI175" s="80">
        <f>BI178</f>
        <v>0</v>
      </c>
      <c r="BJ175" s="80">
        <f>BJ178</f>
        <v>0</v>
      </c>
      <c r="BK175" s="80">
        <f>BK178</f>
        <v>0</v>
      </c>
      <c r="BL175" s="80">
        <f>BL178</f>
        <v>0</v>
      </c>
      <c r="BM175" s="80">
        <f>BM178</f>
        <v>0</v>
      </c>
      <c r="BN175" s="80">
        <f>BN178</f>
        <v>0</v>
      </c>
      <c r="BO175" s="80">
        <f>BO178</f>
        <v>0</v>
      </c>
      <c r="BP175" s="80">
        <f>BP178</f>
        <v>0</v>
      </c>
      <c r="BQ175" s="80">
        <f>BQ178</f>
        <v>0</v>
      </c>
      <c r="BR175" s="80">
        <f>BR178</f>
        <v>0</v>
      </c>
      <c r="BS175" s="80">
        <f>BS178</f>
        <v>0</v>
      </c>
      <c r="BT175" s="80">
        <f>BT178</f>
        <v>0</v>
      </c>
      <c r="BU175" s="80">
        <f>BU178</f>
        <v>0</v>
      </c>
      <c r="BV175" s="80">
        <f>BV178</f>
        <v>0</v>
      </c>
      <c r="BW175" s="80">
        <f>BW178</f>
        <v>0</v>
      </c>
      <c r="BX175" s="80">
        <f>BX178</f>
        <v>0</v>
      </c>
      <c r="BY175" s="80">
        <f>BY178</f>
        <v>0</v>
      </c>
      <c r="BZ175" s="80">
        <f>BZ178</f>
        <v>0</v>
      </c>
      <c r="CA175" s="80">
        <f>CA178</f>
        <v>0</v>
      </c>
      <c r="CB175" s="80">
        <f>CB178+CB176</f>
        <v>275.49788771412216</v>
      </c>
      <c r="CC175" s="80">
        <f>CC178</f>
        <v>0</v>
      </c>
      <c r="CD175" s="80">
        <f>CD178</f>
        <v>0</v>
      </c>
      <c r="CE175" s="80">
        <f>CE178</f>
        <v>0</v>
      </c>
      <c r="CF175" s="80">
        <f>CF178</f>
        <v>0</v>
      </c>
      <c r="CG175" s="80">
        <f>CG178</f>
        <v>0</v>
      </c>
      <c r="CH175" s="80">
        <f>CH178</f>
        <v>0</v>
      </c>
      <c r="CI175" s="80">
        <f>CI178</f>
        <v>0</v>
      </c>
      <c r="CJ175" s="80">
        <f>CJ178</f>
        <v>0</v>
      </c>
      <c r="CK175" s="80">
        <f>CK178</f>
        <v>0</v>
      </c>
      <c r="CL175" s="80">
        <f>CL178</f>
        <v>0</v>
      </c>
      <c r="CM175" s="80">
        <f>CM178</f>
        <v>0</v>
      </c>
      <c r="CN175" s="80">
        <f>CN178</f>
        <v>0</v>
      </c>
      <c r="CO175" s="80">
        <f>CO178</f>
        <v>0</v>
      </c>
      <c r="CP175" s="80">
        <f>CP178</f>
        <v>0</v>
      </c>
      <c r="CQ175" s="80">
        <f>CQ178</f>
        <v>0</v>
      </c>
      <c r="CR175" s="80">
        <f>CR178</f>
        <v>0</v>
      </c>
      <c r="CS175" s="80">
        <f>CS178</f>
        <v>0</v>
      </c>
      <c r="CT175" s="80">
        <f>CT178</f>
        <v>0</v>
      </c>
      <c r="CU175" s="80">
        <f>CU178</f>
        <v>0</v>
      </c>
      <c r="CV175" s="80">
        <f>CV178</f>
        <v>0</v>
      </c>
      <c r="CW175" s="80">
        <f>CW178</f>
        <v>0</v>
      </c>
      <c r="CX175" s="80">
        <f>CX178</f>
        <v>0</v>
      </c>
      <c r="CY175" s="80">
        <f>CY178</f>
        <v>0</v>
      </c>
      <c r="CZ175" s="80">
        <f>CZ178</f>
        <v>0</v>
      </c>
      <c r="DA175" s="80">
        <f>DA178</f>
        <v>0</v>
      </c>
      <c r="DB175" s="80">
        <f>DB178+DB176</f>
        <v>283.76282434554582</v>
      </c>
      <c r="DC175" s="80">
        <f>DC178</f>
        <v>0</v>
      </c>
      <c r="DD175" s="80">
        <f>DD178</f>
        <v>0</v>
      </c>
      <c r="DE175" s="80">
        <f>DE178</f>
        <v>0</v>
      </c>
      <c r="DF175" s="80">
        <f>DF178</f>
        <v>0</v>
      </c>
      <c r="DG175" s="80">
        <f>DG178</f>
        <v>0</v>
      </c>
      <c r="DH175" s="80">
        <f>DH178</f>
        <v>0</v>
      </c>
      <c r="DI175" s="80">
        <f>DI178</f>
        <v>0</v>
      </c>
      <c r="DJ175" s="80">
        <f>DJ178</f>
        <v>0</v>
      </c>
      <c r="DK175" s="80">
        <f>DK178</f>
        <v>0</v>
      </c>
      <c r="DL175" s="80">
        <f>DL178</f>
        <v>0</v>
      </c>
      <c r="DM175" s="80">
        <f>DM178</f>
        <v>0</v>
      </c>
      <c r="DN175" s="80">
        <f>DN178</f>
        <v>0</v>
      </c>
      <c r="DO175" s="80">
        <f>DO178</f>
        <v>0</v>
      </c>
      <c r="DP175" s="80">
        <f>DP178</f>
        <v>0</v>
      </c>
      <c r="DQ175" s="80">
        <f>DQ178</f>
        <v>0</v>
      </c>
      <c r="DR175" s="80">
        <f>DR178</f>
        <v>0</v>
      </c>
      <c r="DS175" s="80">
        <f>DS178</f>
        <v>0</v>
      </c>
      <c r="DT175" s="80">
        <f>DT178</f>
        <v>0</v>
      </c>
      <c r="DU175" s="80">
        <f>DU178</f>
        <v>0</v>
      </c>
      <c r="DV175" s="80">
        <f>DV178</f>
        <v>0</v>
      </c>
      <c r="DW175" s="80">
        <f>DW178</f>
        <v>0</v>
      </c>
      <c r="DX175" s="80">
        <f>DX178</f>
        <v>0</v>
      </c>
      <c r="DY175" s="80">
        <f>DY178</f>
        <v>0</v>
      </c>
      <c r="DZ175" s="80">
        <f>DZ178</f>
        <v>0</v>
      </c>
      <c r="EA175" s="80">
        <f>EA178</f>
        <v>0</v>
      </c>
      <c r="EB175" s="80">
        <f>EB178+EB176</f>
        <v>292.27570907591218</v>
      </c>
      <c r="EC175" s="80">
        <f>EC178</f>
        <v>0</v>
      </c>
      <c r="ED175" s="80">
        <f>ED178</f>
        <v>0</v>
      </c>
      <c r="EE175" s="80">
        <f>EE178</f>
        <v>0</v>
      </c>
      <c r="EF175" s="80">
        <f>EF178</f>
        <v>0</v>
      </c>
      <c r="EG175" s="80">
        <f>EG178</f>
        <v>0</v>
      </c>
      <c r="EH175" s="80">
        <f>EH178</f>
        <v>0</v>
      </c>
      <c r="EI175" s="80">
        <f>EI178</f>
        <v>0</v>
      </c>
      <c r="EJ175" s="80">
        <f>EJ178</f>
        <v>0</v>
      </c>
      <c r="EK175" s="80">
        <f>EK178</f>
        <v>0</v>
      </c>
      <c r="EL175" s="80">
        <f>EL178</f>
        <v>0</v>
      </c>
      <c r="EM175" s="80">
        <f>EM178</f>
        <v>0</v>
      </c>
      <c r="EN175" s="80">
        <f>EN178</f>
        <v>0</v>
      </c>
      <c r="EO175" s="80">
        <f>EO178</f>
        <v>0</v>
      </c>
      <c r="EP175" s="80">
        <f>EP178</f>
        <v>0</v>
      </c>
      <c r="EQ175" s="80">
        <f>EQ178</f>
        <v>0</v>
      </c>
      <c r="ER175" s="80">
        <f>ER178</f>
        <v>0</v>
      </c>
      <c r="ES175" s="80">
        <f>ES178</f>
        <v>0</v>
      </c>
      <c r="ET175" s="80">
        <f>ET178</f>
        <v>0</v>
      </c>
      <c r="EU175" s="80">
        <f>EU178</f>
        <v>0</v>
      </c>
      <c r="EV175" s="80">
        <f>EV178</f>
        <v>0</v>
      </c>
      <c r="EW175" s="80">
        <f>EW178</f>
        <v>0</v>
      </c>
      <c r="EX175" s="80">
        <f>EX178</f>
        <v>0</v>
      </c>
      <c r="EY175" s="80">
        <f>EY178</f>
        <v>0</v>
      </c>
      <c r="EZ175" s="80">
        <f>EZ178</f>
        <v>0</v>
      </c>
      <c r="FA175" s="80">
        <f>FA178</f>
        <v>0</v>
      </c>
      <c r="FB175" s="84">
        <f>AC175+BC175+CB175+DB175+EB175</f>
        <v>1439.145718726395</v>
      </c>
      <c r="FC175" s="146"/>
      <c r="FD175" s="146"/>
      <c r="FE175" s="146"/>
      <c r="FF175" s="146"/>
      <c r="FG175" s="146"/>
      <c r="FH175" s="146"/>
      <c r="FI175" s="146"/>
      <c r="FJ175" s="146"/>
      <c r="FK175" s="146"/>
      <c r="FL175" s="146"/>
      <c r="FM175" s="146"/>
      <c r="FN175" s="146"/>
      <c r="FO175" s="146"/>
      <c r="FP175" s="146"/>
      <c r="FQ175" s="146"/>
      <c r="FR175" s="146"/>
      <c r="FS175" s="146"/>
      <c r="FT175" s="146"/>
      <c r="FU175" s="146"/>
      <c r="FV175" s="146"/>
      <c r="FW175" s="146"/>
      <c r="FX175" s="146"/>
      <c r="FY175" s="146"/>
      <c r="FZ175" s="146"/>
      <c r="GA175" s="145"/>
      <c r="GB175" s="81">
        <f>GB178+GB176</f>
        <v>246.08621332105429</v>
      </c>
      <c r="GC175" s="80">
        <f>GC178+GC176</f>
        <v>225.84800000000001</v>
      </c>
      <c r="GD175" s="80">
        <f>GD178</f>
        <v>221.0542045090541</v>
      </c>
      <c r="GE175" s="80">
        <f>GE178</f>
        <v>236.21902738231239</v>
      </c>
      <c r="GF175" s="80">
        <f>GF178</f>
        <v>253.50086849264363</v>
      </c>
      <c r="GG175" s="79">
        <f>SUM(GB175:GF175)</f>
        <v>1182.7083137050643</v>
      </c>
      <c r="GH175" s="1"/>
      <c r="GI175" s="78"/>
      <c r="GJ175" s="78"/>
      <c r="GK175" s="78"/>
      <c r="GL175" s="78"/>
      <c r="GM175" s="78"/>
      <c r="GN175" s="78"/>
      <c r="GO175" s="78"/>
      <c r="GP175" s="78"/>
      <c r="GQ175" s="78"/>
      <c r="GR175" s="78"/>
      <c r="GS175" s="78"/>
      <c r="GT175" s="78"/>
      <c r="GU175" s="78"/>
      <c r="GV175" s="78"/>
      <c r="GW175" s="78"/>
      <c r="GX175" s="78"/>
      <c r="GY175" s="78"/>
      <c r="GZ175" s="78"/>
      <c r="HA175" s="78"/>
      <c r="HB175" s="78"/>
      <c r="HC175" s="78"/>
      <c r="HD175" s="78"/>
      <c r="HE175" s="78"/>
      <c r="HF175" s="78"/>
      <c r="HG175" s="78"/>
      <c r="HH175" s="78"/>
      <c r="HI175" s="78"/>
      <c r="HJ175" s="78"/>
      <c r="HK175" s="78"/>
      <c r="HL175" s="78"/>
      <c r="HM175" s="78"/>
      <c r="HN175" s="78"/>
      <c r="HO175" s="78"/>
      <c r="HP175" s="78"/>
      <c r="HQ175" s="78"/>
      <c r="HR175" s="78"/>
      <c r="HS175" s="78"/>
      <c r="HT175" s="78"/>
      <c r="HU175" s="78"/>
      <c r="HV175" s="78"/>
      <c r="HW175" s="78"/>
      <c r="HX175" s="78"/>
      <c r="HY175" s="78"/>
      <c r="HZ175" s="78"/>
      <c r="IA175" s="78"/>
      <c r="IB175" s="78"/>
      <c r="IC175" s="78"/>
      <c r="ID175" s="78"/>
      <c r="IE175" s="78"/>
      <c r="IF175" s="78"/>
      <c r="IG175" s="78"/>
      <c r="IH175" s="78"/>
      <c r="II175" s="78"/>
      <c r="IJ175" s="78"/>
      <c r="IK175" s="78"/>
      <c r="IL175" s="78"/>
      <c r="IM175" s="78"/>
      <c r="IN175" s="78"/>
      <c r="IO175" s="78"/>
    </row>
    <row r="176" spans="1:249" s="10" customFormat="1" x14ac:dyDescent="0.25">
      <c r="A176" s="132"/>
      <c r="B176" s="133" t="s">
        <v>57</v>
      </c>
      <c r="C176" s="141"/>
      <c r="D176" s="83" t="s">
        <v>55</v>
      </c>
      <c r="E176" s="80"/>
      <c r="F176" s="80"/>
      <c r="G176" s="55"/>
      <c r="H176" s="55"/>
      <c r="I176" s="80">
        <f>I177</f>
        <v>26.62</v>
      </c>
      <c r="J176" s="80">
        <f>J177</f>
        <v>26.62</v>
      </c>
      <c r="K176" s="81"/>
      <c r="L176" s="85"/>
      <c r="M176" s="85"/>
      <c r="N176" s="80" t="s">
        <v>55</v>
      </c>
      <c r="O176" s="85"/>
      <c r="P176" s="85"/>
      <c r="Q176" s="80"/>
      <c r="R176" s="85"/>
      <c r="S176" s="85"/>
      <c r="T176" s="80"/>
      <c r="U176" s="85"/>
      <c r="V176" s="85"/>
      <c r="W176" s="80"/>
      <c r="X176" s="85"/>
      <c r="Y176" s="85"/>
      <c r="Z176" s="80" t="s">
        <v>55</v>
      </c>
      <c r="AA176" s="59"/>
      <c r="AB176" s="58"/>
      <c r="AC176" s="81">
        <f>SUM(AC177)</f>
        <v>0</v>
      </c>
      <c r="AD176" s="80">
        <f>SUM(AD177)</f>
        <v>0</v>
      </c>
      <c r="AE176" s="80">
        <f>SUM(AE177)</f>
        <v>0</v>
      </c>
      <c r="AF176" s="80">
        <f>SUM(AF177)</f>
        <v>0</v>
      </c>
      <c r="AG176" s="80">
        <f>SUM(AG177)</f>
        <v>0</v>
      </c>
      <c r="AH176" s="80">
        <f>SUM(AH177)</f>
        <v>0</v>
      </c>
      <c r="AI176" s="80">
        <f>SUM(AI177)</f>
        <v>0</v>
      </c>
      <c r="AJ176" s="80">
        <f>SUM(AJ177)</f>
        <v>0</v>
      </c>
      <c r="AK176" s="80">
        <f>SUM(AK177)</f>
        <v>0</v>
      </c>
      <c r="AL176" s="80">
        <f>SUM(AL177)</f>
        <v>0</v>
      </c>
      <c r="AM176" s="80">
        <f>SUM(AM177)</f>
        <v>0</v>
      </c>
      <c r="AN176" s="80">
        <f>SUM(AN177)</f>
        <v>0</v>
      </c>
      <c r="AO176" s="80">
        <f>SUM(AO177)</f>
        <v>0</v>
      </c>
      <c r="AP176" s="80">
        <f>SUM(AP177)</f>
        <v>0</v>
      </c>
      <c r="AQ176" s="80">
        <f>SUM(AQ177)</f>
        <v>0</v>
      </c>
      <c r="AR176" s="80">
        <f>SUM(AR177)</f>
        <v>0</v>
      </c>
      <c r="AS176" s="80">
        <f>SUM(AS177)</f>
        <v>0</v>
      </c>
      <c r="AT176" s="80">
        <f>SUM(AT177)</f>
        <v>0</v>
      </c>
      <c r="AU176" s="80">
        <f>SUM(AU177)</f>
        <v>0</v>
      </c>
      <c r="AV176" s="80">
        <f>SUM(AV177)</f>
        <v>0</v>
      </c>
      <c r="AW176" s="80">
        <f>SUM(AW177)</f>
        <v>0</v>
      </c>
      <c r="AX176" s="80">
        <f>SUM(AX177)</f>
        <v>0</v>
      </c>
      <c r="AY176" s="80">
        <f>SUM(AY177)</f>
        <v>0</v>
      </c>
      <c r="AZ176" s="80">
        <f>SUM(AZ177)</f>
        <v>0</v>
      </c>
      <c r="BA176" s="80">
        <f>SUM(BA177)</f>
        <v>0</v>
      </c>
      <c r="BB176" s="80">
        <f>SUM(BB177)</f>
        <v>0</v>
      </c>
      <c r="BC176" s="80">
        <f>SUM(BC177)</f>
        <v>26.62</v>
      </c>
      <c r="BD176" s="80">
        <f>SUM(BD177)</f>
        <v>0</v>
      </c>
      <c r="BE176" s="80">
        <f>SUM(BE177)</f>
        <v>0</v>
      </c>
      <c r="BF176" s="80">
        <f>SUM(BF177)</f>
        <v>0</v>
      </c>
      <c r="BG176" s="80">
        <f>SUM(BG177)</f>
        <v>0</v>
      </c>
      <c r="BH176" s="80">
        <f>SUM(BH177)</f>
        <v>0</v>
      </c>
      <c r="BI176" s="80">
        <f>SUM(BI177)</f>
        <v>0</v>
      </c>
      <c r="BJ176" s="80">
        <f>SUM(BJ177)</f>
        <v>0</v>
      </c>
      <c r="BK176" s="80">
        <f>SUM(BK177)</f>
        <v>0</v>
      </c>
      <c r="BL176" s="80">
        <f>SUM(BL177)</f>
        <v>0</v>
      </c>
      <c r="BM176" s="80">
        <f>SUM(BM177)</f>
        <v>0</v>
      </c>
      <c r="BN176" s="80">
        <f>SUM(BN177)</f>
        <v>0</v>
      </c>
      <c r="BO176" s="80">
        <f>SUM(BO177)</f>
        <v>0</v>
      </c>
      <c r="BP176" s="80">
        <f>SUM(BP177)</f>
        <v>0</v>
      </c>
      <c r="BQ176" s="80">
        <f>SUM(BQ177)</f>
        <v>0</v>
      </c>
      <c r="BR176" s="80">
        <f>SUM(BR177)</f>
        <v>0</v>
      </c>
      <c r="BS176" s="80">
        <f>SUM(BS177)</f>
        <v>0</v>
      </c>
      <c r="BT176" s="80">
        <f>SUM(BT177)</f>
        <v>0</v>
      </c>
      <c r="BU176" s="80">
        <f>SUM(BU177)</f>
        <v>0</v>
      </c>
      <c r="BV176" s="80">
        <f>SUM(BV177)</f>
        <v>0</v>
      </c>
      <c r="BW176" s="80">
        <f>SUM(BW177)</f>
        <v>0</v>
      </c>
      <c r="BX176" s="80">
        <f>SUM(BX177)</f>
        <v>0</v>
      </c>
      <c r="BY176" s="80">
        <f>SUM(BY177)</f>
        <v>0</v>
      </c>
      <c r="BZ176" s="80">
        <f>SUM(BZ177)</f>
        <v>0</v>
      </c>
      <c r="CA176" s="80">
        <f>SUM(CA177)</f>
        <v>0</v>
      </c>
      <c r="CB176" s="80">
        <f>SUM(CB177)</f>
        <v>0</v>
      </c>
      <c r="CC176" s="80">
        <f>SUM(CC177)</f>
        <v>0</v>
      </c>
      <c r="CD176" s="80">
        <f>SUM(CD177)</f>
        <v>0</v>
      </c>
      <c r="CE176" s="80">
        <f>SUM(CE177)</f>
        <v>0</v>
      </c>
      <c r="CF176" s="80">
        <f>SUM(CF177)</f>
        <v>0</v>
      </c>
      <c r="CG176" s="80">
        <f>SUM(CG177)</f>
        <v>0</v>
      </c>
      <c r="CH176" s="80">
        <f>SUM(CH177)</f>
        <v>0</v>
      </c>
      <c r="CI176" s="80">
        <f>SUM(CI177)</f>
        <v>0</v>
      </c>
      <c r="CJ176" s="80">
        <f>SUM(CJ177)</f>
        <v>0</v>
      </c>
      <c r="CK176" s="80">
        <f>SUM(CK177)</f>
        <v>0</v>
      </c>
      <c r="CL176" s="80">
        <f>SUM(CL177)</f>
        <v>0</v>
      </c>
      <c r="CM176" s="80">
        <f>SUM(CM177)</f>
        <v>0</v>
      </c>
      <c r="CN176" s="80">
        <f>SUM(CN177)</f>
        <v>0</v>
      </c>
      <c r="CO176" s="80">
        <f>SUM(CO177)</f>
        <v>0</v>
      </c>
      <c r="CP176" s="80">
        <f>SUM(CP177)</f>
        <v>0</v>
      </c>
      <c r="CQ176" s="80">
        <f>SUM(CQ177)</f>
        <v>0</v>
      </c>
      <c r="CR176" s="80">
        <f>SUM(CR177)</f>
        <v>0</v>
      </c>
      <c r="CS176" s="80">
        <f>SUM(CS177)</f>
        <v>0</v>
      </c>
      <c r="CT176" s="80">
        <f>SUM(CT177)</f>
        <v>0</v>
      </c>
      <c r="CU176" s="80">
        <f>SUM(CU177)</f>
        <v>0</v>
      </c>
      <c r="CV176" s="80">
        <f>SUM(CV177)</f>
        <v>0</v>
      </c>
      <c r="CW176" s="80">
        <f>SUM(CW177)</f>
        <v>0</v>
      </c>
      <c r="CX176" s="80">
        <f>SUM(CX177)</f>
        <v>0</v>
      </c>
      <c r="CY176" s="80">
        <f>SUM(CY177)</f>
        <v>0</v>
      </c>
      <c r="CZ176" s="80">
        <f>SUM(CZ177)</f>
        <v>0</v>
      </c>
      <c r="DA176" s="80">
        <f>SUM(DA177)</f>
        <v>0</v>
      </c>
      <c r="DB176" s="80">
        <f>SUM(DB177)</f>
        <v>0</v>
      </c>
      <c r="DC176" s="80">
        <f>SUM(DC177)</f>
        <v>0</v>
      </c>
      <c r="DD176" s="80">
        <f>SUM(DD177)</f>
        <v>0</v>
      </c>
      <c r="DE176" s="80">
        <f>SUM(DE177)</f>
        <v>0</v>
      </c>
      <c r="DF176" s="80">
        <f>SUM(DF177)</f>
        <v>0</v>
      </c>
      <c r="DG176" s="80">
        <f>SUM(DG177)</f>
        <v>0</v>
      </c>
      <c r="DH176" s="80">
        <f>SUM(DH177)</f>
        <v>0</v>
      </c>
      <c r="DI176" s="80">
        <f>SUM(DI177)</f>
        <v>0</v>
      </c>
      <c r="DJ176" s="80">
        <f>SUM(DJ177)</f>
        <v>0</v>
      </c>
      <c r="DK176" s="80">
        <f>SUM(DK177)</f>
        <v>0</v>
      </c>
      <c r="DL176" s="80">
        <f>SUM(DL177)</f>
        <v>0</v>
      </c>
      <c r="DM176" s="80">
        <f>SUM(DM177)</f>
        <v>0</v>
      </c>
      <c r="DN176" s="80">
        <f>SUM(DN177)</f>
        <v>0</v>
      </c>
      <c r="DO176" s="80">
        <f>SUM(DO177)</f>
        <v>0</v>
      </c>
      <c r="DP176" s="80">
        <f>SUM(DP177)</f>
        <v>0</v>
      </c>
      <c r="DQ176" s="80">
        <f>SUM(DQ177)</f>
        <v>0</v>
      </c>
      <c r="DR176" s="80">
        <f>SUM(DR177)</f>
        <v>0</v>
      </c>
      <c r="DS176" s="80">
        <f>SUM(DS177)</f>
        <v>0</v>
      </c>
      <c r="DT176" s="80">
        <f>SUM(DT177)</f>
        <v>0</v>
      </c>
      <c r="DU176" s="80">
        <f>SUM(DU177)</f>
        <v>0</v>
      </c>
      <c r="DV176" s="80">
        <f>SUM(DV177)</f>
        <v>0</v>
      </c>
      <c r="DW176" s="80">
        <f>SUM(DW177)</f>
        <v>0</v>
      </c>
      <c r="DX176" s="80">
        <f>SUM(DX177)</f>
        <v>0</v>
      </c>
      <c r="DY176" s="80">
        <f>SUM(DY177)</f>
        <v>0</v>
      </c>
      <c r="DZ176" s="80">
        <f>SUM(DZ177)</f>
        <v>0</v>
      </c>
      <c r="EA176" s="80">
        <f>SUM(EA177)</f>
        <v>0</v>
      </c>
      <c r="EB176" s="80">
        <f>SUM(EB177)</f>
        <v>0</v>
      </c>
      <c r="EC176" s="80">
        <f>SUM(EC177)</f>
        <v>0</v>
      </c>
      <c r="ED176" s="80">
        <f>SUM(ED177)</f>
        <v>0</v>
      </c>
      <c r="EE176" s="80">
        <f>SUM(EE177)</f>
        <v>0</v>
      </c>
      <c r="EF176" s="80">
        <f>SUM(EF177)</f>
        <v>0</v>
      </c>
      <c r="EG176" s="80">
        <f>SUM(EG177)</f>
        <v>0</v>
      </c>
      <c r="EH176" s="80">
        <f>SUM(EH177)</f>
        <v>0</v>
      </c>
      <c r="EI176" s="80">
        <f>SUM(EI177)</f>
        <v>0</v>
      </c>
      <c r="EJ176" s="80">
        <f>SUM(EJ177)</f>
        <v>0</v>
      </c>
      <c r="EK176" s="80">
        <f>SUM(EK177)</f>
        <v>0</v>
      </c>
      <c r="EL176" s="80">
        <f>SUM(EL177)</f>
        <v>0</v>
      </c>
      <c r="EM176" s="80">
        <f>SUM(EM177)</f>
        <v>0</v>
      </c>
      <c r="EN176" s="80">
        <f>SUM(EN177)</f>
        <v>0</v>
      </c>
      <c r="EO176" s="80">
        <f>SUM(EO177)</f>
        <v>0</v>
      </c>
      <c r="EP176" s="80">
        <f>SUM(EP177)</f>
        <v>0</v>
      </c>
      <c r="EQ176" s="80">
        <f>SUM(EQ177)</f>
        <v>0</v>
      </c>
      <c r="ER176" s="80">
        <f>SUM(ER177)</f>
        <v>0</v>
      </c>
      <c r="ES176" s="80">
        <f>SUM(ES177)</f>
        <v>0</v>
      </c>
      <c r="ET176" s="80">
        <f>SUM(ET177)</f>
        <v>0</v>
      </c>
      <c r="EU176" s="80">
        <f>SUM(EU177)</f>
        <v>0</v>
      </c>
      <c r="EV176" s="80">
        <f>SUM(EV177)</f>
        <v>0</v>
      </c>
      <c r="EW176" s="80">
        <f>SUM(EW177)</f>
        <v>0</v>
      </c>
      <c r="EX176" s="80">
        <f>SUM(EX177)</f>
        <v>0</v>
      </c>
      <c r="EY176" s="80">
        <f>SUM(EY177)</f>
        <v>0</v>
      </c>
      <c r="EZ176" s="80">
        <f>SUM(EZ177)</f>
        <v>0</v>
      </c>
      <c r="FA176" s="80">
        <f>SUM(FA177)</f>
        <v>0</v>
      </c>
      <c r="FB176" s="84">
        <f>SUM(FB177)</f>
        <v>26.62</v>
      </c>
      <c r="FC176" s="146"/>
      <c r="FD176" s="146"/>
      <c r="FE176" s="146"/>
      <c r="FF176" s="146"/>
      <c r="FG176" s="146"/>
      <c r="FH176" s="146"/>
      <c r="FI176" s="146"/>
      <c r="FJ176" s="146"/>
      <c r="FK176" s="146"/>
      <c r="FL176" s="146"/>
      <c r="FM176" s="146"/>
      <c r="FN176" s="146"/>
      <c r="FO176" s="146"/>
      <c r="FP176" s="146"/>
      <c r="FQ176" s="146"/>
      <c r="FR176" s="146"/>
      <c r="FS176" s="146"/>
      <c r="FT176" s="146"/>
      <c r="FU176" s="146"/>
      <c r="FV176" s="146"/>
      <c r="FW176" s="146"/>
      <c r="FX176" s="146"/>
      <c r="FY176" s="146"/>
      <c r="FZ176" s="146"/>
      <c r="GA176" s="145"/>
      <c r="GB176" s="81">
        <f>SUM(GB177)</f>
        <v>0</v>
      </c>
      <c r="GC176" s="80">
        <f>SUM(GC177)</f>
        <v>22.559322033898304</v>
      </c>
      <c r="GD176" s="80">
        <f>SUM(GD177)</f>
        <v>0</v>
      </c>
      <c r="GE176" s="80">
        <f>SUM(GE177)</f>
        <v>0</v>
      </c>
      <c r="GF176" s="80">
        <f>SUM(GF177)</f>
        <v>0</v>
      </c>
      <c r="GG176" s="79">
        <f>SUM(GG177)</f>
        <v>22.559322033898304</v>
      </c>
      <c r="GH176" s="1"/>
      <c r="GI176" s="78"/>
      <c r="GJ176" s="78"/>
      <c r="GK176" s="78"/>
      <c r="GL176" s="78"/>
      <c r="GM176" s="78"/>
      <c r="GN176" s="78"/>
      <c r="GO176" s="78"/>
      <c r="GP176" s="78"/>
      <c r="GQ176" s="78"/>
      <c r="GR176" s="78"/>
      <c r="GS176" s="78"/>
      <c r="GT176" s="78"/>
      <c r="GU176" s="78"/>
      <c r="GV176" s="78"/>
      <c r="GW176" s="78"/>
      <c r="GX176" s="78"/>
      <c r="GY176" s="78"/>
      <c r="GZ176" s="78"/>
      <c r="HA176" s="78"/>
      <c r="HB176" s="78"/>
      <c r="HC176" s="78"/>
      <c r="HD176" s="78"/>
      <c r="HE176" s="78"/>
      <c r="HF176" s="78"/>
      <c r="HG176" s="78"/>
      <c r="HH176" s="78"/>
      <c r="HI176" s="78"/>
      <c r="HJ176" s="78"/>
      <c r="HK176" s="78"/>
      <c r="HL176" s="78"/>
      <c r="HM176" s="78"/>
      <c r="HN176" s="78"/>
      <c r="HO176" s="78"/>
      <c r="HP176" s="78"/>
      <c r="HQ176" s="78"/>
      <c r="HR176" s="78"/>
      <c r="HS176" s="78"/>
      <c r="HT176" s="78"/>
      <c r="HU176" s="78"/>
      <c r="HV176" s="78"/>
      <c r="HW176" s="78"/>
      <c r="HX176" s="78"/>
      <c r="HY176" s="78"/>
      <c r="HZ176" s="78"/>
      <c r="IA176" s="78"/>
      <c r="IB176" s="78"/>
      <c r="IC176" s="78"/>
      <c r="ID176" s="78"/>
      <c r="IE176" s="78"/>
      <c r="IF176" s="78"/>
      <c r="IG176" s="78"/>
      <c r="IH176" s="78"/>
      <c r="II176" s="78"/>
      <c r="IJ176" s="78"/>
      <c r="IK176" s="78"/>
      <c r="IL176" s="78"/>
      <c r="IM176" s="78"/>
      <c r="IN176" s="78"/>
      <c r="IO176" s="78"/>
    </row>
    <row r="177" spans="1:249" s="10" customFormat="1" ht="31.5" x14ac:dyDescent="0.25">
      <c r="A177" s="126">
        <f>A170+1</f>
        <v>64</v>
      </c>
      <c r="B177" s="125" t="s">
        <v>56</v>
      </c>
      <c r="C177" s="124" t="s">
        <v>31</v>
      </c>
      <c r="D177" s="55" t="s">
        <v>55</v>
      </c>
      <c r="E177" s="85"/>
      <c r="F177" s="85"/>
      <c r="G177" s="55">
        <v>2014</v>
      </c>
      <c r="H177" s="55">
        <v>2014</v>
      </c>
      <c r="I177" s="52">
        <v>26.62</v>
      </c>
      <c r="J177" s="52">
        <v>26.62</v>
      </c>
      <c r="K177" s="162"/>
      <c r="L177" s="130"/>
      <c r="M177" s="130"/>
      <c r="N177" s="122" t="s">
        <v>55</v>
      </c>
      <c r="O177" s="130"/>
      <c r="P177" s="130"/>
      <c r="Q177" s="130"/>
      <c r="R177" s="130"/>
      <c r="S177" s="130"/>
      <c r="T177" s="130"/>
      <c r="U177" s="130"/>
      <c r="V177" s="130"/>
      <c r="W177" s="130"/>
      <c r="X177" s="130"/>
      <c r="Y177" s="130"/>
      <c r="Z177" s="122" t="s">
        <v>55</v>
      </c>
      <c r="AA177" s="59">
        <v>1.7150000000000001</v>
      </c>
      <c r="AB177" s="58"/>
      <c r="AC177" s="81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52">
        <v>26.62</v>
      </c>
      <c r="BD177" s="80"/>
      <c r="BE177" s="80"/>
      <c r="BF177" s="80"/>
      <c r="BG177" s="80"/>
      <c r="BH177" s="80"/>
      <c r="BI177" s="80"/>
      <c r="BJ177" s="80"/>
      <c r="BK177" s="80"/>
      <c r="BL177" s="80"/>
      <c r="BM177" s="80"/>
      <c r="BN177" s="80"/>
      <c r="BO177" s="80"/>
      <c r="BP177" s="80"/>
      <c r="BQ177" s="80"/>
      <c r="BR177" s="80"/>
      <c r="BS177" s="80"/>
      <c r="BT177" s="80"/>
      <c r="BU177" s="80"/>
      <c r="BV177" s="80"/>
      <c r="BW177" s="80"/>
      <c r="BX177" s="80"/>
      <c r="BY177" s="80"/>
      <c r="BZ177" s="80"/>
      <c r="CA177" s="80"/>
      <c r="CB177" s="80"/>
      <c r="CC177" s="80"/>
      <c r="CD177" s="80"/>
      <c r="CE177" s="80"/>
      <c r="CF177" s="80"/>
      <c r="CG177" s="80"/>
      <c r="CH177" s="80"/>
      <c r="CI177" s="80"/>
      <c r="CJ177" s="80"/>
      <c r="CK177" s="80"/>
      <c r="CL177" s="80"/>
      <c r="CM177" s="80"/>
      <c r="CN177" s="80"/>
      <c r="CO177" s="80"/>
      <c r="CP177" s="80"/>
      <c r="CQ177" s="80"/>
      <c r="CR177" s="80"/>
      <c r="CS177" s="80"/>
      <c r="CT177" s="80"/>
      <c r="CU177" s="80"/>
      <c r="CV177" s="80"/>
      <c r="CW177" s="80"/>
      <c r="CX177" s="80"/>
      <c r="CY177" s="80"/>
      <c r="CZ177" s="80"/>
      <c r="DA177" s="80"/>
      <c r="DB177" s="80"/>
      <c r="DC177" s="80"/>
      <c r="DD177" s="80"/>
      <c r="DE177" s="80"/>
      <c r="DF177" s="80"/>
      <c r="DG177" s="80"/>
      <c r="DH177" s="80"/>
      <c r="DI177" s="80"/>
      <c r="DJ177" s="80"/>
      <c r="DK177" s="80"/>
      <c r="DL177" s="80"/>
      <c r="DM177" s="80"/>
      <c r="DN177" s="80"/>
      <c r="DO177" s="80"/>
      <c r="DP177" s="80"/>
      <c r="DQ177" s="80"/>
      <c r="DR177" s="80"/>
      <c r="DS177" s="80"/>
      <c r="DT177" s="80"/>
      <c r="DU177" s="80"/>
      <c r="DV177" s="80"/>
      <c r="DW177" s="80"/>
      <c r="DX177" s="80"/>
      <c r="DY177" s="80"/>
      <c r="DZ177" s="80"/>
      <c r="EA177" s="80"/>
      <c r="EB177" s="80"/>
      <c r="EC177" s="80"/>
      <c r="ED177" s="80"/>
      <c r="EE177" s="80"/>
      <c r="EF177" s="80"/>
      <c r="EG177" s="80"/>
      <c r="EH177" s="80"/>
      <c r="EI177" s="80"/>
      <c r="EJ177" s="80"/>
      <c r="EK177" s="80"/>
      <c r="EL177" s="80"/>
      <c r="EM177" s="80"/>
      <c r="EN177" s="80"/>
      <c r="EO177" s="80"/>
      <c r="EP177" s="80"/>
      <c r="EQ177" s="80"/>
      <c r="ER177" s="80"/>
      <c r="ES177" s="80"/>
      <c r="ET177" s="80"/>
      <c r="EU177" s="80"/>
      <c r="EV177" s="80"/>
      <c r="EW177" s="80"/>
      <c r="EX177" s="80"/>
      <c r="EY177" s="80"/>
      <c r="EZ177" s="80"/>
      <c r="FA177" s="80"/>
      <c r="FB177" s="119">
        <f>AC177+BC177+CB177+DB177+EB177</f>
        <v>26.62</v>
      </c>
      <c r="FC177" s="146"/>
      <c r="FD177" s="146"/>
      <c r="FE177" s="146"/>
      <c r="FF177" s="146"/>
      <c r="FG177" s="146"/>
      <c r="FH177" s="146"/>
      <c r="FI177" s="146"/>
      <c r="FJ177" s="146"/>
      <c r="FK177" s="146"/>
      <c r="FL177" s="146"/>
      <c r="FM177" s="146"/>
      <c r="FN177" s="146"/>
      <c r="FO177" s="146"/>
      <c r="FP177" s="146"/>
      <c r="FQ177" s="146"/>
      <c r="FR177" s="146"/>
      <c r="FS177" s="146"/>
      <c r="FT177" s="146"/>
      <c r="FU177" s="146"/>
      <c r="FV177" s="146"/>
      <c r="FW177" s="146"/>
      <c r="FX177" s="146"/>
      <c r="FY177" s="146"/>
      <c r="FZ177" s="146"/>
      <c r="GA177" s="145"/>
      <c r="GB177" s="53"/>
      <c r="GC177" s="52">
        <v>22.559322033898304</v>
      </c>
      <c r="GD177" s="80"/>
      <c r="GE177" s="80"/>
      <c r="GF177" s="80"/>
      <c r="GG177" s="114">
        <f>SUM(GB177:GF177)</f>
        <v>22.559322033898304</v>
      </c>
      <c r="GH177" s="1"/>
      <c r="GI177" s="78"/>
      <c r="GJ177" s="78"/>
      <c r="GK177" s="78"/>
      <c r="GL177" s="78"/>
      <c r="GM177" s="78"/>
      <c r="GN177" s="78"/>
      <c r="GO177" s="78"/>
      <c r="GP177" s="78"/>
      <c r="GQ177" s="78"/>
      <c r="GR177" s="78"/>
      <c r="GS177" s="78"/>
      <c r="GT177" s="78"/>
      <c r="GU177" s="78"/>
      <c r="GV177" s="78"/>
      <c r="GW177" s="78"/>
      <c r="GX177" s="78"/>
      <c r="GY177" s="78"/>
      <c r="GZ177" s="78"/>
      <c r="HA177" s="78"/>
      <c r="HB177" s="78"/>
      <c r="HC177" s="78"/>
      <c r="HD177" s="78"/>
      <c r="HE177" s="78"/>
      <c r="HF177" s="78"/>
      <c r="HG177" s="78"/>
      <c r="HH177" s="78"/>
      <c r="HI177" s="78"/>
      <c r="HJ177" s="78"/>
      <c r="HK177" s="78"/>
      <c r="HL177" s="78"/>
      <c r="HM177" s="78"/>
      <c r="HN177" s="78"/>
      <c r="HO177" s="78"/>
      <c r="HP177" s="78"/>
      <c r="HQ177" s="78"/>
      <c r="HR177" s="78"/>
      <c r="HS177" s="78"/>
      <c r="HT177" s="78"/>
      <c r="HU177" s="78"/>
      <c r="HV177" s="78"/>
      <c r="HW177" s="78"/>
      <c r="HX177" s="78"/>
      <c r="HY177" s="78"/>
      <c r="HZ177" s="78"/>
      <c r="IA177" s="78"/>
      <c r="IB177" s="78"/>
      <c r="IC177" s="78"/>
      <c r="ID177" s="78"/>
      <c r="IE177" s="78"/>
      <c r="IF177" s="78"/>
      <c r="IG177" s="78"/>
      <c r="IH177" s="78"/>
      <c r="II177" s="78"/>
      <c r="IJ177" s="78"/>
      <c r="IK177" s="78"/>
      <c r="IL177" s="78"/>
      <c r="IM177" s="78"/>
      <c r="IN177" s="78"/>
      <c r="IO177" s="78"/>
    </row>
    <row r="178" spans="1:249" s="10" customFormat="1" ht="31.5" x14ac:dyDescent="0.25">
      <c r="A178" s="132"/>
      <c r="B178" s="133" t="s">
        <v>54</v>
      </c>
      <c r="C178" s="141"/>
      <c r="D178" s="83" t="s">
        <v>53</v>
      </c>
      <c r="E178" s="80"/>
      <c r="F178" s="80"/>
      <c r="G178" s="55"/>
      <c r="H178" s="55"/>
      <c r="I178" s="80">
        <f>SUM(I179:I182)</f>
        <v>1414.8423593877787</v>
      </c>
      <c r="J178" s="80">
        <f>SUM(J179:J182)</f>
        <v>1412.5257187263951</v>
      </c>
      <c r="K178" s="81" t="s">
        <v>52</v>
      </c>
      <c r="L178" s="85"/>
      <c r="M178" s="161"/>
      <c r="N178" s="80" t="s">
        <v>51</v>
      </c>
      <c r="O178" s="85"/>
      <c r="P178" s="85"/>
      <c r="Q178" s="80" t="s">
        <v>51</v>
      </c>
      <c r="R178" s="85"/>
      <c r="S178" s="85"/>
      <c r="T178" s="80" t="s">
        <v>51</v>
      </c>
      <c r="U178" s="85"/>
      <c r="V178" s="85"/>
      <c r="W178" s="80" t="s">
        <v>51</v>
      </c>
      <c r="X178" s="85"/>
      <c r="Y178" s="85"/>
      <c r="Z178" s="79" t="s">
        <v>50</v>
      </c>
      <c r="AA178" s="59"/>
      <c r="AB178" s="58"/>
      <c r="AC178" s="81">
        <f>SUM(AC179:AC182)</f>
        <v>293.5156201984633</v>
      </c>
      <c r="AD178" s="80">
        <f>SUM(AD179:AD181)</f>
        <v>0</v>
      </c>
      <c r="AE178" s="80">
        <f>SUM(AE179:AE181)</f>
        <v>0</v>
      </c>
      <c r="AF178" s="80">
        <f>SUM(AF179:AF181)</f>
        <v>0</v>
      </c>
      <c r="AG178" s="80">
        <f>SUM(AG179:AG181)</f>
        <v>0</v>
      </c>
      <c r="AH178" s="80">
        <f>SUM(AH179:AH181)</f>
        <v>0</v>
      </c>
      <c r="AI178" s="80">
        <f>SUM(AI179:AI181)</f>
        <v>0</v>
      </c>
      <c r="AJ178" s="80">
        <f>SUM(AJ179:AJ181)</f>
        <v>0</v>
      </c>
      <c r="AK178" s="80">
        <f>SUM(AK179:AK181)</f>
        <v>0</v>
      </c>
      <c r="AL178" s="80">
        <f>SUM(AL179:AL181)</f>
        <v>0</v>
      </c>
      <c r="AM178" s="80">
        <f>SUM(AM179:AM181)</f>
        <v>0</v>
      </c>
      <c r="AN178" s="80">
        <f>SUM(AN179:AN181)</f>
        <v>0</v>
      </c>
      <c r="AO178" s="80">
        <f>SUM(AO179:AO181)</f>
        <v>0</v>
      </c>
      <c r="AP178" s="80">
        <f>SUM(AP179:AP181)</f>
        <v>0</v>
      </c>
      <c r="AQ178" s="80">
        <f>SUM(AQ179:AQ181)</f>
        <v>0</v>
      </c>
      <c r="AR178" s="80">
        <f>SUM(AR179:AR181)</f>
        <v>0</v>
      </c>
      <c r="AS178" s="80">
        <f>SUM(AS179:AS181)</f>
        <v>0</v>
      </c>
      <c r="AT178" s="80">
        <f>SUM(AT179:AT181)</f>
        <v>0</v>
      </c>
      <c r="AU178" s="80">
        <f>SUM(AU179:AU181)</f>
        <v>0</v>
      </c>
      <c r="AV178" s="80">
        <f>SUM(AV179:AV181)</f>
        <v>0</v>
      </c>
      <c r="AW178" s="80">
        <f>SUM(AW179:AW181)</f>
        <v>0</v>
      </c>
      <c r="AX178" s="80">
        <f>SUM(AX179:AX181)</f>
        <v>0</v>
      </c>
      <c r="AY178" s="80">
        <f>SUM(AY179:AY181)</f>
        <v>0</v>
      </c>
      <c r="AZ178" s="80">
        <f>SUM(AZ179:AZ181)</f>
        <v>0</v>
      </c>
      <c r="BA178" s="80">
        <f>SUM(BA179:BA181)</f>
        <v>0</v>
      </c>
      <c r="BB178" s="80">
        <f>SUM(BB179:BB181)</f>
        <v>0</v>
      </c>
      <c r="BC178" s="80">
        <f>SUM(BC179:BC182)</f>
        <v>267.47367739235159</v>
      </c>
      <c r="BD178" s="80">
        <f>SUM(BD179:BD181)</f>
        <v>0</v>
      </c>
      <c r="BE178" s="80">
        <f>SUM(BE179:BE181)</f>
        <v>0</v>
      </c>
      <c r="BF178" s="80">
        <f>SUM(BF179:BF181)</f>
        <v>0</v>
      </c>
      <c r="BG178" s="80">
        <f>SUM(BG179:BG181)</f>
        <v>0</v>
      </c>
      <c r="BH178" s="80">
        <f>SUM(BH179:BH181)</f>
        <v>0</v>
      </c>
      <c r="BI178" s="80">
        <f>SUM(BI179:BI181)</f>
        <v>0</v>
      </c>
      <c r="BJ178" s="80">
        <f>SUM(BJ179:BJ181)</f>
        <v>0</v>
      </c>
      <c r="BK178" s="80">
        <f>SUM(BK179:BK181)</f>
        <v>0</v>
      </c>
      <c r="BL178" s="80">
        <f>SUM(BL179:BL181)</f>
        <v>0</v>
      </c>
      <c r="BM178" s="80">
        <f>SUM(BM179:BM181)</f>
        <v>0</v>
      </c>
      <c r="BN178" s="80">
        <f>SUM(BN179:BN181)</f>
        <v>0</v>
      </c>
      <c r="BO178" s="80">
        <f>SUM(BO179:BO181)</f>
        <v>0</v>
      </c>
      <c r="BP178" s="80">
        <f>SUM(BP179:BP181)</f>
        <v>0</v>
      </c>
      <c r="BQ178" s="80">
        <f>SUM(BQ179:BQ181)</f>
        <v>0</v>
      </c>
      <c r="BR178" s="80">
        <f>SUM(BR179:BR181)</f>
        <v>0</v>
      </c>
      <c r="BS178" s="80">
        <f>SUM(BS179:BS181)</f>
        <v>0</v>
      </c>
      <c r="BT178" s="80">
        <f>SUM(BT179:BT181)</f>
        <v>0</v>
      </c>
      <c r="BU178" s="80">
        <f>SUM(BU179:BU181)</f>
        <v>0</v>
      </c>
      <c r="BV178" s="80">
        <f>SUM(BV179:BV181)</f>
        <v>0</v>
      </c>
      <c r="BW178" s="80">
        <f>SUM(BW179:BW181)</f>
        <v>0</v>
      </c>
      <c r="BX178" s="80">
        <f>SUM(BX179:BX181)</f>
        <v>0</v>
      </c>
      <c r="BY178" s="80">
        <f>SUM(BY179:BY181)</f>
        <v>0</v>
      </c>
      <c r="BZ178" s="80">
        <f>SUM(BZ179:BZ181)</f>
        <v>0</v>
      </c>
      <c r="CA178" s="80">
        <f>SUM(CA179:CA181)</f>
        <v>0</v>
      </c>
      <c r="CB178" s="80">
        <f>SUM(CB179:CB182)</f>
        <v>275.49788771412216</v>
      </c>
      <c r="CC178" s="80">
        <f>SUM(CC179:CC182)</f>
        <v>0</v>
      </c>
      <c r="CD178" s="80">
        <f>SUM(CD179:CD182)</f>
        <v>0</v>
      </c>
      <c r="CE178" s="80">
        <f>SUM(CE179:CE182)</f>
        <v>0</v>
      </c>
      <c r="CF178" s="80">
        <f>SUM(CF179:CF182)</f>
        <v>0</v>
      </c>
      <c r="CG178" s="80">
        <f>SUM(CG179:CG182)</f>
        <v>0</v>
      </c>
      <c r="CH178" s="80">
        <f>SUM(CH179:CH182)</f>
        <v>0</v>
      </c>
      <c r="CI178" s="80">
        <f>SUM(CI179:CI182)</f>
        <v>0</v>
      </c>
      <c r="CJ178" s="80">
        <f>SUM(CJ179:CJ182)</f>
        <v>0</v>
      </c>
      <c r="CK178" s="80">
        <f>SUM(CK179:CK182)</f>
        <v>0</v>
      </c>
      <c r="CL178" s="80">
        <f>SUM(CL179:CL182)</f>
        <v>0</v>
      </c>
      <c r="CM178" s="80">
        <f>SUM(CM179:CM182)</f>
        <v>0</v>
      </c>
      <c r="CN178" s="80">
        <f>SUM(CN179:CN182)</f>
        <v>0</v>
      </c>
      <c r="CO178" s="80">
        <f>SUM(CO179:CO182)</f>
        <v>0</v>
      </c>
      <c r="CP178" s="80">
        <f>SUM(CP179:CP182)</f>
        <v>0</v>
      </c>
      <c r="CQ178" s="80">
        <f>SUM(CQ179:CQ182)</f>
        <v>0</v>
      </c>
      <c r="CR178" s="80">
        <f>SUM(CR179:CR182)</f>
        <v>0</v>
      </c>
      <c r="CS178" s="80">
        <f>SUM(CS179:CS182)</f>
        <v>0</v>
      </c>
      <c r="CT178" s="80">
        <f>SUM(CT179:CT182)</f>
        <v>0</v>
      </c>
      <c r="CU178" s="80">
        <f>SUM(CU179:CU182)</f>
        <v>0</v>
      </c>
      <c r="CV178" s="80">
        <f>SUM(CV179:CV182)</f>
        <v>0</v>
      </c>
      <c r="CW178" s="80">
        <f>SUM(CW179:CW182)</f>
        <v>0</v>
      </c>
      <c r="CX178" s="80">
        <f>SUM(CX179:CX182)</f>
        <v>0</v>
      </c>
      <c r="CY178" s="80">
        <f>SUM(CY179:CY182)</f>
        <v>0</v>
      </c>
      <c r="CZ178" s="80">
        <f>SUM(CZ179:CZ182)</f>
        <v>0</v>
      </c>
      <c r="DA178" s="80">
        <f>SUM(DA179:DA182)</f>
        <v>0</v>
      </c>
      <c r="DB178" s="80">
        <f>SUM(DB179:DB182)</f>
        <v>283.76282434554582</v>
      </c>
      <c r="DC178" s="80">
        <f>SUM(DC179:DC182)</f>
        <v>0</v>
      </c>
      <c r="DD178" s="80">
        <f>SUM(DD179:DD182)</f>
        <v>0</v>
      </c>
      <c r="DE178" s="80">
        <f>SUM(DE179:DE182)</f>
        <v>0</v>
      </c>
      <c r="DF178" s="80">
        <f>SUM(DF179:DF182)</f>
        <v>0</v>
      </c>
      <c r="DG178" s="80">
        <f>SUM(DG179:DG182)</f>
        <v>0</v>
      </c>
      <c r="DH178" s="80">
        <f>SUM(DH179:DH182)</f>
        <v>0</v>
      </c>
      <c r="DI178" s="80">
        <f>SUM(DI179:DI182)</f>
        <v>0</v>
      </c>
      <c r="DJ178" s="80">
        <f>SUM(DJ179:DJ182)</f>
        <v>0</v>
      </c>
      <c r="DK178" s="80">
        <f>SUM(DK179:DK182)</f>
        <v>0</v>
      </c>
      <c r="DL178" s="80">
        <f>SUM(DL179:DL182)</f>
        <v>0</v>
      </c>
      <c r="DM178" s="80">
        <f>SUM(DM179:DM182)</f>
        <v>0</v>
      </c>
      <c r="DN178" s="80">
        <f>SUM(DN179:DN182)</f>
        <v>0</v>
      </c>
      <c r="DO178" s="80">
        <f>SUM(DO179:DO182)</f>
        <v>0</v>
      </c>
      <c r="DP178" s="80">
        <f>SUM(DP179:DP182)</f>
        <v>0</v>
      </c>
      <c r="DQ178" s="80">
        <f>SUM(DQ179:DQ182)</f>
        <v>0</v>
      </c>
      <c r="DR178" s="80">
        <f>SUM(DR179:DR182)</f>
        <v>0</v>
      </c>
      <c r="DS178" s="80">
        <f>SUM(DS179:DS182)</f>
        <v>0</v>
      </c>
      <c r="DT178" s="80">
        <f>SUM(DT179:DT182)</f>
        <v>0</v>
      </c>
      <c r="DU178" s="80">
        <f>SUM(DU179:DU182)</f>
        <v>0</v>
      </c>
      <c r="DV178" s="80">
        <f>SUM(DV179:DV182)</f>
        <v>0</v>
      </c>
      <c r="DW178" s="80">
        <f>SUM(DW179:DW182)</f>
        <v>0</v>
      </c>
      <c r="DX178" s="80">
        <f>SUM(DX179:DX182)</f>
        <v>0</v>
      </c>
      <c r="DY178" s="80">
        <f>SUM(DY179:DY182)</f>
        <v>0</v>
      </c>
      <c r="DZ178" s="80">
        <f>SUM(DZ179:DZ182)</f>
        <v>0</v>
      </c>
      <c r="EA178" s="80">
        <f>SUM(EA179:EA182)</f>
        <v>0</v>
      </c>
      <c r="EB178" s="80">
        <f>SUM(EB179:EB182)</f>
        <v>292.27570907591218</v>
      </c>
      <c r="EC178" s="80">
        <f>SUM(EC179:EC181)</f>
        <v>0</v>
      </c>
      <c r="ED178" s="80">
        <f>SUM(ED179:ED181)</f>
        <v>0</v>
      </c>
      <c r="EE178" s="80">
        <f>SUM(EE179:EE181)</f>
        <v>0</v>
      </c>
      <c r="EF178" s="80">
        <f>SUM(EF179:EF181)</f>
        <v>0</v>
      </c>
      <c r="EG178" s="80">
        <f>SUM(EG179:EG181)</f>
        <v>0</v>
      </c>
      <c r="EH178" s="80">
        <f>SUM(EH179:EH181)</f>
        <v>0</v>
      </c>
      <c r="EI178" s="80">
        <f>SUM(EI179:EI181)</f>
        <v>0</v>
      </c>
      <c r="EJ178" s="80">
        <f>SUM(EJ179:EJ181)</f>
        <v>0</v>
      </c>
      <c r="EK178" s="80">
        <f>SUM(EK179:EK181)</f>
        <v>0</v>
      </c>
      <c r="EL178" s="80">
        <f>SUM(EL179:EL181)</f>
        <v>0</v>
      </c>
      <c r="EM178" s="80">
        <f>SUM(EM179:EM181)</f>
        <v>0</v>
      </c>
      <c r="EN178" s="80">
        <f>SUM(EN179:EN181)</f>
        <v>0</v>
      </c>
      <c r="EO178" s="80">
        <f>SUM(EO179:EO181)</f>
        <v>0</v>
      </c>
      <c r="EP178" s="80">
        <f>SUM(EP179:EP181)</f>
        <v>0</v>
      </c>
      <c r="EQ178" s="80">
        <f>SUM(EQ179:EQ181)</f>
        <v>0</v>
      </c>
      <c r="ER178" s="80">
        <f>SUM(ER179:ER181)</f>
        <v>0</v>
      </c>
      <c r="ES178" s="80">
        <f>SUM(ES179:ES181)</f>
        <v>0</v>
      </c>
      <c r="ET178" s="80">
        <f>SUM(ET179:ET181)</f>
        <v>0</v>
      </c>
      <c r="EU178" s="80">
        <f>SUM(EU179:EU181)</f>
        <v>0</v>
      </c>
      <c r="EV178" s="80">
        <f>SUM(EV179:EV181)</f>
        <v>0</v>
      </c>
      <c r="EW178" s="80">
        <f>SUM(EW179:EW181)</f>
        <v>0</v>
      </c>
      <c r="EX178" s="80">
        <f>SUM(EX179:EX181)</f>
        <v>0</v>
      </c>
      <c r="EY178" s="80">
        <f>SUM(EY179:EY181)</f>
        <v>0</v>
      </c>
      <c r="EZ178" s="80">
        <f>SUM(EZ179:EZ181)</f>
        <v>0</v>
      </c>
      <c r="FA178" s="80">
        <f>SUM(FA179:FA181)</f>
        <v>0</v>
      </c>
      <c r="FB178" s="84">
        <f>AC178+BC178+CB178+DB178+EB178</f>
        <v>1412.5257187263949</v>
      </c>
      <c r="FC178" s="146"/>
      <c r="FD178" s="146"/>
      <c r="FE178" s="146"/>
      <c r="FF178" s="146"/>
      <c r="FG178" s="146"/>
      <c r="FH178" s="146"/>
      <c r="FI178" s="146"/>
      <c r="FJ178" s="146"/>
      <c r="FK178" s="146"/>
      <c r="FL178" s="146"/>
      <c r="FM178" s="146"/>
      <c r="FN178" s="146"/>
      <c r="FO178" s="146"/>
      <c r="FP178" s="146"/>
      <c r="FQ178" s="146"/>
      <c r="FR178" s="146"/>
      <c r="FS178" s="146"/>
      <c r="FT178" s="146"/>
      <c r="FU178" s="146"/>
      <c r="FV178" s="146"/>
      <c r="FW178" s="146"/>
      <c r="FX178" s="146"/>
      <c r="FY178" s="146"/>
      <c r="FZ178" s="146"/>
      <c r="GA178" s="145"/>
      <c r="GB178" s="81">
        <f>SUM(GB179:GB182)</f>
        <v>246.08621332105429</v>
      </c>
      <c r="GC178" s="80">
        <f>SUM(GC179:GC182)</f>
        <v>203.28867796610172</v>
      </c>
      <c r="GD178" s="80">
        <f>SUM(GD179:GD182)</f>
        <v>221.0542045090541</v>
      </c>
      <c r="GE178" s="80">
        <f>SUM(GE179:GE182)</f>
        <v>236.21902738231239</v>
      </c>
      <c r="GF178" s="80">
        <f>SUM(GF179:GF182)</f>
        <v>253.50086849264363</v>
      </c>
      <c r="GG178" s="79">
        <f>SUM(GG179:GG182)</f>
        <v>1160.1489916711662</v>
      </c>
      <c r="GH178" s="1"/>
      <c r="GI178" s="78"/>
      <c r="GJ178" s="78"/>
      <c r="GK178" s="78"/>
      <c r="GL178" s="78"/>
      <c r="GM178" s="78"/>
      <c r="GN178" s="78"/>
      <c r="GO178" s="78"/>
      <c r="GP178" s="78"/>
      <c r="GQ178" s="78"/>
      <c r="GR178" s="78"/>
      <c r="GS178" s="78"/>
      <c r="GT178" s="78"/>
      <c r="GU178" s="78"/>
      <c r="GV178" s="78"/>
      <c r="GW178" s="78"/>
      <c r="GX178" s="78"/>
      <c r="GY178" s="78"/>
      <c r="GZ178" s="78"/>
      <c r="HA178" s="78"/>
      <c r="HB178" s="78"/>
      <c r="HC178" s="78"/>
      <c r="HD178" s="78"/>
      <c r="HE178" s="78"/>
      <c r="HF178" s="78"/>
      <c r="HG178" s="78"/>
      <c r="HH178" s="78"/>
      <c r="HI178" s="78"/>
      <c r="HJ178" s="78"/>
      <c r="HK178" s="78"/>
      <c r="HL178" s="78"/>
      <c r="HM178" s="78"/>
      <c r="HN178" s="78"/>
      <c r="HO178" s="78"/>
      <c r="HP178" s="78"/>
      <c r="HQ178" s="78"/>
      <c r="HR178" s="78"/>
      <c r="HS178" s="78"/>
      <c r="HT178" s="78"/>
      <c r="HU178" s="78"/>
      <c r="HV178" s="78"/>
      <c r="HW178" s="78"/>
      <c r="HX178" s="78"/>
      <c r="HY178" s="78"/>
      <c r="HZ178" s="78"/>
      <c r="IA178" s="78"/>
      <c r="IB178" s="78"/>
      <c r="IC178" s="78"/>
      <c r="ID178" s="78"/>
      <c r="IE178" s="78"/>
      <c r="IF178" s="78"/>
      <c r="IG178" s="78"/>
      <c r="IH178" s="78"/>
      <c r="II178" s="78"/>
      <c r="IJ178" s="78"/>
      <c r="IK178" s="78"/>
      <c r="IL178" s="78"/>
      <c r="IM178" s="78"/>
      <c r="IN178" s="78"/>
      <c r="IO178" s="78"/>
    </row>
    <row r="179" spans="1:249" ht="47.25" x14ac:dyDescent="0.25">
      <c r="A179" s="126">
        <f>A177+1</f>
        <v>65</v>
      </c>
      <c r="B179" s="125" t="s">
        <v>49</v>
      </c>
      <c r="C179" s="141" t="s">
        <v>31</v>
      </c>
      <c r="D179" s="55" t="s">
        <v>48</v>
      </c>
      <c r="E179" s="60"/>
      <c r="F179" s="60"/>
      <c r="G179" s="55">
        <v>2013</v>
      </c>
      <c r="H179" s="55">
        <v>2017</v>
      </c>
      <c r="I179" s="52">
        <v>93.046839017266109</v>
      </c>
      <c r="J179" s="122">
        <v>92.197518355882579</v>
      </c>
      <c r="K179" s="63" t="s">
        <v>47</v>
      </c>
      <c r="L179" s="60">
        <v>5.26</v>
      </c>
      <c r="M179" s="159">
        <v>0.62</v>
      </c>
      <c r="N179" s="55" t="s">
        <v>47</v>
      </c>
      <c r="O179" s="60">
        <v>5.26</v>
      </c>
      <c r="P179" s="60">
        <v>0.62</v>
      </c>
      <c r="Q179" s="55" t="s">
        <v>47</v>
      </c>
      <c r="R179" s="60">
        <v>5.26</v>
      </c>
      <c r="S179" s="60">
        <v>0.62</v>
      </c>
      <c r="T179" s="55" t="s">
        <v>47</v>
      </c>
      <c r="U179" s="60"/>
      <c r="V179" s="60"/>
      <c r="W179" s="55" t="s">
        <v>47</v>
      </c>
      <c r="X179" s="60">
        <v>5.26</v>
      </c>
      <c r="Y179" s="60">
        <v>0.62</v>
      </c>
      <c r="Z179" s="51" t="s">
        <v>46</v>
      </c>
      <c r="AA179" s="121">
        <f>5.26*5</f>
        <v>26.299999999999997</v>
      </c>
      <c r="AB179" s="120">
        <f>0.62*5</f>
        <v>3.1</v>
      </c>
      <c r="AC179" s="53">
        <v>3.0219999999999998</v>
      </c>
      <c r="AD179" s="115"/>
      <c r="AE179" s="115"/>
      <c r="AF179" s="115"/>
      <c r="AG179" s="115"/>
      <c r="AH179" s="115"/>
      <c r="AI179" s="115"/>
      <c r="AJ179" s="115"/>
      <c r="AK179" s="115"/>
      <c r="AL179" s="115"/>
      <c r="AM179" s="115"/>
      <c r="AN179" s="115"/>
      <c r="AO179" s="115"/>
      <c r="AP179" s="115"/>
      <c r="AQ179" s="115"/>
      <c r="AR179" s="115"/>
      <c r="AS179" s="115"/>
      <c r="AT179" s="115"/>
      <c r="AU179" s="115"/>
      <c r="AV179" s="115"/>
      <c r="AW179" s="115"/>
      <c r="AX179" s="115"/>
      <c r="AY179" s="115"/>
      <c r="AZ179" s="115"/>
      <c r="BA179" s="115"/>
      <c r="BB179" s="115"/>
      <c r="BC179" s="115">
        <v>21.315360656168099</v>
      </c>
      <c r="BD179" s="115"/>
      <c r="BE179" s="115"/>
      <c r="BF179" s="115"/>
      <c r="BG179" s="115"/>
      <c r="BH179" s="115"/>
      <c r="BI179" s="115"/>
      <c r="BJ179" s="115"/>
      <c r="BK179" s="115"/>
      <c r="BL179" s="115"/>
      <c r="BM179" s="115"/>
      <c r="BN179" s="115"/>
      <c r="BO179" s="115"/>
      <c r="BP179" s="115"/>
      <c r="BQ179" s="115"/>
      <c r="BR179" s="115"/>
      <c r="BS179" s="115"/>
      <c r="BT179" s="115"/>
      <c r="BU179" s="115"/>
      <c r="BV179" s="115"/>
      <c r="BW179" s="115"/>
      <c r="BX179" s="115"/>
      <c r="BY179" s="115"/>
      <c r="BZ179" s="115"/>
      <c r="CA179" s="115"/>
      <c r="CB179" s="115">
        <f>21.3153606561681*1.03</f>
        <v>21.954821475853144</v>
      </c>
      <c r="CC179" s="115"/>
      <c r="CD179" s="115"/>
      <c r="CE179" s="115"/>
      <c r="CF179" s="115"/>
      <c r="CG179" s="115"/>
      <c r="CH179" s="115"/>
      <c r="CI179" s="115"/>
      <c r="CJ179" s="115"/>
      <c r="CK179" s="115"/>
      <c r="CL179" s="115"/>
      <c r="CM179" s="115"/>
      <c r="CN179" s="115"/>
      <c r="CO179" s="115"/>
      <c r="CP179" s="115"/>
      <c r="CQ179" s="115"/>
      <c r="CR179" s="115"/>
      <c r="CS179" s="115"/>
      <c r="CT179" s="115"/>
      <c r="CU179" s="115"/>
      <c r="CV179" s="115"/>
      <c r="CW179" s="115"/>
      <c r="CX179" s="115"/>
      <c r="CY179" s="115"/>
      <c r="CZ179" s="115"/>
      <c r="DA179" s="115"/>
      <c r="DB179" s="115">
        <f>CB179*1.03</f>
        <v>22.613466120128738</v>
      </c>
      <c r="DC179" s="115"/>
      <c r="DD179" s="115"/>
      <c r="DE179" s="115"/>
      <c r="DF179" s="115"/>
      <c r="DG179" s="115"/>
      <c r="DH179" s="115"/>
      <c r="DI179" s="115"/>
      <c r="DJ179" s="115"/>
      <c r="DK179" s="115"/>
      <c r="DL179" s="115"/>
      <c r="DM179" s="115"/>
      <c r="DN179" s="115"/>
      <c r="DO179" s="115"/>
      <c r="DP179" s="115"/>
      <c r="DQ179" s="115"/>
      <c r="DR179" s="115"/>
      <c r="DS179" s="115"/>
      <c r="DT179" s="115"/>
      <c r="DU179" s="115"/>
      <c r="DV179" s="115"/>
      <c r="DW179" s="115"/>
      <c r="DX179" s="115"/>
      <c r="DY179" s="115"/>
      <c r="DZ179" s="115"/>
      <c r="EA179" s="115"/>
      <c r="EB179" s="115">
        <f>DB179*1.03</f>
        <v>23.291870103732602</v>
      </c>
      <c r="EC179" s="115"/>
      <c r="ED179" s="115"/>
      <c r="EE179" s="115"/>
      <c r="EF179" s="115"/>
      <c r="EG179" s="115"/>
      <c r="EH179" s="115"/>
      <c r="EI179" s="115"/>
      <c r="EJ179" s="115"/>
      <c r="EK179" s="115"/>
      <c r="EL179" s="115"/>
      <c r="EM179" s="115"/>
      <c r="EN179" s="115"/>
      <c r="EO179" s="115"/>
      <c r="EP179" s="115"/>
      <c r="EQ179" s="115"/>
      <c r="ER179" s="115"/>
      <c r="ES179" s="115"/>
      <c r="ET179" s="115"/>
      <c r="EU179" s="115"/>
      <c r="EV179" s="115"/>
      <c r="EW179" s="115"/>
      <c r="EX179" s="115"/>
      <c r="EY179" s="115"/>
      <c r="EZ179" s="115"/>
      <c r="FA179" s="115"/>
      <c r="FB179" s="119">
        <f>AC179+BC179+CB179+DB179+EB179</f>
        <v>92.197518355882579</v>
      </c>
      <c r="FC179" s="118"/>
      <c r="FD179" s="118"/>
      <c r="FE179" s="118"/>
      <c r="FF179" s="118"/>
      <c r="FG179" s="118"/>
      <c r="FH179" s="118"/>
      <c r="FI179" s="118"/>
      <c r="FJ179" s="118"/>
      <c r="FK179" s="118"/>
      <c r="FL179" s="118"/>
      <c r="FM179" s="118"/>
      <c r="FN179" s="118"/>
      <c r="FO179" s="118"/>
      <c r="FP179" s="118"/>
      <c r="FQ179" s="118"/>
      <c r="FR179" s="118"/>
      <c r="FS179" s="118"/>
      <c r="FT179" s="118"/>
      <c r="FU179" s="118"/>
      <c r="FV179" s="118"/>
      <c r="FW179" s="118"/>
      <c r="FX179" s="118"/>
      <c r="FY179" s="118"/>
      <c r="FZ179" s="118"/>
      <c r="GA179" s="117"/>
      <c r="GB179" s="116">
        <v>9.5315999999999992</v>
      </c>
      <c r="GC179" s="115">
        <v>9.999999999999984</v>
      </c>
      <c r="GD179" s="115">
        <v>18.7834195613685</v>
      </c>
      <c r="GE179" s="115">
        <v>18.5378763438232</v>
      </c>
      <c r="GF179" s="115">
        <v>20.319391397576165</v>
      </c>
      <c r="GG179" s="114">
        <f>SUM(GB179:GF179)</f>
        <v>77.172287302767856</v>
      </c>
    </row>
    <row r="180" spans="1:249" ht="31.5" x14ac:dyDescent="0.25">
      <c r="A180" s="126">
        <f>A179+1</f>
        <v>66</v>
      </c>
      <c r="B180" s="125" t="s">
        <v>45</v>
      </c>
      <c r="C180" s="141" t="s">
        <v>31</v>
      </c>
      <c r="D180" s="55" t="s">
        <v>44</v>
      </c>
      <c r="E180" s="60"/>
      <c r="F180" s="60"/>
      <c r="G180" s="55">
        <v>2013</v>
      </c>
      <c r="H180" s="55">
        <v>2017</v>
      </c>
      <c r="I180" s="122">
        <v>1017.1370144011103</v>
      </c>
      <c r="J180" s="122">
        <v>1017.1370144011103</v>
      </c>
      <c r="K180" s="63" t="s">
        <v>43</v>
      </c>
      <c r="L180" s="60">
        <v>72.16</v>
      </c>
      <c r="M180" s="159">
        <v>4.01</v>
      </c>
      <c r="N180" s="55" t="s">
        <v>43</v>
      </c>
      <c r="O180" s="160">
        <v>72.16</v>
      </c>
      <c r="P180" s="160">
        <v>4.01</v>
      </c>
      <c r="Q180" s="55" t="s">
        <v>43</v>
      </c>
      <c r="R180" s="160">
        <v>72.16</v>
      </c>
      <c r="S180" s="160">
        <v>4.01</v>
      </c>
      <c r="T180" s="55" t="s">
        <v>43</v>
      </c>
      <c r="U180" s="160"/>
      <c r="V180" s="160"/>
      <c r="W180" s="55" t="s">
        <v>43</v>
      </c>
      <c r="X180" s="160">
        <v>72.16</v>
      </c>
      <c r="Y180" s="160">
        <v>4.01</v>
      </c>
      <c r="Z180" s="51" t="s">
        <v>42</v>
      </c>
      <c r="AA180" s="121">
        <f>72.16*5</f>
        <v>360.79999999999995</v>
      </c>
      <c r="AB180" s="120">
        <f>4.01*5</f>
        <v>20.049999999999997</v>
      </c>
      <c r="AC180" s="53">
        <v>213.88063040111018</v>
      </c>
      <c r="AD180" s="115"/>
      <c r="AE180" s="115"/>
      <c r="AF180" s="115"/>
      <c r="AG180" s="115"/>
      <c r="AH180" s="115"/>
      <c r="AI180" s="115"/>
      <c r="AJ180" s="115"/>
      <c r="AK180" s="115"/>
      <c r="AL180" s="115"/>
      <c r="AM180" s="115"/>
      <c r="AN180" s="115"/>
      <c r="AO180" s="115"/>
      <c r="AP180" s="115"/>
      <c r="AQ180" s="115"/>
      <c r="AR180" s="115"/>
      <c r="AS180" s="115"/>
      <c r="AT180" s="115"/>
      <c r="AU180" s="115"/>
      <c r="AV180" s="115"/>
      <c r="AW180" s="115"/>
      <c r="AX180" s="115"/>
      <c r="AY180" s="115"/>
      <c r="AZ180" s="115"/>
      <c r="BA180" s="115"/>
      <c r="BB180" s="115"/>
      <c r="BC180" s="115">
        <v>192</v>
      </c>
      <c r="BD180" s="115"/>
      <c r="BE180" s="115"/>
      <c r="BF180" s="115"/>
      <c r="BG180" s="115"/>
      <c r="BH180" s="115"/>
      <c r="BI180" s="115"/>
      <c r="BJ180" s="115"/>
      <c r="BK180" s="115"/>
      <c r="BL180" s="115"/>
      <c r="BM180" s="115"/>
      <c r="BN180" s="115"/>
      <c r="BO180" s="115"/>
      <c r="BP180" s="115"/>
      <c r="BQ180" s="115"/>
      <c r="BR180" s="115"/>
      <c r="BS180" s="115"/>
      <c r="BT180" s="115"/>
      <c r="BU180" s="115"/>
      <c r="BV180" s="115"/>
      <c r="BW180" s="115"/>
      <c r="BX180" s="115"/>
      <c r="BY180" s="115"/>
      <c r="BZ180" s="115"/>
      <c r="CA180" s="115"/>
      <c r="CB180" s="115">
        <f>BC180*1.03</f>
        <v>197.76</v>
      </c>
      <c r="CC180" s="115"/>
      <c r="CD180" s="115"/>
      <c r="CE180" s="115"/>
      <c r="CF180" s="115"/>
      <c r="CG180" s="115"/>
      <c r="CH180" s="115"/>
      <c r="CI180" s="115"/>
      <c r="CJ180" s="115"/>
      <c r="CK180" s="115"/>
      <c r="CL180" s="115"/>
      <c r="CM180" s="115"/>
      <c r="CN180" s="115"/>
      <c r="CO180" s="115"/>
      <c r="CP180" s="115"/>
      <c r="CQ180" s="115"/>
      <c r="CR180" s="115"/>
      <c r="CS180" s="115"/>
      <c r="CT180" s="115"/>
      <c r="CU180" s="115"/>
      <c r="CV180" s="115"/>
      <c r="CW180" s="115"/>
      <c r="CX180" s="115"/>
      <c r="CY180" s="115"/>
      <c r="CZ180" s="115"/>
      <c r="DA180" s="115"/>
      <c r="DB180" s="115">
        <f>CB180*1.03</f>
        <v>203.69280000000001</v>
      </c>
      <c r="DC180" s="115"/>
      <c r="DD180" s="115"/>
      <c r="DE180" s="115"/>
      <c r="DF180" s="115"/>
      <c r="DG180" s="115"/>
      <c r="DH180" s="115"/>
      <c r="DI180" s="115"/>
      <c r="DJ180" s="115"/>
      <c r="DK180" s="115"/>
      <c r="DL180" s="115"/>
      <c r="DM180" s="115"/>
      <c r="DN180" s="115"/>
      <c r="DO180" s="115"/>
      <c r="DP180" s="115"/>
      <c r="DQ180" s="115"/>
      <c r="DR180" s="115"/>
      <c r="DS180" s="115"/>
      <c r="DT180" s="115"/>
      <c r="DU180" s="115"/>
      <c r="DV180" s="115"/>
      <c r="DW180" s="115"/>
      <c r="DX180" s="115"/>
      <c r="DY180" s="115"/>
      <c r="DZ180" s="115"/>
      <c r="EA180" s="115"/>
      <c r="EB180" s="115">
        <f>DB180*1.03</f>
        <v>209.803584</v>
      </c>
      <c r="EC180" s="115"/>
      <c r="ED180" s="115"/>
      <c r="EE180" s="115"/>
      <c r="EF180" s="115"/>
      <c r="EG180" s="115"/>
      <c r="EH180" s="115"/>
      <c r="EI180" s="115"/>
      <c r="EJ180" s="115"/>
      <c r="EK180" s="115"/>
      <c r="EL180" s="115"/>
      <c r="EM180" s="115"/>
      <c r="EN180" s="115"/>
      <c r="EO180" s="115"/>
      <c r="EP180" s="115"/>
      <c r="EQ180" s="115"/>
      <c r="ER180" s="115"/>
      <c r="ES180" s="115"/>
      <c r="ET180" s="115"/>
      <c r="EU180" s="115"/>
      <c r="EV180" s="115"/>
      <c r="EW180" s="115"/>
      <c r="EX180" s="115"/>
      <c r="EY180" s="115"/>
      <c r="EZ180" s="115"/>
      <c r="FA180" s="115"/>
      <c r="FB180" s="119">
        <f>AC180+BC180+CB180+DB180+EB180</f>
        <v>1017.1370144011103</v>
      </c>
      <c r="FC180" s="118"/>
      <c r="FD180" s="118"/>
      <c r="FE180" s="118"/>
      <c r="FF180" s="118"/>
      <c r="FG180" s="118"/>
      <c r="FH180" s="118"/>
      <c r="FI180" s="118"/>
      <c r="FJ180" s="118"/>
      <c r="FK180" s="118"/>
      <c r="FL180" s="118"/>
      <c r="FM180" s="118"/>
      <c r="FN180" s="118"/>
      <c r="FO180" s="118"/>
      <c r="FP180" s="118"/>
      <c r="FQ180" s="118"/>
      <c r="FR180" s="118"/>
      <c r="FS180" s="118"/>
      <c r="FT180" s="118"/>
      <c r="FU180" s="118"/>
      <c r="FV180" s="118"/>
      <c r="FW180" s="118"/>
      <c r="FX180" s="118"/>
      <c r="FY180" s="118"/>
      <c r="FZ180" s="118"/>
      <c r="GA180" s="117"/>
      <c r="GB180" s="116">
        <v>170.377809254331</v>
      </c>
      <c r="GC180" s="115">
        <v>149.20623728813564</v>
      </c>
      <c r="GD180" s="115">
        <v>155</v>
      </c>
      <c r="GE180" s="115">
        <v>168.98915254237301</v>
      </c>
      <c r="GF180" s="115">
        <v>183.02871864406782</v>
      </c>
      <c r="GG180" s="114">
        <f>SUM(GB180:GF180)</f>
        <v>826.60191772890744</v>
      </c>
    </row>
    <row r="181" spans="1:249" ht="47.25" x14ac:dyDescent="0.25">
      <c r="A181" s="126">
        <f>A180+1</f>
        <v>67</v>
      </c>
      <c r="B181" s="125" t="s">
        <v>41</v>
      </c>
      <c r="C181" s="141" t="s">
        <v>31</v>
      </c>
      <c r="D181" s="55" t="s">
        <v>40</v>
      </c>
      <c r="E181" s="60"/>
      <c r="F181" s="60"/>
      <c r="G181" s="55">
        <v>2013</v>
      </c>
      <c r="H181" s="55">
        <v>2017</v>
      </c>
      <c r="I181" s="122">
        <v>259.43618596940229</v>
      </c>
      <c r="J181" s="122">
        <v>259.43618596940229</v>
      </c>
      <c r="K181" s="63" t="s">
        <v>40</v>
      </c>
      <c r="L181" s="60">
        <v>9.2799999999999994</v>
      </c>
      <c r="M181" s="159">
        <v>1.52</v>
      </c>
      <c r="N181" s="55" t="s">
        <v>40</v>
      </c>
      <c r="O181" s="60">
        <v>9.2799999999999994</v>
      </c>
      <c r="P181" s="60">
        <v>1.52</v>
      </c>
      <c r="Q181" s="55" t="s">
        <v>40</v>
      </c>
      <c r="R181" s="60">
        <v>9.2799999999999994</v>
      </c>
      <c r="S181" s="60">
        <v>1.52</v>
      </c>
      <c r="T181" s="55" t="s">
        <v>40</v>
      </c>
      <c r="U181" s="60"/>
      <c r="V181" s="60"/>
      <c r="W181" s="55" t="s">
        <v>40</v>
      </c>
      <c r="X181" s="60">
        <v>9.2799999999999994</v>
      </c>
      <c r="Y181" s="60">
        <v>1.52</v>
      </c>
      <c r="Z181" s="51" t="s">
        <v>39</v>
      </c>
      <c r="AA181" s="121">
        <f>9.28*5</f>
        <v>46.4</v>
      </c>
      <c r="AB181" s="120">
        <f>1.52*5</f>
        <v>7.6</v>
      </c>
      <c r="AC181" s="53">
        <v>32.857989797353113</v>
      </c>
      <c r="AD181" s="115"/>
      <c r="AE181" s="115"/>
      <c r="AF181" s="115"/>
      <c r="AG181" s="115"/>
      <c r="AH181" s="115"/>
      <c r="AI181" s="115"/>
      <c r="AJ181" s="115"/>
      <c r="AK181" s="115"/>
      <c r="AL181" s="115"/>
      <c r="AM181" s="115"/>
      <c r="AN181" s="115"/>
      <c r="AO181" s="115"/>
      <c r="AP181" s="115"/>
      <c r="AQ181" s="115"/>
      <c r="AR181" s="115"/>
      <c r="AS181" s="115"/>
      <c r="AT181" s="115"/>
      <c r="AU181" s="115"/>
      <c r="AV181" s="115"/>
      <c r="AW181" s="115"/>
      <c r="AX181" s="115"/>
      <c r="AY181" s="115"/>
      <c r="AZ181" s="115"/>
      <c r="BA181" s="115"/>
      <c r="BB181" s="115"/>
      <c r="BC181" s="115">
        <v>54.158316736183501</v>
      </c>
      <c r="BD181" s="115"/>
      <c r="BE181" s="115"/>
      <c r="BF181" s="115"/>
      <c r="BG181" s="115"/>
      <c r="BH181" s="115"/>
      <c r="BI181" s="115"/>
      <c r="BJ181" s="115"/>
      <c r="BK181" s="115"/>
      <c r="BL181" s="115"/>
      <c r="BM181" s="115"/>
      <c r="BN181" s="115"/>
      <c r="BO181" s="115"/>
      <c r="BP181" s="115"/>
      <c r="BQ181" s="115"/>
      <c r="BR181" s="115"/>
      <c r="BS181" s="115"/>
      <c r="BT181" s="115"/>
      <c r="BU181" s="115"/>
      <c r="BV181" s="115"/>
      <c r="BW181" s="115"/>
      <c r="BX181" s="115"/>
      <c r="BY181" s="115"/>
      <c r="BZ181" s="115"/>
      <c r="CA181" s="115"/>
      <c r="CB181" s="115">
        <f>BC181*1.03</f>
        <v>55.783066238269008</v>
      </c>
      <c r="CC181" s="115"/>
      <c r="CD181" s="115"/>
      <c r="CE181" s="115"/>
      <c r="CF181" s="115"/>
      <c r="CG181" s="115"/>
      <c r="CH181" s="115"/>
      <c r="CI181" s="115"/>
      <c r="CJ181" s="115"/>
      <c r="CK181" s="115"/>
      <c r="CL181" s="115"/>
      <c r="CM181" s="115"/>
      <c r="CN181" s="115"/>
      <c r="CO181" s="115"/>
      <c r="CP181" s="115"/>
      <c r="CQ181" s="115"/>
      <c r="CR181" s="115"/>
      <c r="CS181" s="115"/>
      <c r="CT181" s="115"/>
      <c r="CU181" s="115"/>
      <c r="CV181" s="115"/>
      <c r="CW181" s="115"/>
      <c r="CX181" s="115"/>
      <c r="CY181" s="115"/>
      <c r="CZ181" s="115"/>
      <c r="DA181" s="115"/>
      <c r="DB181" s="115">
        <f>CB181*1.03</f>
        <v>57.456558225417076</v>
      </c>
      <c r="DC181" s="115"/>
      <c r="DD181" s="115"/>
      <c r="DE181" s="115"/>
      <c r="DF181" s="115"/>
      <c r="DG181" s="115"/>
      <c r="DH181" s="115"/>
      <c r="DI181" s="115"/>
      <c r="DJ181" s="115"/>
      <c r="DK181" s="115"/>
      <c r="DL181" s="115"/>
      <c r="DM181" s="115"/>
      <c r="DN181" s="115"/>
      <c r="DO181" s="115"/>
      <c r="DP181" s="115"/>
      <c r="DQ181" s="115"/>
      <c r="DR181" s="115"/>
      <c r="DS181" s="115"/>
      <c r="DT181" s="115"/>
      <c r="DU181" s="115"/>
      <c r="DV181" s="115"/>
      <c r="DW181" s="115"/>
      <c r="DX181" s="115"/>
      <c r="DY181" s="115"/>
      <c r="DZ181" s="115"/>
      <c r="EA181" s="115"/>
      <c r="EB181" s="115">
        <f>DB181*1.03</f>
        <v>59.18025497217959</v>
      </c>
      <c r="EC181" s="115"/>
      <c r="ED181" s="115"/>
      <c r="EE181" s="115"/>
      <c r="EF181" s="115"/>
      <c r="EG181" s="115"/>
      <c r="EH181" s="115"/>
      <c r="EI181" s="115"/>
      <c r="EJ181" s="115"/>
      <c r="EK181" s="115"/>
      <c r="EL181" s="115"/>
      <c r="EM181" s="115"/>
      <c r="EN181" s="115"/>
      <c r="EO181" s="115"/>
      <c r="EP181" s="115"/>
      <c r="EQ181" s="115"/>
      <c r="ER181" s="115"/>
      <c r="ES181" s="115"/>
      <c r="ET181" s="115"/>
      <c r="EU181" s="115"/>
      <c r="EV181" s="115"/>
      <c r="EW181" s="115"/>
      <c r="EX181" s="115"/>
      <c r="EY181" s="115"/>
      <c r="EZ181" s="115"/>
      <c r="FA181" s="115"/>
      <c r="FB181" s="119">
        <f>AC181+BC181+CB181+DB181+EB181</f>
        <v>259.43618596940229</v>
      </c>
      <c r="FC181" s="118"/>
      <c r="FD181" s="118"/>
      <c r="FE181" s="118"/>
      <c r="FF181" s="118"/>
      <c r="FG181" s="118"/>
      <c r="FH181" s="118"/>
      <c r="FI181" s="118"/>
      <c r="FJ181" s="118"/>
      <c r="FK181" s="118"/>
      <c r="FL181" s="118"/>
      <c r="FM181" s="118"/>
      <c r="FN181" s="118"/>
      <c r="FO181" s="118"/>
      <c r="FP181" s="118"/>
      <c r="FQ181" s="118"/>
      <c r="FR181" s="118"/>
      <c r="FS181" s="118"/>
      <c r="FT181" s="118"/>
      <c r="FU181" s="118"/>
      <c r="FV181" s="118"/>
      <c r="FW181" s="118"/>
      <c r="FX181" s="118"/>
      <c r="FY181" s="118"/>
      <c r="FZ181" s="118"/>
      <c r="GA181" s="117"/>
      <c r="GB181" s="116">
        <v>27.852804066723301</v>
      </c>
      <c r="GC181" s="115">
        <v>44.082440677966105</v>
      </c>
      <c r="GD181" s="115">
        <v>47.270784947685598</v>
      </c>
      <c r="GE181" s="115">
        <v>48.69199849611617</v>
      </c>
      <c r="GF181" s="115">
        <v>50.152758450999656</v>
      </c>
      <c r="GG181" s="114">
        <f>SUM(GB181:GF181)</f>
        <v>218.05078663949087</v>
      </c>
    </row>
    <row r="182" spans="1:249" ht="31.5" x14ac:dyDescent="0.25">
      <c r="A182" s="126">
        <f>A181+1</f>
        <v>68</v>
      </c>
      <c r="B182" s="125" t="s">
        <v>38</v>
      </c>
      <c r="C182" s="141" t="s">
        <v>31</v>
      </c>
      <c r="D182" s="55" t="s">
        <v>37</v>
      </c>
      <c r="E182" s="60"/>
      <c r="F182" s="60"/>
      <c r="G182" s="55">
        <v>2013</v>
      </c>
      <c r="H182" s="55">
        <v>2013</v>
      </c>
      <c r="I182" s="52">
        <v>45.222319999999996</v>
      </c>
      <c r="J182" s="122">
        <v>43.755000000000003</v>
      </c>
      <c r="K182" s="63" t="s">
        <v>36</v>
      </c>
      <c r="L182" s="60"/>
      <c r="M182" s="60"/>
      <c r="N182" s="55"/>
      <c r="O182" s="60"/>
      <c r="P182" s="60"/>
      <c r="Q182" s="55"/>
      <c r="R182" s="60"/>
      <c r="S182" s="60"/>
      <c r="T182" s="55"/>
      <c r="U182" s="60"/>
      <c r="V182" s="60"/>
      <c r="W182" s="55"/>
      <c r="X182" s="60"/>
      <c r="Y182" s="60"/>
      <c r="Z182" s="51"/>
      <c r="AA182" s="121"/>
      <c r="AB182" s="120"/>
      <c r="AC182" s="53">
        <v>43.755000000000003</v>
      </c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  <c r="BI182" s="115"/>
      <c r="BJ182" s="115"/>
      <c r="BK182" s="115"/>
      <c r="BL182" s="115"/>
      <c r="BM182" s="115"/>
      <c r="BN182" s="115"/>
      <c r="BO182" s="115"/>
      <c r="BP182" s="115"/>
      <c r="BQ182" s="115"/>
      <c r="BR182" s="115"/>
      <c r="BS182" s="115"/>
      <c r="BT182" s="115"/>
      <c r="BU182" s="115"/>
      <c r="BV182" s="115"/>
      <c r="BW182" s="115"/>
      <c r="BX182" s="115"/>
      <c r="BY182" s="115"/>
      <c r="BZ182" s="115"/>
      <c r="CA182" s="115"/>
      <c r="CB182" s="115"/>
      <c r="CC182" s="115"/>
      <c r="CD182" s="115"/>
      <c r="CE182" s="115"/>
      <c r="CF182" s="115"/>
      <c r="CG182" s="115"/>
      <c r="CH182" s="115"/>
      <c r="CI182" s="115"/>
      <c r="CJ182" s="115"/>
      <c r="CK182" s="115"/>
      <c r="CL182" s="115"/>
      <c r="CM182" s="115"/>
      <c r="CN182" s="115"/>
      <c r="CO182" s="115"/>
      <c r="CP182" s="115"/>
      <c r="CQ182" s="115"/>
      <c r="CR182" s="115"/>
      <c r="CS182" s="115"/>
      <c r="CT182" s="115"/>
      <c r="CU182" s="115"/>
      <c r="CV182" s="115"/>
      <c r="CW182" s="115"/>
      <c r="CX182" s="115"/>
      <c r="CY182" s="115"/>
      <c r="CZ182" s="115"/>
      <c r="DA182" s="115"/>
      <c r="DB182" s="115"/>
      <c r="DC182" s="115"/>
      <c r="DD182" s="115"/>
      <c r="DE182" s="115"/>
      <c r="DF182" s="115"/>
      <c r="DG182" s="115"/>
      <c r="DH182" s="115"/>
      <c r="DI182" s="115"/>
      <c r="DJ182" s="115"/>
      <c r="DK182" s="115"/>
      <c r="DL182" s="115"/>
      <c r="DM182" s="115"/>
      <c r="DN182" s="115"/>
      <c r="DO182" s="115"/>
      <c r="DP182" s="115"/>
      <c r="DQ182" s="115"/>
      <c r="DR182" s="115"/>
      <c r="DS182" s="115"/>
      <c r="DT182" s="115"/>
      <c r="DU182" s="115"/>
      <c r="DV182" s="115"/>
      <c r="DW182" s="115"/>
      <c r="DX182" s="115"/>
      <c r="DY182" s="115"/>
      <c r="DZ182" s="115"/>
      <c r="EA182" s="115"/>
      <c r="EB182" s="115"/>
      <c r="EC182" s="115"/>
      <c r="ED182" s="115"/>
      <c r="EE182" s="115"/>
      <c r="EF182" s="115"/>
      <c r="EG182" s="115"/>
      <c r="EH182" s="115"/>
      <c r="EI182" s="115"/>
      <c r="EJ182" s="115"/>
      <c r="EK182" s="115"/>
      <c r="EL182" s="115"/>
      <c r="EM182" s="115"/>
      <c r="EN182" s="115"/>
      <c r="EO182" s="115"/>
      <c r="EP182" s="115"/>
      <c r="EQ182" s="115"/>
      <c r="ER182" s="115"/>
      <c r="ES182" s="115"/>
      <c r="ET182" s="115"/>
      <c r="EU182" s="115"/>
      <c r="EV182" s="115"/>
      <c r="EW182" s="115"/>
      <c r="EX182" s="115"/>
      <c r="EY182" s="115"/>
      <c r="EZ182" s="115"/>
      <c r="FA182" s="115"/>
      <c r="FB182" s="119">
        <f>AC182</f>
        <v>43.755000000000003</v>
      </c>
      <c r="FC182" s="118"/>
      <c r="FD182" s="118"/>
      <c r="FE182" s="118"/>
      <c r="FF182" s="118"/>
      <c r="FG182" s="118"/>
      <c r="FH182" s="118"/>
      <c r="FI182" s="118"/>
      <c r="FJ182" s="118"/>
      <c r="FK182" s="118"/>
      <c r="FL182" s="118"/>
      <c r="FM182" s="118"/>
      <c r="FN182" s="118"/>
      <c r="FO182" s="118"/>
      <c r="FP182" s="118"/>
      <c r="FQ182" s="118"/>
      <c r="FR182" s="118"/>
      <c r="FS182" s="118"/>
      <c r="FT182" s="118"/>
      <c r="FU182" s="118"/>
      <c r="FV182" s="118"/>
      <c r="FW182" s="118"/>
      <c r="FX182" s="118"/>
      <c r="FY182" s="118"/>
      <c r="FZ182" s="118"/>
      <c r="GA182" s="117"/>
      <c r="GB182" s="116">
        <v>38.323999999999998</v>
      </c>
      <c r="GC182" s="115"/>
      <c r="GD182" s="115"/>
      <c r="GE182" s="115"/>
      <c r="GF182" s="115"/>
      <c r="GG182" s="114">
        <f>SUM(GB182:GF182)</f>
        <v>38.323999999999998</v>
      </c>
    </row>
    <row r="183" spans="1:249" x14ac:dyDescent="0.25">
      <c r="A183" s="158"/>
      <c r="B183" s="133" t="s">
        <v>35</v>
      </c>
      <c r="C183" s="141"/>
      <c r="D183" s="83"/>
      <c r="E183" s="128"/>
      <c r="F183" s="128"/>
      <c r="G183" s="55"/>
      <c r="H183" s="55"/>
      <c r="I183" s="80"/>
      <c r="J183" s="122"/>
      <c r="K183" s="129"/>
      <c r="L183" s="128"/>
      <c r="M183" s="128"/>
      <c r="N183" s="55"/>
      <c r="O183" s="128"/>
      <c r="P183" s="128"/>
      <c r="Q183" s="55"/>
      <c r="R183" s="128"/>
      <c r="S183" s="128"/>
      <c r="T183" s="55"/>
      <c r="U183" s="128"/>
      <c r="V183" s="128"/>
      <c r="W183" s="55"/>
      <c r="X183" s="128"/>
      <c r="Y183" s="128"/>
      <c r="Z183" s="51"/>
      <c r="AA183" s="59"/>
      <c r="AB183" s="58"/>
      <c r="AC183" s="116"/>
      <c r="AD183" s="115"/>
      <c r="AE183" s="115"/>
      <c r="AF183" s="115"/>
      <c r="AG183" s="115"/>
      <c r="AH183" s="115"/>
      <c r="AI183" s="115"/>
      <c r="AJ183" s="115"/>
      <c r="AK183" s="115"/>
      <c r="AL183" s="115"/>
      <c r="AM183" s="115"/>
      <c r="AN183" s="115"/>
      <c r="AO183" s="115"/>
      <c r="AP183" s="115"/>
      <c r="AQ183" s="115"/>
      <c r="AR183" s="115"/>
      <c r="AS183" s="115"/>
      <c r="AT183" s="115"/>
      <c r="AU183" s="115"/>
      <c r="AV183" s="115"/>
      <c r="AW183" s="115"/>
      <c r="AX183" s="115"/>
      <c r="AY183" s="115"/>
      <c r="AZ183" s="115"/>
      <c r="BA183" s="115"/>
      <c r="BB183" s="115"/>
      <c r="BC183" s="115"/>
      <c r="BD183" s="115"/>
      <c r="BE183" s="115"/>
      <c r="BF183" s="115"/>
      <c r="BG183" s="115"/>
      <c r="BH183" s="115"/>
      <c r="BI183" s="115"/>
      <c r="BJ183" s="115"/>
      <c r="BK183" s="115"/>
      <c r="BL183" s="115"/>
      <c r="BM183" s="115"/>
      <c r="BN183" s="115"/>
      <c r="BO183" s="115"/>
      <c r="BP183" s="115"/>
      <c r="BQ183" s="115"/>
      <c r="BR183" s="115"/>
      <c r="BS183" s="115"/>
      <c r="BT183" s="115"/>
      <c r="BU183" s="115"/>
      <c r="BV183" s="115"/>
      <c r="BW183" s="115"/>
      <c r="BX183" s="115"/>
      <c r="BY183" s="115"/>
      <c r="BZ183" s="115"/>
      <c r="CA183" s="115"/>
      <c r="CB183" s="115"/>
      <c r="CC183" s="115"/>
      <c r="CD183" s="115"/>
      <c r="CE183" s="115"/>
      <c r="CF183" s="115"/>
      <c r="CG183" s="115"/>
      <c r="CH183" s="115"/>
      <c r="CI183" s="115"/>
      <c r="CJ183" s="115"/>
      <c r="CK183" s="115"/>
      <c r="CL183" s="115"/>
      <c r="CM183" s="115"/>
      <c r="CN183" s="115"/>
      <c r="CO183" s="115"/>
      <c r="CP183" s="115"/>
      <c r="CQ183" s="115"/>
      <c r="CR183" s="115"/>
      <c r="CS183" s="115"/>
      <c r="CT183" s="115"/>
      <c r="CU183" s="115"/>
      <c r="CV183" s="115"/>
      <c r="CW183" s="115"/>
      <c r="CX183" s="115"/>
      <c r="CY183" s="115"/>
      <c r="CZ183" s="115"/>
      <c r="DA183" s="115"/>
      <c r="DB183" s="115"/>
      <c r="DC183" s="115"/>
      <c r="DD183" s="115"/>
      <c r="DE183" s="115"/>
      <c r="DF183" s="115"/>
      <c r="DG183" s="115"/>
      <c r="DH183" s="115"/>
      <c r="DI183" s="115"/>
      <c r="DJ183" s="115"/>
      <c r="DK183" s="115"/>
      <c r="DL183" s="115"/>
      <c r="DM183" s="115"/>
      <c r="DN183" s="115"/>
      <c r="DO183" s="115"/>
      <c r="DP183" s="115"/>
      <c r="DQ183" s="115"/>
      <c r="DR183" s="115"/>
      <c r="DS183" s="115"/>
      <c r="DT183" s="115"/>
      <c r="DU183" s="115"/>
      <c r="DV183" s="115"/>
      <c r="DW183" s="115"/>
      <c r="DX183" s="115"/>
      <c r="DY183" s="115"/>
      <c r="DZ183" s="115"/>
      <c r="EA183" s="115"/>
      <c r="EB183" s="115"/>
      <c r="EC183" s="115"/>
      <c r="ED183" s="115"/>
      <c r="EE183" s="115"/>
      <c r="EF183" s="115"/>
      <c r="EG183" s="115"/>
      <c r="EH183" s="115"/>
      <c r="EI183" s="115"/>
      <c r="EJ183" s="115"/>
      <c r="EK183" s="115"/>
      <c r="EL183" s="115"/>
      <c r="EM183" s="115"/>
      <c r="EN183" s="115"/>
      <c r="EO183" s="115"/>
      <c r="EP183" s="115"/>
      <c r="EQ183" s="115"/>
      <c r="ER183" s="115"/>
      <c r="ES183" s="115"/>
      <c r="ET183" s="115"/>
      <c r="EU183" s="115"/>
      <c r="EV183" s="115"/>
      <c r="EW183" s="115"/>
      <c r="EX183" s="115"/>
      <c r="EY183" s="115"/>
      <c r="EZ183" s="115"/>
      <c r="FA183" s="115"/>
      <c r="FB183" s="119">
        <f>AC183+BC183+CB183+DB183+EB183</f>
        <v>0</v>
      </c>
      <c r="FC183" s="118"/>
      <c r="FD183" s="118"/>
      <c r="FE183" s="118"/>
      <c r="FF183" s="118"/>
      <c r="FG183" s="118"/>
      <c r="FH183" s="118"/>
      <c r="FI183" s="118"/>
      <c r="FJ183" s="118"/>
      <c r="FK183" s="118"/>
      <c r="FL183" s="118"/>
      <c r="FM183" s="118"/>
      <c r="FN183" s="118"/>
      <c r="FO183" s="118"/>
      <c r="FP183" s="118"/>
      <c r="FQ183" s="118"/>
      <c r="FR183" s="118"/>
      <c r="FS183" s="118"/>
      <c r="FT183" s="118"/>
      <c r="FU183" s="118"/>
      <c r="FV183" s="118"/>
      <c r="FW183" s="118"/>
      <c r="FX183" s="118"/>
      <c r="FY183" s="118"/>
      <c r="FZ183" s="118"/>
      <c r="GA183" s="117"/>
      <c r="GB183" s="116"/>
      <c r="GC183" s="115"/>
      <c r="GD183" s="115"/>
      <c r="GE183" s="115"/>
      <c r="GF183" s="115"/>
      <c r="GG183" s="114">
        <f>SUM(GB183:GF183)</f>
        <v>0</v>
      </c>
    </row>
    <row r="184" spans="1:249" s="10" customFormat="1" x14ac:dyDescent="0.25">
      <c r="A184" s="132"/>
      <c r="B184" s="133" t="s">
        <v>34</v>
      </c>
      <c r="C184" s="157"/>
      <c r="D184" s="83"/>
      <c r="E184" s="128"/>
      <c r="F184" s="128"/>
      <c r="G184" s="83"/>
      <c r="H184" s="83"/>
      <c r="I184" s="154">
        <f>I185</f>
        <v>899.50877680760027</v>
      </c>
      <c r="J184" s="156">
        <f>J185</f>
        <v>895.52533954</v>
      </c>
      <c r="K184" s="155">
        <f>K185</f>
        <v>0</v>
      </c>
      <c r="L184" s="153">
        <f>L185</f>
        <v>0</v>
      </c>
      <c r="M184" s="153">
        <f>M185</f>
        <v>0</v>
      </c>
      <c r="N184" s="154" t="str">
        <f>N185</f>
        <v>7.27 км</v>
      </c>
      <c r="O184" s="153">
        <f>O185</f>
        <v>0</v>
      </c>
      <c r="P184" s="153">
        <f>P185</f>
        <v>0</v>
      </c>
      <c r="Q184" s="154">
        <f>Q185</f>
        <v>0</v>
      </c>
      <c r="R184" s="153">
        <f>R185</f>
        <v>0</v>
      </c>
      <c r="S184" s="153">
        <f>S185</f>
        <v>0</v>
      </c>
      <c r="T184" s="154">
        <f>T185</f>
        <v>0</v>
      </c>
      <c r="U184" s="153">
        <f>U185</f>
        <v>0</v>
      </c>
      <c r="V184" s="153">
        <f>V185</f>
        <v>0</v>
      </c>
      <c r="W184" s="154">
        <f>W185</f>
        <v>0</v>
      </c>
      <c r="X184" s="153">
        <f>X185</f>
        <v>0</v>
      </c>
      <c r="Y184" s="153">
        <f>Y185</f>
        <v>0</v>
      </c>
      <c r="Z184" s="152" t="str">
        <f>Z185</f>
        <v>7.27 км</v>
      </c>
      <c r="AA184" s="151"/>
      <c r="AB184" s="150"/>
      <c r="AC184" s="149">
        <f>AC185</f>
        <v>15.884702539999999</v>
      </c>
      <c r="AD184" s="143">
        <f>AD185</f>
        <v>0</v>
      </c>
      <c r="AE184" s="143">
        <f>AE185</f>
        <v>0</v>
      </c>
      <c r="AF184" s="143">
        <f>AF185</f>
        <v>0</v>
      </c>
      <c r="AG184" s="143">
        <f>AG185</f>
        <v>0</v>
      </c>
      <c r="AH184" s="143">
        <f>AH185</f>
        <v>0</v>
      </c>
      <c r="AI184" s="143">
        <f>AI185</f>
        <v>0</v>
      </c>
      <c r="AJ184" s="143">
        <f>AJ185</f>
        <v>0</v>
      </c>
      <c r="AK184" s="143">
        <f>AK185</f>
        <v>0</v>
      </c>
      <c r="AL184" s="143">
        <f>AL185</f>
        <v>0</v>
      </c>
      <c r="AM184" s="143">
        <f>AM185</f>
        <v>0</v>
      </c>
      <c r="AN184" s="143">
        <f>AN185</f>
        <v>0</v>
      </c>
      <c r="AO184" s="143">
        <f>AO185</f>
        <v>0</v>
      </c>
      <c r="AP184" s="143">
        <f>AP185</f>
        <v>0</v>
      </c>
      <c r="AQ184" s="143">
        <f>AQ185</f>
        <v>0</v>
      </c>
      <c r="AR184" s="143">
        <f>AR185</f>
        <v>0</v>
      </c>
      <c r="AS184" s="143">
        <f>AS185</f>
        <v>0</v>
      </c>
      <c r="AT184" s="143">
        <f>AT185</f>
        <v>0</v>
      </c>
      <c r="AU184" s="143">
        <f>AU185</f>
        <v>0</v>
      </c>
      <c r="AV184" s="143">
        <f>AV185</f>
        <v>0</v>
      </c>
      <c r="AW184" s="143">
        <f>AW185</f>
        <v>0</v>
      </c>
      <c r="AX184" s="143">
        <f>AX185</f>
        <v>0</v>
      </c>
      <c r="AY184" s="143">
        <f>AY185</f>
        <v>0</v>
      </c>
      <c r="AZ184" s="143">
        <f>AZ185</f>
        <v>0</v>
      </c>
      <c r="BA184" s="143">
        <f>BA185</f>
        <v>0</v>
      </c>
      <c r="BB184" s="143">
        <f>BB185</f>
        <v>0</v>
      </c>
      <c r="BC184" s="148">
        <f>BC185</f>
        <v>879.64063699999997</v>
      </c>
      <c r="BD184" s="143">
        <f>BD185</f>
        <v>0</v>
      </c>
      <c r="BE184" s="143">
        <f>BE185</f>
        <v>0</v>
      </c>
      <c r="BF184" s="143">
        <f>BF185</f>
        <v>0</v>
      </c>
      <c r="BG184" s="143">
        <f>BG185</f>
        <v>0</v>
      </c>
      <c r="BH184" s="143">
        <f>BH185</f>
        <v>0</v>
      </c>
      <c r="BI184" s="143">
        <f>BI185</f>
        <v>0</v>
      </c>
      <c r="BJ184" s="143">
        <f>BJ185</f>
        <v>0</v>
      </c>
      <c r="BK184" s="143">
        <f>BK185</f>
        <v>0</v>
      </c>
      <c r="BL184" s="143">
        <f>BL185</f>
        <v>0</v>
      </c>
      <c r="BM184" s="143">
        <f>BM185</f>
        <v>0</v>
      </c>
      <c r="BN184" s="143">
        <f>BN185</f>
        <v>0</v>
      </c>
      <c r="BO184" s="143">
        <f>BO185</f>
        <v>0</v>
      </c>
      <c r="BP184" s="143">
        <f>BP185</f>
        <v>0</v>
      </c>
      <c r="BQ184" s="143">
        <f>BQ185</f>
        <v>0</v>
      </c>
      <c r="BR184" s="143">
        <f>BR185</f>
        <v>0</v>
      </c>
      <c r="BS184" s="143">
        <f>BS185</f>
        <v>0</v>
      </c>
      <c r="BT184" s="143">
        <f>BT185</f>
        <v>0</v>
      </c>
      <c r="BU184" s="143">
        <f>BU185</f>
        <v>0</v>
      </c>
      <c r="BV184" s="143">
        <f>BV185</f>
        <v>0</v>
      </c>
      <c r="BW184" s="143">
        <f>BW185</f>
        <v>0</v>
      </c>
      <c r="BX184" s="143">
        <f>BX185</f>
        <v>0</v>
      </c>
      <c r="BY184" s="143">
        <f>BY185</f>
        <v>0</v>
      </c>
      <c r="BZ184" s="143">
        <f>BZ185</f>
        <v>0</v>
      </c>
      <c r="CA184" s="143">
        <f>CA185</f>
        <v>0</v>
      </c>
      <c r="CB184" s="143">
        <f>CB185</f>
        <v>0</v>
      </c>
      <c r="CC184" s="143">
        <f>CC185</f>
        <v>0</v>
      </c>
      <c r="CD184" s="143">
        <f>CD185</f>
        <v>0</v>
      </c>
      <c r="CE184" s="143">
        <f>CE185</f>
        <v>0</v>
      </c>
      <c r="CF184" s="143">
        <f>CF185</f>
        <v>0</v>
      </c>
      <c r="CG184" s="143">
        <f>CG185</f>
        <v>0</v>
      </c>
      <c r="CH184" s="143">
        <f>CH185</f>
        <v>0</v>
      </c>
      <c r="CI184" s="143">
        <f>CI185</f>
        <v>0</v>
      </c>
      <c r="CJ184" s="143">
        <f>CJ185</f>
        <v>0</v>
      </c>
      <c r="CK184" s="143">
        <f>CK185</f>
        <v>0</v>
      </c>
      <c r="CL184" s="143">
        <f>CL185</f>
        <v>0</v>
      </c>
      <c r="CM184" s="143">
        <f>CM185</f>
        <v>0</v>
      </c>
      <c r="CN184" s="143">
        <f>CN185</f>
        <v>0</v>
      </c>
      <c r="CO184" s="143">
        <f>CO185</f>
        <v>0</v>
      </c>
      <c r="CP184" s="143">
        <f>CP185</f>
        <v>0</v>
      </c>
      <c r="CQ184" s="143">
        <f>CQ185</f>
        <v>0</v>
      </c>
      <c r="CR184" s="143">
        <f>CR185</f>
        <v>0</v>
      </c>
      <c r="CS184" s="143">
        <f>CS185</f>
        <v>0</v>
      </c>
      <c r="CT184" s="143">
        <f>CT185</f>
        <v>0</v>
      </c>
      <c r="CU184" s="143">
        <f>CU185</f>
        <v>0</v>
      </c>
      <c r="CV184" s="143">
        <f>CV185</f>
        <v>0</v>
      </c>
      <c r="CW184" s="143">
        <f>CW185</f>
        <v>0</v>
      </c>
      <c r="CX184" s="143">
        <f>CX185</f>
        <v>0</v>
      </c>
      <c r="CY184" s="143">
        <f>CY185</f>
        <v>0</v>
      </c>
      <c r="CZ184" s="143">
        <f>CZ185</f>
        <v>0</v>
      </c>
      <c r="DA184" s="143">
        <f>DA185</f>
        <v>0</v>
      </c>
      <c r="DB184" s="143">
        <f>DB185</f>
        <v>0</v>
      </c>
      <c r="DC184" s="143">
        <f>DC185</f>
        <v>0</v>
      </c>
      <c r="DD184" s="143">
        <f>DD185</f>
        <v>0</v>
      </c>
      <c r="DE184" s="143">
        <f>DE185</f>
        <v>0</v>
      </c>
      <c r="DF184" s="143">
        <f>DF185</f>
        <v>0</v>
      </c>
      <c r="DG184" s="143">
        <f>DG185</f>
        <v>0</v>
      </c>
      <c r="DH184" s="143">
        <f>DH185</f>
        <v>0</v>
      </c>
      <c r="DI184" s="143">
        <f>DI185</f>
        <v>0</v>
      </c>
      <c r="DJ184" s="143">
        <f>DJ185</f>
        <v>0</v>
      </c>
      <c r="DK184" s="143">
        <f>DK185</f>
        <v>0</v>
      </c>
      <c r="DL184" s="143">
        <f>DL185</f>
        <v>0</v>
      </c>
      <c r="DM184" s="143">
        <f>DM185</f>
        <v>0</v>
      </c>
      <c r="DN184" s="143">
        <f>DN185</f>
        <v>0</v>
      </c>
      <c r="DO184" s="143">
        <f>DO185</f>
        <v>0</v>
      </c>
      <c r="DP184" s="143">
        <f>DP185</f>
        <v>0</v>
      </c>
      <c r="DQ184" s="143">
        <f>DQ185</f>
        <v>0</v>
      </c>
      <c r="DR184" s="143">
        <f>DR185</f>
        <v>0</v>
      </c>
      <c r="DS184" s="143">
        <f>DS185</f>
        <v>0</v>
      </c>
      <c r="DT184" s="143">
        <f>DT185</f>
        <v>0</v>
      </c>
      <c r="DU184" s="143">
        <f>DU185</f>
        <v>0</v>
      </c>
      <c r="DV184" s="143">
        <f>DV185</f>
        <v>0</v>
      </c>
      <c r="DW184" s="143">
        <f>DW185</f>
        <v>0</v>
      </c>
      <c r="DX184" s="143">
        <f>DX185</f>
        <v>0</v>
      </c>
      <c r="DY184" s="143">
        <f>DY185</f>
        <v>0</v>
      </c>
      <c r="DZ184" s="143">
        <f>DZ185</f>
        <v>0</v>
      </c>
      <c r="EA184" s="143">
        <f>EA185</f>
        <v>0</v>
      </c>
      <c r="EB184" s="143">
        <f>EB185</f>
        <v>0</v>
      </c>
      <c r="EC184" s="143">
        <f>EC185</f>
        <v>0</v>
      </c>
      <c r="ED184" s="143">
        <f>ED185</f>
        <v>0</v>
      </c>
      <c r="EE184" s="143">
        <f>EE185</f>
        <v>0</v>
      </c>
      <c r="EF184" s="143">
        <f>EF185</f>
        <v>0</v>
      </c>
      <c r="EG184" s="143">
        <f>EG185</f>
        <v>0</v>
      </c>
      <c r="EH184" s="143">
        <f>EH185</f>
        <v>0</v>
      </c>
      <c r="EI184" s="143">
        <f>EI185</f>
        <v>0</v>
      </c>
      <c r="EJ184" s="143">
        <f>EJ185</f>
        <v>0</v>
      </c>
      <c r="EK184" s="143">
        <f>EK185</f>
        <v>0</v>
      </c>
      <c r="EL184" s="143">
        <f>EL185</f>
        <v>0</v>
      </c>
      <c r="EM184" s="143">
        <f>EM185</f>
        <v>0</v>
      </c>
      <c r="EN184" s="143">
        <f>EN185</f>
        <v>0</v>
      </c>
      <c r="EO184" s="143">
        <f>EO185</f>
        <v>0</v>
      </c>
      <c r="EP184" s="143">
        <f>EP185</f>
        <v>0</v>
      </c>
      <c r="EQ184" s="143">
        <f>EQ185</f>
        <v>0</v>
      </c>
      <c r="ER184" s="143">
        <f>ER185</f>
        <v>0</v>
      </c>
      <c r="ES184" s="143">
        <f>ES185</f>
        <v>0</v>
      </c>
      <c r="ET184" s="143">
        <f>ET185</f>
        <v>0</v>
      </c>
      <c r="EU184" s="143">
        <f>EU185</f>
        <v>0</v>
      </c>
      <c r="EV184" s="143">
        <f>EV185</f>
        <v>0</v>
      </c>
      <c r="EW184" s="143">
        <f>EW185</f>
        <v>0</v>
      </c>
      <c r="EX184" s="143">
        <f>EX185</f>
        <v>0</v>
      </c>
      <c r="EY184" s="143">
        <f>EY185</f>
        <v>0</v>
      </c>
      <c r="EZ184" s="143">
        <f>EZ185</f>
        <v>0</v>
      </c>
      <c r="FA184" s="143">
        <f>FA185</f>
        <v>0</v>
      </c>
      <c r="FB184" s="147">
        <f>FB185</f>
        <v>895.52533954</v>
      </c>
      <c r="FC184" s="146"/>
      <c r="FD184" s="146"/>
      <c r="FE184" s="146"/>
      <c r="FF184" s="146"/>
      <c r="FG184" s="146"/>
      <c r="FH184" s="146"/>
      <c r="FI184" s="146"/>
      <c r="FJ184" s="146"/>
      <c r="FK184" s="146"/>
      <c r="FL184" s="146"/>
      <c r="FM184" s="146"/>
      <c r="FN184" s="146"/>
      <c r="FO184" s="146"/>
      <c r="FP184" s="146"/>
      <c r="FQ184" s="146"/>
      <c r="FR184" s="146"/>
      <c r="FS184" s="146"/>
      <c r="FT184" s="146"/>
      <c r="FU184" s="146"/>
      <c r="FV184" s="146"/>
      <c r="FW184" s="146"/>
      <c r="FX184" s="146"/>
      <c r="FY184" s="146"/>
      <c r="FZ184" s="146"/>
      <c r="GA184" s="145"/>
      <c r="GB184" s="144">
        <f>GB185</f>
        <v>13.990488819999999</v>
      </c>
      <c r="GC184" s="143">
        <f>GC185</f>
        <v>748.305084745763</v>
      </c>
      <c r="GD184" s="143">
        <f>GD185</f>
        <v>0</v>
      </c>
      <c r="GE184" s="143">
        <f>GE185</f>
        <v>0</v>
      </c>
      <c r="GF184" s="143">
        <f>GF185</f>
        <v>0</v>
      </c>
      <c r="GG184" s="142">
        <f>SUM(GB184:GF184)</f>
        <v>762.29557356576299</v>
      </c>
      <c r="GH184" s="1"/>
      <c r="GI184" s="78"/>
      <c r="GJ184" s="78"/>
      <c r="GK184" s="78"/>
      <c r="GL184" s="78"/>
      <c r="GM184" s="78"/>
      <c r="GN184" s="78"/>
      <c r="GO184" s="78"/>
      <c r="GP184" s="78"/>
      <c r="GQ184" s="78"/>
      <c r="GR184" s="78"/>
      <c r="GS184" s="78"/>
      <c r="GT184" s="78"/>
      <c r="GU184" s="78"/>
      <c r="GV184" s="78"/>
      <c r="GW184" s="78"/>
      <c r="GX184" s="78"/>
      <c r="GY184" s="78"/>
      <c r="GZ184" s="78"/>
      <c r="HA184" s="78"/>
      <c r="HB184" s="78"/>
      <c r="HC184" s="78"/>
      <c r="HD184" s="78"/>
      <c r="HE184" s="78"/>
      <c r="HF184" s="78"/>
      <c r="HG184" s="78"/>
      <c r="HH184" s="78"/>
      <c r="HI184" s="78"/>
      <c r="HJ184" s="78"/>
      <c r="HK184" s="78"/>
      <c r="HL184" s="78"/>
      <c r="HM184" s="78"/>
      <c r="HN184" s="78"/>
      <c r="HO184" s="78"/>
      <c r="HP184" s="78"/>
      <c r="HQ184" s="78"/>
      <c r="HR184" s="78"/>
      <c r="HS184" s="78"/>
      <c r="HT184" s="78"/>
      <c r="HU184" s="78"/>
      <c r="HV184" s="78"/>
      <c r="HW184" s="78"/>
      <c r="HX184" s="78"/>
      <c r="HY184" s="78"/>
      <c r="HZ184" s="78"/>
      <c r="IA184" s="78"/>
      <c r="IB184" s="78"/>
      <c r="IC184" s="78"/>
      <c r="ID184" s="78"/>
      <c r="IE184" s="78"/>
      <c r="IF184" s="78"/>
      <c r="IG184" s="78"/>
      <c r="IH184" s="78"/>
      <c r="II184" s="78"/>
      <c r="IJ184" s="78"/>
      <c r="IK184" s="78"/>
      <c r="IL184" s="78"/>
      <c r="IM184" s="78"/>
      <c r="IN184" s="78"/>
      <c r="IO184" s="78"/>
    </row>
    <row r="185" spans="1:249" s="10" customFormat="1" x14ac:dyDescent="0.25">
      <c r="A185" s="132"/>
      <c r="B185" s="133" t="s">
        <v>33</v>
      </c>
      <c r="C185" s="157"/>
      <c r="D185" s="83"/>
      <c r="E185" s="128"/>
      <c r="F185" s="128"/>
      <c r="G185" s="83"/>
      <c r="H185" s="83"/>
      <c r="I185" s="154">
        <f>I186</f>
        <v>899.50877680760027</v>
      </c>
      <c r="J185" s="156">
        <f>J186</f>
        <v>895.52533954</v>
      </c>
      <c r="K185" s="155">
        <f>K186</f>
        <v>0</v>
      </c>
      <c r="L185" s="153">
        <f>L186</f>
        <v>0</v>
      </c>
      <c r="M185" s="153">
        <f>M186</f>
        <v>0</v>
      </c>
      <c r="N185" s="154" t="str">
        <f>N186</f>
        <v>7.27 км</v>
      </c>
      <c r="O185" s="153">
        <f>O186</f>
        <v>0</v>
      </c>
      <c r="P185" s="153">
        <f>P186</f>
        <v>0</v>
      </c>
      <c r="Q185" s="154">
        <f>Q186</f>
        <v>0</v>
      </c>
      <c r="R185" s="153">
        <f>R186</f>
        <v>0</v>
      </c>
      <c r="S185" s="153">
        <f>S186</f>
        <v>0</v>
      </c>
      <c r="T185" s="154">
        <f>T186</f>
        <v>0</v>
      </c>
      <c r="U185" s="153">
        <f>U186</f>
        <v>0</v>
      </c>
      <c r="V185" s="153">
        <f>V186</f>
        <v>0</v>
      </c>
      <c r="W185" s="154">
        <f>W186</f>
        <v>0</v>
      </c>
      <c r="X185" s="153">
        <f>X186</f>
        <v>0</v>
      </c>
      <c r="Y185" s="153">
        <f>Y186</f>
        <v>0</v>
      </c>
      <c r="Z185" s="152" t="str">
        <f>Z186</f>
        <v>7.27 км</v>
      </c>
      <c r="AA185" s="151"/>
      <c r="AB185" s="150"/>
      <c r="AC185" s="149">
        <f>AC186</f>
        <v>15.884702539999999</v>
      </c>
      <c r="AD185" s="143">
        <f>AD186</f>
        <v>0</v>
      </c>
      <c r="AE185" s="143">
        <f>AE186</f>
        <v>0</v>
      </c>
      <c r="AF185" s="143">
        <f>AF186</f>
        <v>0</v>
      </c>
      <c r="AG185" s="143">
        <f>AG186</f>
        <v>0</v>
      </c>
      <c r="AH185" s="143">
        <f>AH186</f>
        <v>0</v>
      </c>
      <c r="AI185" s="143">
        <f>AI186</f>
        <v>0</v>
      </c>
      <c r="AJ185" s="143">
        <f>AJ186</f>
        <v>0</v>
      </c>
      <c r="AK185" s="143">
        <f>AK186</f>
        <v>0</v>
      </c>
      <c r="AL185" s="143">
        <f>AL186</f>
        <v>0</v>
      </c>
      <c r="AM185" s="143">
        <f>AM186</f>
        <v>0</v>
      </c>
      <c r="AN185" s="143">
        <f>AN186</f>
        <v>0</v>
      </c>
      <c r="AO185" s="143">
        <f>AO186</f>
        <v>0</v>
      </c>
      <c r="AP185" s="143">
        <f>AP186</f>
        <v>0</v>
      </c>
      <c r="AQ185" s="143">
        <f>AQ186</f>
        <v>0</v>
      </c>
      <c r="AR185" s="143">
        <f>AR186</f>
        <v>0</v>
      </c>
      <c r="AS185" s="143">
        <f>AS186</f>
        <v>0</v>
      </c>
      <c r="AT185" s="143">
        <f>AT186</f>
        <v>0</v>
      </c>
      <c r="AU185" s="143">
        <f>AU186</f>
        <v>0</v>
      </c>
      <c r="AV185" s="143">
        <f>AV186</f>
        <v>0</v>
      </c>
      <c r="AW185" s="143">
        <f>AW186</f>
        <v>0</v>
      </c>
      <c r="AX185" s="143">
        <f>AX186</f>
        <v>0</v>
      </c>
      <c r="AY185" s="143">
        <f>AY186</f>
        <v>0</v>
      </c>
      <c r="AZ185" s="143">
        <f>AZ186</f>
        <v>0</v>
      </c>
      <c r="BA185" s="143">
        <f>BA186</f>
        <v>0</v>
      </c>
      <c r="BB185" s="143">
        <f>BB186</f>
        <v>0</v>
      </c>
      <c r="BC185" s="148">
        <f>BC186</f>
        <v>879.64063699999997</v>
      </c>
      <c r="BD185" s="143">
        <f>BD186</f>
        <v>0</v>
      </c>
      <c r="BE185" s="143">
        <f>BE186</f>
        <v>0</v>
      </c>
      <c r="BF185" s="143">
        <f>BF186</f>
        <v>0</v>
      </c>
      <c r="BG185" s="143">
        <f>BG186</f>
        <v>0</v>
      </c>
      <c r="BH185" s="143">
        <f>BH186</f>
        <v>0</v>
      </c>
      <c r="BI185" s="143">
        <f>BI186</f>
        <v>0</v>
      </c>
      <c r="BJ185" s="143">
        <f>BJ186</f>
        <v>0</v>
      </c>
      <c r="BK185" s="143">
        <f>BK186</f>
        <v>0</v>
      </c>
      <c r="BL185" s="143">
        <f>BL186</f>
        <v>0</v>
      </c>
      <c r="BM185" s="143">
        <f>BM186</f>
        <v>0</v>
      </c>
      <c r="BN185" s="143">
        <f>BN186</f>
        <v>0</v>
      </c>
      <c r="BO185" s="143">
        <f>BO186</f>
        <v>0</v>
      </c>
      <c r="BP185" s="143">
        <f>BP186</f>
        <v>0</v>
      </c>
      <c r="BQ185" s="143">
        <f>BQ186</f>
        <v>0</v>
      </c>
      <c r="BR185" s="143">
        <f>BR186</f>
        <v>0</v>
      </c>
      <c r="BS185" s="143">
        <f>BS186</f>
        <v>0</v>
      </c>
      <c r="BT185" s="143">
        <f>BT186</f>
        <v>0</v>
      </c>
      <c r="BU185" s="143">
        <f>BU186</f>
        <v>0</v>
      </c>
      <c r="BV185" s="143">
        <f>BV186</f>
        <v>0</v>
      </c>
      <c r="BW185" s="143">
        <f>BW186</f>
        <v>0</v>
      </c>
      <c r="BX185" s="143">
        <f>BX186</f>
        <v>0</v>
      </c>
      <c r="BY185" s="143">
        <f>BY186</f>
        <v>0</v>
      </c>
      <c r="BZ185" s="143">
        <f>BZ186</f>
        <v>0</v>
      </c>
      <c r="CA185" s="143">
        <f>CA186</f>
        <v>0</v>
      </c>
      <c r="CB185" s="143">
        <f>CB186</f>
        <v>0</v>
      </c>
      <c r="CC185" s="143">
        <f>CC186</f>
        <v>0</v>
      </c>
      <c r="CD185" s="143">
        <f>CD186</f>
        <v>0</v>
      </c>
      <c r="CE185" s="143">
        <f>CE186</f>
        <v>0</v>
      </c>
      <c r="CF185" s="143">
        <f>CF186</f>
        <v>0</v>
      </c>
      <c r="CG185" s="143">
        <f>CG186</f>
        <v>0</v>
      </c>
      <c r="CH185" s="143">
        <f>CH186</f>
        <v>0</v>
      </c>
      <c r="CI185" s="143">
        <f>CI186</f>
        <v>0</v>
      </c>
      <c r="CJ185" s="143">
        <f>CJ186</f>
        <v>0</v>
      </c>
      <c r="CK185" s="143">
        <f>CK186</f>
        <v>0</v>
      </c>
      <c r="CL185" s="143">
        <f>CL186</f>
        <v>0</v>
      </c>
      <c r="CM185" s="143">
        <f>CM186</f>
        <v>0</v>
      </c>
      <c r="CN185" s="143">
        <f>CN186</f>
        <v>0</v>
      </c>
      <c r="CO185" s="143">
        <f>CO186</f>
        <v>0</v>
      </c>
      <c r="CP185" s="143">
        <f>CP186</f>
        <v>0</v>
      </c>
      <c r="CQ185" s="143">
        <f>CQ186</f>
        <v>0</v>
      </c>
      <c r="CR185" s="143">
        <f>CR186</f>
        <v>0</v>
      </c>
      <c r="CS185" s="143">
        <f>CS186</f>
        <v>0</v>
      </c>
      <c r="CT185" s="143">
        <f>CT186</f>
        <v>0</v>
      </c>
      <c r="CU185" s="143">
        <f>CU186</f>
        <v>0</v>
      </c>
      <c r="CV185" s="143">
        <f>CV186</f>
        <v>0</v>
      </c>
      <c r="CW185" s="143">
        <f>CW186</f>
        <v>0</v>
      </c>
      <c r="CX185" s="143">
        <f>CX186</f>
        <v>0</v>
      </c>
      <c r="CY185" s="143">
        <f>CY186</f>
        <v>0</v>
      </c>
      <c r="CZ185" s="143">
        <f>CZ186</f>
        <v>0</v>
      </c>
      <c r="DA185" s="143">
        <f>DA186</f>
        <v>0</v>
      </c>
      <c r="DB185" s="143">
        <f>DB186</f>
        <v>0</v>
      </c>
      <c r="DC185" s="143">
        <f>DC186</f>
        <v>0</v>
      </c>
      <c r="DD185" s="143">
        <f>DD186</f>
        <v>0</v>
      </c>
      <c r="DE185" s="143">
        <f>DE186</f>
        <v>0</v>
      </c>
      <c r="DF185" s="143">
        <f>DF186</f>
        <v>0</v>
      </c>
      <c r="DG185" s="143">
        <f>DG186</f>
        <v>0</v>
      </c>
      <c r="DH185" s="143">
        <f>DH186</f>
        <v>0</v>
      </c>
      <c r="DI185" s="143">
        <f>DI186</f>
        <v>0</v>
      </c>
      <c r="DJ185" s="143">
        <f>DJ186</f>
        <v>0</v>
      </c>
      <c r="DK185" s="143">
        <f>DK186</f>
        <v>0</v>
      </c>
      <c r="DL185" s="143">
        <f>DL186</f>
        <v>0</v>
      </c>
      <c r="DM185" s="143">
        <f>DM186</f>
        <v>0</v>
      </c>
      <c r="DN185" s="143">
        <f>DN186</f>
        <v>0</v>
      </c>
      <c r="DO185" s="143">
        <f>DO186</f>
        <v>0</v>
      </c>
      <c r="DP185" s="143">
        <f>DP186</f>
        <v>0</v>
      </c>
      <c r="DQ185" s="143">
        <f>DQ186</f>
        <v>0</v>
      </c>
      <c r="DR185" s="143">
        <f>DR186</f>
        <v>0</v>
      </c>
      <c r="DS185" s="143">
        <f>DS186</f>
        <v>0</v>
      </c>
      <c r="DT185" s="143">
        <f>DT186</f>
        <v>0</v>
      </c>
      <c r="DU185" s="143">
        <f>DU186</f>
        <v>0</v>
      </c>
      <c r="DV185" s="143">
        <f>DV186</f>
        <v>0</v>
      </c>
      <c r="DW185" s="143">
        <f>DW186</f>
        <v>0</v>
      </c>
      <c r="DX185" s="143">
        <f>DX186</f>
        <v>0</v>
      </c>
      <c r="DY185" s="143">
        <f>DY186</f>
        <v>0</v>
      </c>
      <c r="DZ185" s="143">
        <f>DZ186</f>
        <v>0</v>
      </c>
      <c r="EA185" s="143">
        <f>EA186</f>
        <v>0</v>
      </c>
      <c r="EB185" s="143">
        <f>EB186</f>
        <v>0</v>
      </c>
      <c r="EC185" s="143">
        <f>EC186</f>
        <v>0</v>
      </c>
      <c r="ED185" s="143">
        <f>ED186</f>
        <v>0</v>
      </c>
      <c r="EE185" s="143">
        <f>EE186</f>
        <v>0</v>
      </c>
      <c r="EF185" s="143">
        <f>EF186</f>
        <v>0</v>
      </c>
      <c r="EG185" s="143">
        <f>EG186</f>
        <v>0</v>
      </c>
      <c r="EH185" s="143">
        <f>EH186</f>
        <v>0</v>
      </c>
      <c r="EI185" s="143">
        <f>EI186</f>
        <v>0</v>
      </c>
      <c r="EJ185" s="143">
        <f>EJ186</f>
        <v>0</v>
      </c>
      <c r="EK185" s="143">
        <f>EK186</f>
        <v>0</v>
      </c>
      <c r="EL185" s="143">
        <f>EL186</f>
        <v>0</v>
      </c>
      <c r="EM185" s="143">
        <f>EM186</f>
        <v>0</v>
      </c>
      <c r="EN185" s="143">
        <f>EN186</f>
        <v>0</v>
      </c>
      <c r="EO185" s="143">
        <f>EO186</f>
        <v>0</v>
      </c>
      <c r="EP185" s="143">
        <f>EP186</f>
        <v>0</v>
      </c>
      <c r="EQ185" s="143">
        <f>EQ186</f>
        <v>0</v>
      </c>
      <c r="ER185" s="143">
        <f>ER186</f>
        <v>0</v>
      </c>
      <c r="ES185" s="143">
        <f>ES186</f>
        <v>0</v>
      </c>
      <c r="ET185" s="143">
        <f>ET186</f>
        <v>0</v>
      </c>
      <c r="EU185" s="143">
        <f>EU186</f>
        <v>0</v>
      </c>
      <c r="EV185" s="143">
        <f>EV186</f>
        <v>0</v>
      </c>
      <c r="EW185" s="143">
        <f>EW186</f>
        <v>0</v>
      </c>
      <c r="EX185" s="143">
        <f>EX186</f>
        <v>0</v>
      </c>
      <c r="EY185" s="143">
        <f>EY186</f>
        <v>0</v>
      </c>
      <c r="EZ185" s="143">
        <f>EZ186</f>
        <v>0</v>
      </c>
      <c r="FA185" s="143">
        <f>FA186</f>
        <v>0</v>
      </c>
      <c r="FB185" s="147">
        <f>FB186</f>
        <v>895.52533954</v>
      </c>
      <c r="FC185" s="146"/>
      <c r="FD185" s="146"/>
      <c r="FE185" s="146"/>
      <c r="FF185" s="146"/>
      <c r="FG185" s="146"/>
      <c r="FH185" s="146"/>
      <c r="FI185" s="146"/>
      <c r="FJ185" s="146"/>
      <c r="FK185" s="146"/>
      <c r="FL185" s="146"/>
      <c r="FM185" s="146"/>
      <c r="FN185" s="146"/>
      <c r="FO185" s="146"/>
      <c r="FP185" s="146"/>
      <c r="FQ185" s="146"/>
      <c r="FR185" s="146"/>
      <c r="FS185" s="146"/>
      <c r="FT185" s="146"/>
      <c r="FU185" s="146"/>
      <c r="FV185" s="146"/>
      <c r="FW185" s="146"/>
      <c r="FX185" s="146"/>
      <c r="FY185" s="146"/>
      <c r="FZ185" s="146"/>
      <c r="GA185" s="145"/>
      <c r="GB185" s="144">
        <f>GB186</f>
        <v>13.990488819999999</v>
      </c>
      <c r="GC185" s="143">
        <f>GC186</f>
        <v>748.305084745763</v>
      </c>
      <c r="GD185" s="143">
        <f>GD186</f>
        <v>0</v>
      </c>
      <c r="GE185" s="143">
        <f>GE186</f>
        <v>0</v>
      </c>
      <c r="GF185" s="143">
        <f>GF186</f>
        <v>0</v>
      </c>
      <c r="GG185" s="142">
        <f>SUM(GB185:GF185)</f>
        <v>762.29557356576299</v>
      </c>
      <c r="GH185" s="1"/>
      <c r="GI185" s="78"/>
      <c r="GJ185" s="78"/>
      <c r="GK185" s="78"/>
      <c r="GL185" s="78"/>
      <c r="GM185" s="78"/>
      <c r="GN185" s="78"/>
      <c r="GO185" s="78"/>
      <c r="GP185" s="78"/>
      <c r="GQ185" s="78"/>
      <c r="GR185" s="78"/>
      <c r="GS185" s="78"/>
      <c r="GT185" s="78"/>
      <c r="GU185" s="78"/>
      <c r="GV185" s="78"/>
      <c r="GW185" s="78"/>
      <c r="GX185" s="78"/>
      <c r="GY185" s="78"/>
      <c r="GZ185" s="78"/>
      <c r="HA185" s="78"/>
      <c r="HB185" s="78"/>
      <c r="HC185" s="78"/>
      <c r="HD185" s="78"/>
      <c r="HE185" s="78"/>
      <c r="HF185" s="78"/>
      <c r="HG185" s="78"/>
      <c r="HH185" s="78"/>
      <c r="HI185" s="78"/>
      <c r="HJ185" s="78"/>
      <c r="HK185" s="78"/>
      <c r="HL185" s="78"/>
      <c r="HM185" s="78"/>
      <c r="HN185" s="78"/>
      <c r="HO185" s="78"/>
      <c r="HP185" s="78"/>
      <c r="HQ185" s="78"/>
      <c r="HR185" s="78"/>
      <c r="HS185" s="78"/>
      <c r="HT185" s="78"/>
      <c r="HU185" s="78"/>
      <c r="HV185" s="78"/>
      <c r="HW185" s="78"/>
      <c r="HX185" s="78"/>
      <c r="HY185" s="78"/>
      <c r="HZ185" s="78"/>
      <c r="IA185" s="78"/>
      <c r="IB185" s="78"/>
      <c r="IC185" s="78"/>
      <c r="ID185" s="78"/>
      <c r="IE185" s="78"/>
      <c r="IF185" s="78"/>
      <c r="IG185" s="78"/>
      <c r="IH185" s="78"/>
      <c r="II185" s="78"/>
      <c r="IJ185" s="78"/>
      <c r="IK185" s="78"/>
      <c r="IL185" s="78"/>
      <c r="IM185" s="78"/>
      <c r="IN185" s="78"/>
      <c r="IO185" s="78"/>
    </row>
    <row r="186" spans="1:249" ht="70.5" customHeight="1" x14ac:dyDescent="0.25">
      <c r="A186" s="126">
        <f>A182+1</f>
        <v>69</v>
      </c>
      <c r="B186" s="125" t="s">
        <v>32</v>
      </c>
      <c r="C186" s="141" t="s">
        <v>31</v>
      </c>
      <c r="D186" s="83"/>
      <c r="E186" s="128"/>
      <c r="F186" s="128"/>
      <c r="G186" s="55">
        <v>2012</v>
      </c>
      <c r="H186" s="55">
        <v>2014</v>
      </c>
      <c r="I186" s="52">
        <v>899.50877680760027</v>
      </c>
      <c r="J186" s="122">
        <v>895.52533954</v>
      </c>
      <c r="K186" s="140"/>
      <c r="L186" s="139"/>
      <c r="M186" s="139"/>
      <c r="N186" s="123" t="s">
        <v>30</v>
      </c>
      <c r="O186" s="139"/>
      <c r="P186" s="139"/>
      <c r="Q186" s="123"/>
      <c r="R186" s="139"/>
      <c r="S186" s="139"/>
      <c r="T186" s="123"/>
      <c r="U186" s="139"/>
      <c r="V186" s="139"/>
      <c r="W186" s="123"/>
      <c r="X186" s="139"/>
      <c r="Y186" s="139"/>
      <c r="Z186" s="138" t="str">
        <f>N186</f>
        <v>7.27 км</v>
      </c>
      <c r="AA186" s="59">
        <v>7.27</v>
      </c>
      <c r="AB186" s="58"/>
      <c r="AC186" s="53">
        <v>15.884702539999999</v>
      </c>
      <c r="AD186" s="135"/>
      <c r="AE186" s="135"/>
      <c r="AF186" s="135"/>
      <c r="AG186" s="135"/>
      <c r="AH186" s="135"/>
      <c r="AI186" s="135"/>
      <c r="AJ186" s="135"/>
      <c r="AK186" s="135"/>
      <c r="AL186" s="135"/>
      <c r="AM186" s="135"/>
      <c r="AN186" s="135"/>
      <c r="AO186" s="135"/>
      <c r="AP186" s="135"/>
      <c r="AQ186" s="135"/>
      <c r="AR186" s="135"/>
      <c r="AS186" s="135"/>
      <c r="AT186" s="135"/>
      <c r="AU186" s="135"/>
      <c r="AV186" s="135"/>
      <c r="AW186" s="135"/>
      <c r="AX186" s="135"/>
      <c r="AY186" s="135"/>
      <c r="AZ186" s="135"/>
      <c r="BA186" s="135"/>
      <c r="BB186" s="137"/>
      <c r="BC186" s="52">
        <v>879.64063699999997</v>
      </c>
      <c r="BD186" s="115"/>
      <c r="BE186" s="115"/>
      <c r="BF186" s="115"/>
      <c r="BG186" s="115"/>
      <c r="BH186" s="115"/>
      <c r="BI186" s="115"/>
      <c r="BJ186" s="115"/>
      <c r="BK186" s="115"/>
      <c r="BL186" s="115"/>
      <c r="BM186" s="115"/>
      <c r="BN186" s="115"/>
      <c r="BO186" s="115"/>
      <c r="BP186" s="115"/>
      <c r="BQ186" s="115"/>
      <c r="BR186" s="115"/>
      <c r="BS186" s="115"/>
      <c r="BT186" s="115"/>
      <c r="BU186" s="115"/>
      <c r="BV186" s="115"/>
      <c r="BW186" s="115"/>
      <c r="BX186" s="115"/>
      <c r="BY186" s="115"/>
      <c r="BZ186" s="115"/>
      <c r="CA186" s="115"/>
      <c r="CB186" s="115"/>
      <c r="CC186" s="115"/>
      <c r="CD186" s="115"/>
      <c r="CE186" s="115"/>
      <c r="CF186" s="115"/>
      <c r="CG186" s="115"/>
      <c r="CH186" s="115"/>
      <c r="CI186" s="115"/>
      <c r="CJ186" s="115"/>
      <c r="CK186" s="115"/>
      <c r="CL186" s="115"/>
      <c r="CM186" s="115"/>
      <c r="CN186" s="115"/>
      <c r="CO186" s="115"/>
      <c r="CP186" s="115"/>
      <c r="CQ186" s="115"/>
      <c r="CR186" s="115"/>
      <c r="CS186" s="115"/>
      <c r="CT186" s="115"/>
      <c r="CU186" s="115"/>
      <c r="CV186" s="115"/>
      <c r="CW186" s="115"/>
      <c r="CX186" s="115"/>
      <c r="CY186" s="115"/>
      <c r="CZ186" s="115"/>
      <c r="DA186" s="115"/>
      <c r="DB186" s="115"/>
      <c r="DC186" s="115"/>
      <c r="DD186" s="115"/>
      <c r="DE186" s="115"/>
      <c r="DF186" s="115"/>
      <c r="DG186" s="115"/>
      <c r="DH186" s="115"/>
      <c r="DI186" s="115"/>
      <c r="DJ186" s="115"/>
      <c r="DK186" s="115"/>
      <c r="DL186" s="115"/>
      <c r="DM186" s="115"/>
      <c r="DN186" s="115"/>
      <c r="DO186" s="115"/>
      <c r="DP186" s="115"/>
      <c r="DQ186" s="115"/>
      <c r="DR186" s="115"/>
      <c r="DS186" s="115"/>
      <c r="DT186" s="115"/>
      <c r="DU186" s="115"/>
      <c r="DV186" s="115"/>
      <c r="DW186" s="115"/>
      <c r="DX186" s="115"/>
      <c r="DY186" s="115"/>
      <c r="DZ186" s="115"/>
      <c r="EA186" s="115"/>
      <c r="EB186" s="115"/>
      <c r="EC186" s="115"/>
      <c r="ED186" s="115"/>
      <c r="EE186" s="115"/>
      <c r="EF186" s="115"/>
      <c r="EG186" s="115"/>
      <c r="EH186" s="115"/>
      <c r="EI186" s="115"/>
      <c r="EJ186" s="115"/>
      <c r="EK186" s="115"/>
      <c r="EL186" s="115"/>
      <c r="EM186" s="115"/>
      <c r="EN186" s="115"/>
      <c r="EO186" s="115"/>
      <c r="EP186" s="115"/>
      <c r="EQ186" s="115"/>
      <c r="ER186" s="115"/>
      <c r="ES186" s="115"/>
      <c r="ET186" s="115"/>
      <c r="EU186" s="115"/>
      <c r="EV186" s="115"/>
      <c r="EW186" s="115"/>
      <c r="EX186" s="115"/>
      <c r="EY186" s="115"/>
      <c r="EZ186" s="115"/>
      <c r="FA186" s="115"/>
      <c r="FB186" s="119">
        <f>AC186+BC186+CB186+DB186+EB186</f>
        <v>895.52533954</v>
      </c>
      <c r="FC186" s="118"/>
      <c r="FD186" s="118"/>
      <c r="FE186" s="118"/>
      <c r="FF186" s="118"/>
      <c r="FG186" s="118"/>
      <c r="FH186" s="118"/>
      <c r="FI186" s="118"/>
      <c r="FJ186" s="118"/>
      <c r="FK186" s="118"/>
      <c r="FL186" s="118"/>
      <c r="FM186" s="118"/>
      <c r="FN186" s="118"/>
      <c r="FO186" s="118"/>
      <c r="FP186" s="118"/>
      <c r="FQ186" s="118"/>
      <c r="FR186" s="118"/>
      <c r="FS186" s="118"/>
      <c r="FT186" s="118"/>
      <c r="FU186" s="118"/>
      <c r="FV186" s="118"/>
      <c r="FW186" s="118"/>
      <c r="FX186" s="118"/>
      <c r="FY186" s="118"/>
      <c r="FZ186" s="118"/>
      <c r="GA186" s="117"/>
      <c r="GB186" s="136">
        <v>13.990488819999999</v>
      </c>
      <c r="GC186" s="135">
        <v>748.305084745763</v>
      </c>
      <c r="GD186" s="135"/>
      <c r="GE186" s="135"/>
      <c r="GF186" s="135"/>
      <c r="GG186" s="134">
        <f>SUM(GB186:GF186)</f>
        <v>762.29557356576299</v>
      </c>
    </row>
    <row r="187" spans="1:249" s="10" customFormat="1" x14ac:dyDescent="0.25">
      <c r="A187" s="132" t="s">
        <v>29</v>
      </c>
      <c r="B187" s="133" t="s">
        <v>28</v>
      </c>
      <c r="C187" s="129"/>
      <c r="D187" s="83"/>
      <c r="E187" s="128"/>
      <c r="F187" s="128"/>
      <c r="G187" s="83"/>
      <c r="H187" s="83"/>
      <c r="I187" s="80"/>
      <c r="J187" s="130"/>
      <c r="K187" s="129"/>
      <c r="L187" s="128"/>
      <c r="M187" s="128"/>
      <c r="N187" s="83"/>
      <c r="O187" s="128"/>
      <c r="P187" s="128"/>
      <c r="Q187" s="83"/>
      <c r="R187" s="128"/>
      <c r="S187" s="128"/>
      <c r="T187" s="83"/>
      <c r="U187" s="128"/>
      <c r="V187" s="128"/>
      <c r="W187" s="83"/>
      <c r="X187" s="128"/>
      <c r="Y187" s="128"/>
      <c r="Z187" s="79"/>
      <c r="AA187" s="59"/>
      <c r="AB187" s="58"/>
      <c r="AC187" s="81"/>
      <c r="AD187" s="80"/>
      <c r="AE187" s="80"/>
      <c r="AF187" s="80"/>
      <c r="AG187" s="80"/>
      <c r="AH187" s="80"/>
      <c r="AI187" s="80"/>
      <c r="AJ187" s="80"/>
      <c r="AK187" s="80"/>
      <c r="AL187" s="80"/>
      <c r="AM187" s="80"/>
      <c r="AN187" s="80"/>
      <c r="AO187" s="80"/>
      <c r="AP187" s="80"/>
      <c r="AQ187" s="80"/>
      <c r="AR187" s="80"/>
      <c r="AS187" s="80"/>
      <c r="AT187" s="80"/>
      <c r="AU187" s="80"/>
      <c r="AV187" s="80"/>
      <c r="AW187" s="80"/>
      <c r="AX187" s="80"/>
      <c r="AY187" s="80"/>
      <c r="AZ187" s="80"/>
      <c r="BA187" s="80"/>
      <c r="BB187" s="80"/>
      <c r="BC187" s="80"/>
      <c r="BD187" s="80"/>
      <c r="BE187" s="80"/>
      <c r="BF187" s="80"/>
      <c r="BG187" s="80"/>
      <c r="BH187" s="80"/>
      <c r="BI187" s="80"/>
      <c r="BJ187" s="80"/>
      <c r="BK187" s="80"/>
      <c r="BL187" s="80"/>
      <c r="BM187" s="80"/>
      <c r="BN187" s="80"/>
      <c r="BO187" s="80"/>
      <c r="BP187" s="80"/>
      <c r="BQ187" s="80"/>
      <c r="BR187" s="80"/>
      <c r="BS187" s="80"/>
      <c r="BT187" s="80"/>
      <c r="BU187" s="80"/>
      <c r="BV187" s="80"/>
      <c r="BW187" s="80"/>
      <c r="BX187" s="80"/>
      <c r="BY187" s="80"/>
      <c r="BZ187" s="80"/>
      <c r="CA187" s="80"/>
      <c r="CB187" s="80"/>
      <c r="CC187" s="80"/>
      <c r="CD187" s="80"/>
      <c r="CE187" s="80"/>
      <c r="CF187" s="80"/>
      <c r="CG187" s="80"/>
      <c r="CH187" s="80"/>
      <c r="CI187" s="80"/>
      <c r="CJ187" s="80"/>
      <c r="CK187" s="80"/>
      <c r="CL187" s="80"/>
      <c r="CM187" s="80"/>
      <c r="CN187" s="80"/>
      <c r="CO187" s="80"/>
      <c r="CP187" s="80"/>
      <c r="CQ187" s="80"/>
      <c r="CR187" s="80"/>
      <c r="CS187" s="80"/>
      <c r="CT187" s="80"/>
      <c r="CU187" s="80"/>
      <c r="CV187" s="80"/>
      <c r="CW187" s="80"/>
      <c r="CX187" s="80"/>
      <c r="CY187" s="80"/>
      <c r="CZ187" s="80"/>
      <c r="DA187" s="80"/>
      <c r="DB187" s="80"/>
      <c r="DC187" s="80"/>
      <c r="DD187" s="80"/>
      <c r="DE187" s="80"/>
      <c r="DF187" s="80"/>
      <c r="DG187" s="80"/>
      <c r="DH187" s="80"/>
      <c r="DI187" s="80"/>
      <c r="DJ187" s="80"/>
      <c r="DK187" s="80"/>
      <c r="DL187" s="80"/>
      <c r="DM187" s="80"/>
      <c r="DN187" s="80"/>
      <c r="DO187" s="80"/>
      <c r="DP187" s="80"/>
      <c r="DQ187" s="80"/>
      <c r="DR187" s="80"/>
      <c r="DS187" s="80"/>
      <c r="DT187" s="80"/>
      <c r="DU187" s="80"/>
      <c r="DV187" s="80"/>
      <c r="DW187" s="80"/>
      <c r="DX187" s="80"/>
      <c r="DY187" s="80"/>
      <c r="DZ187" s="80"/>
      <c r="EA187" s="80"/>
      <c r="EB187" s="80"/>
      <c r="EC187" s="80"/>
      <c r="ED187" s="80"/>
      <c r="EE187" s="80"/>
      <c r="EF187" s="80"/>
      <c r="EG187" s="80"/>
      <c r="EH187" s="80"/>
      <c r="EI187" s="80"/>
      <c r="EJ187" s="80"/>
      <c r="EK187" s="80"/>
      <c r="EL187" s="80"/>
      <c r="EM187" s="80"/>
      <c r="EN187" s="80"/>
      <c r="EO187" s="80"/>
      <c r="EP187" s="80"/>
      <c r="EQ187" s="80"/>
      <c r="ER187" s="80"/>
      <c r="ES187" s="80"/>
      <c r="ET187" s="80"/>
      <c r="EU187" s="80"/>
      <c r="EV187" s="80"/>
      <c r="EW187" s="80"/>
      <c r="EX187" s="80"/>
      <c r="EY187" s="80"/>
      <c r="EZ187" s="80"/>
      <c r="FA187" s="80"/>
      <c r="FB187" s="84">
        <f>AC187+BC187+CB187+DB187+EB187</f>
        <v>0</v>
      </c>
      <c r="FC187" s="83"/>
      <c r="FD187" s="83"/>
      <c r="FE187" s="83"/>
      <c r="FF187" s="83"/>
      <c r="FG187" s="83"/>
      <c r="FH187" s="83"/>
      <c r="FI187" s="83"/>
      <c r="FJ187" s="83"/>
      <c r="FK187" s="83"/>
      <c r="FL187" s="83"/>
      <c r="FM187" s="83"/>
      <c r="FN187" s="83"/>
      <c r="FO187" s="83"/>
      <c r="FP187" s="83"/>
      <c r="FQ187" s="83"/>
      <c r="FR187" s="83"/>
      <c r="FS187" s="83"/>
      <c r="FT187" s="83"/>
      <c r="FU187" s="83"/>
      <c r="FV187" s="83"/>
      <c r="FW187" s="83"/>
      <c r="FX187" s="83"/>
      <c r="FY187" s="83"/>
      <c r="FZ187" s="83"/>
      <c r="GA187" s="127"/>
      <c r="GB187" s="81"/>
      <c r="GC187" s="80"/>
      <c r="GD187" s="80"/>
      <c r="GE187" s="80"/>
      <c r="GF187" s="80"/>
      <c r="GG187" s="79">
        <f>SUM(GB187:GF187)</f>
        <v>0</v>
      </c>
      <c r="GH187" s="1"/>
      <c r="GI187" s="78"/>
      <c r="GJ187" s="78"/>
      <c r="GK187" s="78"/>
      <c r="GL187" s="78"/>
      <c r="GM187" s="78"/>
      <c r="GN187" s="78"/>
      <c r="GO187" s="78"/>
      <c r="GP187" s="78"/>
      <c r="GQ187" s="78"/>
      <c r="GR187" s="78"/>
      <c r="GS187" s="78"/>
      <c r="GT187" s="78"/>
      <c r="GU187" s="78"/>
      <c r="GV187" s="78"/>
      <c r="GW187" s="78"/>
      <c r="GX187" s="78"/>
      <c r="GY187" s="78"/>
      <c r="GZ187" s="78"/>
      <c r="HA187" s="78"/>
      <c r="HB187" s="78"/>
      <c r="HC187" s="78"/>
      <c r="HD187" s="78"/>
      <c r="HE187" s="78"/>
      <c r="HF187" s="78"/>
      <c r="HG187" s="78"/>
      <c r="HH187" s="78"/>
      <c r="HI187" s="78"/>
      <c r="HJ187" s="78"/>
      <c r="HK187" s="78"/>
      <c r="HL187" s="78"/>
      <c r="HM187" s="78"/>
      <c r="HN187" s="78"/>
      <c r="HO187" s="78"/>
      <c r="HP187" s="78"/>
      <c r="HQ187" s="78"/>
      <c r="HR187" s="78"/>
      <c r="HS187" s="78"/>
      <c r="HT187" s="78"/>
      <c r="HU187" s="78"/>
      <c r="HV187" s="78"/>
      <c r="HW187" s="78"/>
      <c r="HX187" s="78"/>
      <c r="HY187" s="78"/>
      <c r="HZ187" s="78"/>
      <c r="IA187" s="78"/>
      <c r="IB187" s="78"/>
      <c r="IC187" s="78"/>
      <c r="ID187" s="78"/>
      <c r="IE187" s="78"/>
      <c r="IF187" s="78"/>
      <c r="IG187" s="78"/>
      <c r="IH187" s="78"/>
      <c r="II187" s="78"/>
      <c r="IJ187" s="78"/>
      <c r="IK187" s="78"/>
      <c r="IL187" s="78"/>
      <c r="IM187" s="78"/>
      <c r="IN187" s="78"/>
      <c r="IO187" s="78"/>
    </row>
    <row r="188" spans="1:249" s="10" customFormat="1" x14ac:dyDescent="0.25">
      <c r="A188" s="132" t="s">
        <v>27</v>
      </c>
      <c r="B188" s="131" t="s">
        <v>26</v>
      </c>
      <c r="C188" s="129"/>
      <c r="D188" s="83"/>
      <c r="E188" s="128"/>
      <c r="F188" s="128"/>
      <c r="G188" s="83"/>
      <c r="H188" s="83"/>
      <c r="I188" s="80"/>
      <c r="J188" s="130"/>
      <c r="K188" s="129"/>
      <c r="L188" s="128"/>
      <c r="M188" s="128"/>
      <c r="N188" s="83"/>
      <c r="O188" s="128"/>
      <c r="P188" s="128"/>
      <c r="Q188" s="83"/>
      <c r="R188" s="128"/>
      <c r="S188" s="128"/>
      <c r="T188" s="83"/>
      <c r="U188" s="128"/>
      <c r="V188" s="128"/>
      <c r="W188" s="83"/>
      <c r="X188" s="128"/>
      <c r="Y188" s="128"/>
      <c r="Z188" s="79"/>
      <c r="AA188" s="59"/>
      <c r="AB188" s="58"/>
      <c r="AC188" s="81"/>
      <c r="AD188" s="80"/>
      <c r="AE188" s="80"/>
      <c r="AF188" s="80"/>
      <c r="AG188" s="80"/>
      <c r="AH188" s="80"/>
      <c r="AI188" s="80"/>
      <c r="AJ188" s="80"/>
      <c r="AK188" s="80"/>
      <c r="AL188" s="80"/>
      <c r="AM188" s="80"/>
      <c r="AN188" s="80"/>
      <c r="AO188" s="80"/>
      <c r="AP188" s="80"/>
      <c r="AQ188" s="80"/>
      <c r="AR188" s="80"/>
      <c r="AS188" s="80"/>
      <c r="AT188" s="80"/>
      <c r="AU188" s="80"/>
      <c r="AV188" s="80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  <c r="CA188" s="80"/>
      <c r="CB188" s="80"/>
      <c r="CC188" s="80"/>
      <c r="CD188" s="80"/>
      <c r="CE188" s="80"/>
      <c r="CF188" s="80"/>
      <c r="CG188" s="80"/>
      <c r="CH188" s="80"/>
      <c r="CI188" s="80"/>
      <c r="CJ188" s="80"/>
      <c r="CK188" s="80"/>
      <c r="CL188" s="80"/>
      <c r="CM188" s="80"/>
      <c r="CN188" s="80"/>
      <c r="CO188" s="80"/>
      <c r="CP188" s="80"/>
      <c r="CQ188" s="80"/>
      <c r="CR188" s="80"/>
      <c r="CS188" s="80"/>
      <c r="CT188" s="80"/>
      <c r="CU188" s="80"/>
      <c r="CV188" s="80"/>
      <c r="CW188" s="80"/>
      <c r="CX188" s="80"/>
      <c r="CY188" s="80"/>
      <c r="CZ188" s="80"/>
      <c r="DA188" s="80"/>
      <c r="DB188" s="80"/>
      <c r="DC188" s="80"/>
      <c r="DD188" s="80"/>
      <c r="DE188" s="80"/>
      <c r="DF188" s="80"/>
      <c r="DG188" s="80"/>
      <c r="DH188" s="80"/>
      <c r="DI188" s="80"/>
      <c r="DJ188" s="80"/>
      <c r="DK188" s="80"/>
      <c r="DL188" s="80"/>
      <c r="DM188" s="80"/>
      <c r="DN188" s="80"/>
      <c r="DO188" s="80"/>
      <c r="DP188" s="80"/>
      <c r="DQ188" s="80"/>
      <c r="DR188" s="80"/>
      <c r="DS188" s="80"/>
      <c r="DT188" s="80"/>
      <c r="DU188" s="80"/>
      <c r="DV188" s="80"/>
      <c r="DW188" s="80"/>
      <c r="DX188" s="80"/>
      <c r="DY188" s="80"/>
      <c r="DZ188" s="80"/>
      <c r="EA188" s="80"/>
      <c r="EB188" s="80"/>
      <c r="EC188" s="80"/>
      <c r="ED188" s="80"/>
      <c r="EE188" s="80"/>
      <c r="EF188" s="80"/>
      <c r="EG188" s="80"/>
      <c r="EH188" s="80"/>
      <c r="EI188" s="80"/>
      <c r="EJ188" s="80"/>
      <c r="EK188" s="80"/>
      <c r="EL188" s="80"/>
      <c r="EM188" s="80"/>
      <c r="EN188" s="80"/>
      <c r="EO188" s="80"/>
      <c r="EP188" s="80"/>
      <c r="EQ188" s="80"/>
      <c r="ER188" s="80"/>
      <c r="ES188" s="80"/>
      <c r="ET188" s="80"/>
      <c r="EU188" s="80"/>
      <c r="EV188" s="80"/>
      <c r="EW188" s="80"/>
      <c r="EX188" s="80"/>
      <c r="EY188" s="80"/>
      <c r="EZ188" s="80"/>
      <c r="FA188" s="80"/>
      <c r="FB188" s="84">
        <f>AC188+BC188+CB188+DB188+EB188</f>
        <v>0</v>
      </c>
      <c r="FC188" s="83"/>
      <c r="FD188" s="83"/>
      <c r="FE188" s="83"/>
      <c r="FF188" s="83"/>
      <c r="FG188" s="83"/>
      <c r="FH188" s="83"/>
      <c r="FI188" s="83"/>
      <c r="FJ188" s="83"/>
      <c r="FK188" s="83"/>
      <c r="FL188" s="83"/>
      <c r="FM188" s="83"/>
      <c r="FN188" s="83"/>
      <c r="FO188" s="83"/>
      <c r="FP188" s="83"/>
      <c r="FQ188" s="83"/>
      <c r="FR188" s="83"/>
      <c r="FS188" s="83"/>
      <c r="FT188" s="83"/>
      <c r="FU188" s="83"/>
      <c r="FV188" s="83"/>
      <c r="FW188" s="83"/>
      <c r="FX188" s="83"/>
      <c r="FY188" s="83"/>
      <c r="FZ188" s="83"/>
      <c r="GA188" s="127"/>
      <c r="GB188" s="81"/>
      <c r="GC188" s="80"/>
      <c r="GD188" s="80"/>
      <c r="GE188" s="80"/>
      <c r="GF188" s="80"/>
      <c r="GG188" s="79">
        <f>SUM(GB188:GF188)</f>
        <v>0</v>
      </c>
      <c r="GH188" s="1"/>
      <c r="GI188" s="78"/>
      <c r="GJ188" s="78"/>
      <c r="GK188" s="78"/>
      <c r="GL188" s="78"/>
      <c r="GM188" s="78"/>
      <c r="GN188" s="78"/>
      <c r="GO188" s="78"/>
      <c r="GP188" s="78"/>
      <c r="GQ188" s="78"/>
      <c r="GR188" s="78"/>
      <c r="GS188" s="78"/>
      <c r="GT188" s="78"/>
      <c r="GU188" s="78"/>
      <c r="GV188" s="78"/>
      <c r="GW188" s="78"/>
      <c r="GX188" s="78"/>
      <c r="GY188" s="78"/>
      <c r="GZ188" s="78"/>
      <c r="HA188" s="78"/>
      <c r="HB188" s="78"/>
      <c r="HC188" s="78"/>
      <c r="HD188" s="78"/>
      <c r="HE188" s="78"/>
      <c r="HF188" s="78"/>
      <c r="HG188" s="78"/>
      <c r="HH188" s="78"/>
      <c r="HI188" s="78"/>
      <c r="HJ188" s="78"/>
      <c r="HK188" s="78"/>
      <c r="HL188" s="78"/>
      <c r="HM188" s="78"/>
      <c r="HN188" s="78"/>
      <c r="HO188" s="78"/>
      <c r="HP188" s="78"/>
      <c r="HQ188" s="78"/>
      <c r="HR188" s="78"/>
      <c r="HS188" s="78"/>
      <c r="HT188" s="78"/>
      <c r="HU188" s="78"/>
      <c r="HV188" s="78"/>
      <c r="HW188" s="78"/>
      <c r="HX188" s="78"/>
      <c r="HY188" s="78"/>
      <c r="HZ188" s="78"/>
      <c r="IA188" s="78"/>
      <c r="IB188" s="78"/>
      <c r="IC188" s="78"/>
      <c r="ID188" s="78"/>
      <c r="IE188" s="78"/>
      <c r="IF188" s="78"/>
      <c r="IG188" s="78"/>
      <c r="IH188" s="78"/>
      <c r="II188" s="78"/>
      <c r="IJ188" s="78"/>
      <c r="IK188" s="78"/>
      <c r="IL188" s="78"/>
      <c r="IM188" s="78"/>
      <c r="IN188" s="78"/>
      <c r="IO188" s="78"/>
    </row>
    <row r="189" spans="1:249" s="10" customFormat="1" ht="16.5" customHeight="1" x14ac:dyDescent="0.25">
      <c r="A189" s="132" t="s">
        <v>25</v>
      </c>
      <c r="B189" s="131" t="s">
        <v>24</v>
      </c>
      <c r="C189" s="129"/>
      <c r="D189" s="83"/>
      <c r="E189" s="128"/>
      <c r="F189" s="128"/>
      <c r="G189" s="83"/>
      <c r="H189" s="83"/>
      <c r="I189" s="80">
        <f>I190</f>
        <v>10.68414834</v>
      </c>
      <c r="J189" s="130">
        <f>J190</f>
        <v>9.2163630000000012</v>
      </c>
      <c r="K189" s="129"/>
      <c r="L189" s="128"/>
      <c r="M189" s="128"/>
      <c r="N189" s="83"/>
      <c r="O189" s="128"/>
      <c r="P189" s="128"/>
      <c r="Q189" s="83"/>
      <c r="R189" s="128"/>
      <c r="S189" s="128"/>
      <c r="T189" s="83"/>
      <c r="U189" s="128"/>
      <c r="V189" s="128"/>
      <c r="W189" s="83"/>
      <c r="X189" s="128"/>
      <c r="Y189" s="128"/>
      <c r="Z189" s="79"/>
      <c r="AA189" s="59"/>
      <c r="AB189" s="58"/>
      <c r="AC189" s="81">
        <f>AC190</f>
        <v>5.8570000000000002</v>
      </c>
      <c r="AD189" s="80"/>
      <c r="AE189" s="80"/>
      <c r="AF189" s="80"/>
      <c r="AG189" s="80"/>
      <c r="AH189" s="80"/>
      <c r="AI189" s="80"/>
      <c r="AJ189" s="80"/>
      <c r="AK189" s="80"/>
      <c r="AL189" s="80"/>
      <c r="AM189" s="80"/>
      <c r="AN189" s="80"/>
      <c r="AO189" s="80"/>
      <c r="AP189" s="80"/>
      <c r="AQ189" s="80"/>
      <c r="AR189" s="80"/>
      <c r="AS189" s="80"/>
      <c r="AT189" s="80"/>
      <c r="AU189" s="80"/>
      <c r="AV189" s="80"/>
      <c r="AW189" s="80"/>
      <c r="AX189" s="80"/>
      <c r="AY189" s="80"/>
      <c r="AZ189" s="80"/>
      <c r="BA189" s="80"/>
      <c r="BB189" s="80"/>
      <c r="BC189" s="80">
        <f>BC190</f>
        <v>3.3593630000000001</v>
      </c>
      <c r="BD189" s="80"/>
      <c r="BE189" s="80"/>
      <c r="BF189" s="80"/>
      <c r="BG189" s="80"/>
      <c r="BH189" s="80"/>
      <c r="BI189" s="80"/>
      <c r="BJ189" s="80"/>
      <c r="BK189" s="80"/>
      <c r="BL189" s="80"/>
      <c r="BM189" s="80"/>
      <c r="BN189" s="80"/>
      <c r="BO189" s="80"/>
      <c r="BP189" s="80"/>
      <c r="BQ189" s="80"/>
      <c r="BR189" s="80"/>
      <c r="BS189" s="80"/>
      <c r="BT189" s="80"/>
      <c r="BU189" s="80"/>
      <c r="BV189" s="80"/>
      <c r="BW189" s="80"/>
      <c r="BX189" s="80"/>
      <c r="BY189" s="80"/>
      <c r="BZ189" s="80"/>
      <c r="CA189" s="80"/>
      <c r="CB189" s="80"/>
      <c r="CC189" s="80"/>
      <c r="CD189" s="80"/>
      <c r="CE189" s="80"/>
      <c r="CF189" s="80"/>
      <c r="CG189" s="80"/>
      <c r="CH189" s="80"/>
      <c r="CI189" s="80"/>
      <c r="CJ189" s="80"/>
      <c r="CK189" s="80"/>
      <c r="CL189" s="80"/>
      <c r="CM189" s="80"/>
      <c r="CN189" s="80"/>
      <c r="CO189" s="80"/>
      <c r="CP189" s="80"/>
      <c r="CQ189" s="80"/>
      <c r="CR189" s="80"/>
      <c r="CS189" s="80"/>
      <c r="CT189" s="80"/>
      <c r="CU189" s="80"/>
      <c r="CV189" s="80"/>
      <c r="CW189" s="80"/>
      <c r="CX189" s="80"/>
      <c r="CY189" s="80"/>
      <c r="CZ189" s="80"/>
      <c r="DA189" s="80"/>
      <c r="DB189" s="80"/>
      <c r="DC189" s="80"/>
      <c r="DD189" s="80"/>
      <c r="DE189" s="80"/>
      <c r="DF189" s="80"/>
      <c r="DG189" s="80"/>
      <c r="DH189" s="80"/>
      <c r="DI189" s="80"/>
      <c r="DJ189" s="80"/>
      <c r="DK189" s="80"/>
      <c r="DL189" s="80"/>
      <c r="DM189" s="80"/>
      <c r="DN189" s="80"/>
      <c r="DO189" s="80"/>
      <c r="DP189" s="80"/>
      <c r="DQ189" s="80"/>
      <c r="DR189" s="80"/>
      <c r="DS189" s="80"/>
      <c r="DT189" s="80"/>
      <c r="DU189" s="80"/>
      <c r="DV189" s="80"/>
      <c r="DW189" s="80"/>
      <c r="DX189" s="80"/>
      <c r="DY189" s="80"/>
      <c r="DZ189" s="80"/>
      <c r="EA189" s="80"/>
      <c r="EB189" s="80"/>
      <c r="EC189" s="80"/>
      <c r="ED189" s="80"/>
      <c r="EE189" s="80"/>
      <c r="EF189" s="80"/>
      <c r="EG189" s="80"/>
      <c r="EH189" s="80"/>
      <c r="EI189" s="80"/>
      <c r="EJ189" s="80"/>
      <c r="EK189" s="80"/>
      <c r="EL189" s="80"/>
      <c r="EM189" s="80"/>
      <c r="EN189" s="80"/>
      <c r="EO189" s="80"/>
      <c r="EP189" s="80"/>
      <c r="EQ189" s="80"/>
      <c r="ER189" s="80"/>
      <c r="ES189" s="80"/>
      <c r="ET189" s="80"/>
      <c r="EU189" s="80"/>
      <c r="EV189" s="80"/>
      <c r="EW189" s="80"/>
      <c r="EX189" s="80"/>
      <c r="EY189" s="80"/>
      <c r="EZ189" s="80"/>
      <c r="FA189" s="80"/>
      <c r="FB189" s="84">
        <f>AC189+BC189+CB189+DB189+EB189</f>
        <v>9.2163630000000012</v>
      </c>
      <c r="FC189" s="83"/>
      <c r="FD189" s="83"/>
      <c r="FE189" s="83"/>
      <c r="FF189" s="83"/>
      <c r="FG189" s="83"/>
      <c r="FH189" s="83"/>
      <c r="FI189" s="83"/>
      <c r="FJ189" s="83"/>
      <c r="FK189" s="83"/>
      <c r="FL189" s="83"/>
      <c r="FM189" s="83"/>
      <c r="FN189" s="83"/>
      <c r="FO189" s="83"/>
      <c r="FP189" s="83"/>
      <c r="FQ189" s="83"/>
      <c r="FR189" s="83"/>
      <c r="FS189" s="83"/>
      <c r="FT189" s="83"/>
      <c r="FU189" s="83"/>
      <c r="FV189" s="83"/>
      <c r="FW189" s="83"/>
      <c r="FX189" s="83"/>
      <c r="FY189" s="83"/>
      <c r="FZ189" s="83"/>
      <c r="GA189" s="127"/>
      <c r="GB189" s="81">
        <f>GB190</f>
        <v>5.6950000000000003</v>
      </c>
      <c r="GC189" s="80">
        <f>GC190</f>
        <v>3.3593630000000001</v>
      </c>
      <c r="GD189" s="80"/>
      <c r="GE189" s="80"/>
      <c r="GF189" s="80"/>
      <c r="GG189" s="79">
        <f>SUM(GB189:GF189)</f>
        <v>9.0543630000000004</v>
      </c>
      <c r="GH189" s="1"/>
      <c r="GI189" s="78"/>
      <c r="GJ189" s="78"/>
      <c r="GK189" s="78"/>
      <c r="GL189" s="78"/>
      <c r="GM189" s="78"/>
      <c r="GN189" s="78"/>
      <c r="GO189" s="78"/>
      <c r="GP189" s="78"/>
      <c r="GQ189" s="78"/>
      <c r="GR189" s="78"/>
      <c r="GS189" s="78"/>
      <c r="GT189" s="78"/>
      <c r="GU189" s="78"/>
      <c r="GV189" s="78"/>
      <c r="GW189" s="78"/>
      <c r="GX189" s="78"/>
      <c r="GY189" s="78"/>
      <c r="GZ189" s="78"/>
      <c r="HA189" s="78"/>
      <c r="HB189" s="78"/>
      <c r="HC189" s="78"/>
      <c r="HD189" s="78"/>
      <c r="HE189" s="78"/>
      <c r="HF189" s="78"/>
      <c r="HG189" s="78"/>
      <c r="HH189" s="78"/>
      <c r="HI189" s="78"/>
      <c r="HJ189" s="78"/>
      <c r="HK189" s="78"/>
      <c r="HL189" s="78"/>
      <c r="HM189" s="78"/>
      <c r="HN189" s="78"/>
      <c r="HO189" s="78"/>
      <c r="HP189" s="78"/>
      <c r="HQ189" s="78"/>
      <c r="HR189" s="78"/>
      <c r="HS189" s="78"/>
      <c r="HT189" s="78"/>
      <c r="HU189" s="78"/>
      <c r="HV189" s="78"/>
      <c r="HW189" s="78"/>
      <c r="HX189" s="78"/>
      <c r="HY189" s="78"/>
      <c r="HZ189" s="78"/>
      <c r="IA189" s="78"/>
      <c r="IB189" s="78"/>
      <c r="IC189" s="78"/>
      <c r="ID189" s="78"/>
      <c r="IE189" s="78"/>
      <c r="IF189" s="78"/>
      <c r="IG189" s="78"/>
      <c r="IH189" s="78"/>
      <c r="II189" s="78"/>
      <c r="IJ189" s="78"/>
      <c r="IK189" s="78"/>
      <c r="IL189" s="78"/>
      <c r="IM189" s="78"/>
      <c r="IN189" s="78"/>
      <c r="IO189" s="78"/>
    </row>
    <row r="190" spans="1:249" x14ac:dyDescent="0.25">
      <c r="A190" s="126">
        <f>A186+1</f>
        <v>70</v>
      </c>
      <c r="B190" s="125" t="s">
        <v>23</v>
      </c>
      <c r="C190" s="124" t="s">
        <v>22</v>
      </c>
      <c r="D190" s="123" t="s">
        <v>21</v>
      </c>
      <c r="E190" s="123"/>
      <c r="F190" s="123"/>
      <c r="G190" s="123">
        <v>2008</v>
      </c>
      <c r="H190" s="123">
        <v>2014</v>
      </c>
      <c r="I190" s="122">
        <v>10.68414834</v>
      </c>
      <c r="J190" s="122">
        <v>9.2163630000000012</v>
      </c>
      <c r="K190" s="63"/>
      <c r="L190" s="60"/>
      <c r="M190" s="60"/>
      <c r="N190" s="80"/>
      <c r="O190" s="60"/>
      <c r="P190" s="60"/>
      <c r="Q190" s="55"/>
      <c r="R190" s="60"/>
      <c r="S190" s="60"/>
      <c r="T190" s="55"/>
      <c r="U190" s="60"/>
      <c r="V190" s="60"/>
      <c r="W190" s="55"/>
      <c r="X190" s="60"/>
      <c r="Y190" s="60"/>
      <c r="Z190" s="51"/>
      <c r="AA190" s="121"/>
      <c r="AB190" s="120"/>
      <c r="AC190" s="53">
        <v>5.8570000000000002</v>
      </c>
      <c r="AD190" s="115"/>
      <c r="AE190" s="115"/>
      <c r="AF190" s="115"/>
      <c r="AG190" s="115"/>
      <c r="AH190" s="115"/>
      <c r="AI190" s="115"/>
      <c r="AJ190" s="115"/>
      <c r="AK190" s="115"/>
      <c r="AL190" s="115"/>
      <c r="AM190" s="115"/>
      <c r="AN190" s="115"/>
      <c r="AO190" s="115"/>
      <c r="AP190" s="115"/>
      <c r="AQ190" s="115"/>
      <c r="AR190" s="115"/>
      <c r="AS190" s="115"/>
      <c r="AT190" s="115"/>
      <c r="AU190" s="115"/>
      <c r="AV190" s="115"/>
      <c r="AW190" s="115"/>
      <c r="AX190" s="115"/>
      <c r="AY190" s="115"/>
      <c r="AZ190" s="115"/>
      <c r="BA190" s="115"/>
      <c r="BB190" s="115"/>
      <c r="BC190" s="115">
        <v>3.3593630000000001</v>
      </c>
      <c r="BD190" s="115"/>
      <c r="BE190" s="115"/>
      <c r="BF190" s="115"/>
      <c r="BG190" s="115"/>
      <c r="BH190" s="115"/>
      <c r="BI190" s="115"/>
      <c r="BJ190" s="115"/>
      <c r="BK190" s="115"/>
      <c r="BL190" s="115"/>
      <c r="BM190" s="115"/>
      <c r="BN190" s="115"/>
      <c r="BO190" s="115"/>
      <c r="BP190" s="115"/>
      <c r="BQ190" s="115"/>
      <c r="BR190" s="115"/>
      <c r="BS190" s="115"/>
      <c r="BT190" s="115"/>
      <c r="BU190" s="115"/>
      <c r="BV190" s="115"/>
      <c r="BW190" s="115"/>
      <c r="BX190" s="115"/>
      <c r="BY190" s="115"/>
      <c r="BZ190" s="115"/>
      <c r="CA190" s="115"/>
      <c r="CB190" s="115"/>
      <c r="CC190" s="115"/>
      <c r="CD190" s="115"/>
      <c r="CE190" s="115"/>
      <c r="CF190" s="115"/>
      <c r="CG190" s="115"/>
      <c r="CH190" s="115"/>
      <c r="CI190" s="115"/>
      <c r="CJ190" s="115"/>
      <c r="CK190" s="115"/>
      <c r="CL190" s="115"/>
      <c r="CM190" s="115"/>
      <c r="CN190" s="115"/>
      <c r="CO190" s="115"/>
      <c r="CP190" s="115"/>
      <c r="CQ190" s="115"/>
      <c r="CR190" s="115"/>
      <c r="CS190" s="115"/>
      <c r="CT190" s="115"/>
      <c r="CU190" s="115"/>
      <c r="CV190" s="115"/>
      <c r="CW190" s="115"/>
      <c r="CX190" s="115"/>
      <c r="CY190" s="115"/>
      <c r="CZ190" s="115"/>
      <c r="DA190" s="115"/>
      <c r="DB190" s="115"/>
      <c r="DC190" s="115"/>
      <c r="DD190" s="115"/>
      <c r="DE190" s="115"/>
      <c r="DF190" s="115"/>
      <c r="DG190" s="115"/>
      <c r="DH190" s="115"/>
      <c r="DI190" s="115"/>
      <c r="DJ190" s="115"/>
      <c r="DK190" s="115"/>
      <c r="DL190" s="115"/>
      <c r="DM190" s="115"/>
      <c r="DN190" s="115"/>
      <c r="DO190" s="115"/>
      <c r="DP190" s="115"/>
      <c r="DQ190" s="115"/>
      <c r="DR190" s="115"/>
      <c r="DS190" s="115"/>
      <c r="DT190" s="115"/>
      <c r="DU190" s="115"/>
      <c r="DV190" s="115"/>
      <c r="DW190" s="115"/>
      <c r="DX190" s="115"/>
      <c r="DY190" s="115"/>
      <c r="DZ190" s="115"/>
      <c r="EA190" s="115"/>
      <c r="EB190" s="115"/>
      <c r="EC190" s="115"/>
      <c r="ED190" s="115"/>
      <c r="EE190" s="115"/>
      <c r="EF190" s="115"/>
      <c r="EG190" s="115"/>
      <c r="EH190" s="115"/>
      <c r="EI190" s="115"/>
      <c r="EJ190" s="115"/>
      <c r="EK190" s="115"/>
      <c r="EL190" s="115"/>
      <c r="EM190" s="115"/>
      <c r="EN190" s="115"/>
      <c r="EO190" s="115"/>
      <c r="EP190" s="115"/>
      <c r="EQ190" s="115"/>
      <c r="ER190" s="115"/>
      <c r="ES190" s="115"/>
      <c r="ET190" s="115"/>
      <c r="EU190" s="115"/>
      <c r="EV190" s="115"/>
      <c r="EW190" s="115"/>
      <c r="EX190" s="115"/>
      <c r="EY190" s="115"/>
      <c r="EZ190" s="115"/>
      <c r="FA190" s="115"/>
      <c r="FB190" s="119">
        <f>AC190+BC190+CB190+DB190+EB190</f>
        <v>9.2163630000000012</v>
      </c>
      <c r="FC190" s="118"/>
      <c r="FD190" s="118"/>
      <c r="FE190" s="118"/>
      <c r="FF190" s="118"/>
      <c r="FG190" s="118"/>
      <c r="FH190" s="118"/>
      <c r="FI190" s="118"/>
      <c r="FJ190" s="118"/>
      <c r="FK190" s="118"/>
      <c r="FL190" s="118"/>
      <c r="FM190" s="118"/>
      <c r="FN190" s="118"/>
      <c r="FO190" s="118"/>
      <c r="FP190" s="118"/>
      <c r="FQ190" s="118"/>
      <c r="FR190" s="118"/>
      <c r="FS190" s="118"/>
      <c r="FT190" s="118"/>
      <c r="FU190" s="118"/>
      <c r="FV190" s="118"/>
      <c r="FW190" s="118"/>
      <c r="FX190" s="118"/>
      <c r="FY190" s="118"/>
      <c r="FZ190" s="118"/>
      <c r="GA190" s="117"/>
      <c r="GB190" s="116">
        <v>5.6950000000000003</v>
      </c>
      <c r="GC190" s="115">
        <v>3.3593630000000001</v>
      </c>
      <c r="GD190" s="115"/>
      <c r="GE190" s="115"/>
      <c r="GF190" s="115"/>
      <c r="GG190" s="114">
        <f>SUM(GB190:GF190)</f>
        <v>9.0543630000000004</v>
      </c>
    </row>
    <row r="191" spans="1:249" s="103" customFormat="1" x14ac:dyDescent="0.25">
      <c r="A191" s="113" t="s">
        <v>20</v>
      </c>
      <c r="B191" s="112" t="s">
        <v>19</v>
      </c>
      <c r="C191" s="111"/>
      <c r="D191" s="108"/>
      <c r="E191" s="85"/>
      <c r="F191" s="85"/>
      <c r="G191" s="110"/>
      <c r="H191" s="110"/>
      <c r="I191" s="105"/>
      <c r="J191" s="105"/>
      <c r="K191" s="106"/>
      <c r="L191" s="85" t="e">
        <f>SUM(#REF!)</f>
        <v>#REF!</v>
      </c>
      <c r="M191" s="85" t="e">
        <f>SUM(#REF!)</f>
        <v>#REF!</v>
      </c>
      <c r="N191" s="105"/>
      <c r="O191" s="85"/>
      <c r="P191" s="85"/>
      <c r="Q191" s="105"/>
      <c r="R191" s="85"/>
      <c r="S191" s="85"/>
      <c r="T191" s="105"/>
      <c r="U191" s="85"/>
      <c r="V191" s="85"/>
      <c r="W191" s="105"/>
      <c r="X191" s="85"/>
      <c r="Y191" s="85"/>
      <c r="Z191" s="104"/>
      <c r="AA191" s="59"/>
      <c r="AB191" s="58"/>
      <c r="AC191" s="106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5"/>
      <c r="AP191" s="105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5"/>
      <c r="BB191" s="105"/>
      <c r="BC191" s="105"/>
      <c r="BD191" s="105"/>
      <c r="BE191" s="105"/>
      <c r="BF191" s="105"/>
      <c r="BG191" s="105"/>
      <c r="BH191" s="105"/>
      <c r="BI191" s="105"/>
      <c r="BJ191" s="105"/>
      <c r="BK191" s="105"/>
      <c r="BL191" s="105"/>
      <c r="BM191" s="105"/>
      <c r="BN191" s="105"/>
      <c r="BO191" s="105"/>
      <c r="BP191" s="105"/>
      <c r="BQ191" s="105"/>
      <c r="BR191" s="105"/>
      <c r="BS191" s="105"/>
      <c r="BT191" s="105"/>
      <c r="BU191" s="105"/>
      <c r="BV191" s="105"/>
      <c r="BW191" s="105"/>
      <c r="BX191" s="105"/>
      <c r="BY191" s="105"/>
      <c r="BZ191" s="105"/>
      <c r="CA191" s="105"/>
      <c r="CB191" s="105"/>
      <c r="CC191" s="105"/>
      <c r="CD191" s="105"/>
      <c r="CE191" s="105"/>
      <c r="CF191" s="105"/>
      <c r="CG191" s="105"/>
      <c r="CH191" s="105"/>
      <c r="CI191" s="105"/>
      <c r="CJ191" s="105"/>
      <c r="CK191" s="105"/>
      <c r="CL191" s="105"/>
      <c r="CM191" s="105"/>
      <c r="CN191" s="105"/>
      <c r="CO191" s="105"/>
      <c r="CP191" s="105"/>
      <c r="CQ191" s="105"/>
      <c r="CR191" s="105"/>
      <c r="CS191" s="105"/>
      <c r="CT191" s="105"/>
      <c r="CU191" s="105"/>
      <c r="CV191" s="105"/>
      <c r="CW191" s="105"/>
      <c r="CX191" s="105"/>
      <c r="CY191" s="105"/>
      <c r="CZ191" s="105"/>
      <c r="DA191" s="105"/>
      <c r="DB191" s="105"/>
      <c r="DC191" s="105"/>
      <c r="DD191" s="105"/>
      <c r="DE191" s="105"/>
      <c r="DF191" s="105"/>
      <c r="DG191" s="105"/>
      <c r="DH191" s="105"/>
      <c r="DI191" s="105"/>
      <c r="DJ191" s="105"/>
      <c r="DK191" s="105"/>
      <c r="DL191" s="105"/>
      <c r="DM191" s="105"/>
      <c r="DN191" s="105"/>
      <c r="DO191" s="105"/>
      <c r="DP191" s="105"/>
      <c r="DQ191" s="105"/>
      <c r="DR191" s="105"/>
      <c r="DS191" s="105"/>
      <c r="DT191" s="105"/>
      <c r="DU191" s="105"/>
      <c r="DV191" s="105"/>
      <c r="DW191" s="105"/>
      <c r="DX191" s="105"/>
      <c r="DY191" s="105"/>
      <c r="DZ191" s="105"/>
      <c r="EA191" s="105"/>
      <c r="EB191" s="105"/>
      <c r="EC191" s="105"/>
      <c r="ED191" s="105"/>
      <c r="EE191" s="105"/>
      <c r="EF191" s="105"/>
      <c r="EG191" s="105"/>
      <c r="EH191" s="105"/>
      <c r="EI191" s="105"/>
      <c r="EJ191" s="105"/>
      <c r="EK191" s="105"/>
      <c r="EL191" s="105"/>
      <c r="EM191" s="105"/>
      <c r="EN191" s="105"/>
      <c r="EO191" s="105"/>
      <c r="EP191" s="105"/>
      <c r="EQ191" s="105"/>
      <c r="ER191" s="105"/>
      <c r="ES191" s="105"/>
      <c r="ET191" s="105"/>
      <c r="EU191" s="105"/>
      <c r="EV191" s="105"/>
      <c r="EW191" s="105"/>
      <c r="EX191" s="105"/>
      <c r="EY191" s="105"/>
      <c r="EZ191" s="105"/>
      <c r="FA191" s="105"/>
      <c r="FB191" s="109"/>
      <c r="FC191" s="108"/>
      <c r="FD191" s="108"/>
      <c r="FE191" s="108"/>
      <c r="FF191" s="108"/>
      <c r="FG191" s="108"/>
      <c r="FH191" s="108"/>
      <c r="FI191" s="108"/>
      <c r="FJ191" s="108"/>
      <c r="FK191" s="108"/>
      <c r="FL191" s="108"/>
      <c r="FM191" s="108"/>
      <c r="FN191" s="108"/>
      <c r="FO191" s="108"/>
      <c r="FP191" s="108"/>
      <c r="FQ191" s="108"/>
      <c r="FR191" s="108"/>
      <c r="FS191" s="108"/>
      <c r="FT191" s="108"/>
      <c r="FU191" s="108"/>
      <c r="FV191" s="108"/>
      <c r="FW191" s="108"/>
      <c r="FX191" s="108"/>
      <c r="FY191" s="108"/>
      <c r="FZ191" s="108"/>
      <c r="GA191" s="107"/>
      <c r="GB191" s="106"/>
      <c r="GC191" s="105"/>
      <c r="GD191" s="105"/>
      <c r="GE191" s="105"/>
      <c r="GF191" s="105"/>
      <c r="GG191" s="104"/>
      <c r="GH191" s="1"/>
      <c r="GI191" s="78"/>
      <c r="GJ191" s="78"/>
      <c r="GK191" s="78"/>
      <c r="GL191" s="78"/>
      <c r="GM191" s="78"/>
      <c r="GN191" s="78"/>
      <c r="GO191" s="78"/>
      <c r="GP191" s="78"/>
      <c r="GQ191" s="78"/>
      <c r="GR191" s="78"/>
      <c r="GS191" s="78"/>
      <c r="GT191" s="78"/>
      <c r="GU191" s="78"/>
      <c r="GV191" s="78"/>
      <c r="GW191" s="78"/>
      <c r="GX191" s="78"/>
      <c r="GY191" s="78"/>
      <c r="GZ191" s="78"/>
      <c r="HA191" s="78"/>
      <c r="HB191" s="78"/>
      <c r="HC191" s="78"/>
      <c r="HD191" s="78"/>
      <c r="HE191" s="78"/>
      <c r="HF191" s="78"/>
      <c r="HG191" s="78"/>
      <c r="HH191" s="78"/>
      <c r="HI191" s="78"/>
      <c r="HJ191" s="78"/>
      <c r="HK191" s="78"/>
      <c r="HL191" s="78"/>
      <c r="HM191" s="78"/>
      <c r="HN191" s="78"/>
      <c r="HO191" s="78"/>
      <c r="HP191" s="78"/>
      <c r="HQ191" s="78"/>
      <c r="HR191" s="78"/>
      <c r="HS191" s="78"/>
      <c r="HT191" s="78"/>
      <c r="HU191" s="78"/>
      <c r="HV191" s="78"/>
      <c r="HW191" s="78"/>
      <c r="HX191" s="78"/>
      <c r="HY191" s="78"/>
      <c r="HZ191" s="78"/>
      <c r="IA191" s="78"/>
      <c r="IB191" s="78"/>
      <c r="IC191" s="78"/>
      <c r="ID191" s="78"/>
      <c r="IE191" s="78"/>
      <c r="IF191" s="78"/>
      <c r="IG191" s="78"/>
      <c r="IH191" s="78"/>
      <c r="II191" s="78"/>
      <c r="IJ191" s="78"/>
      <c r="IK191" s="78"/>
      <c r="IL191" s="78"/>
      <c r="IM191" s="78"/>
      <c r="IN191" s="78"/>
      <c r="IO191" s="78"/>
    </row>
    <row r="192" spans="1:249" s="78" customFormat="1" ht="16.5" thickBot="1" x14ac:dyDescent="0.3">
      <c r="A192" s="102" t="s">
        <v>18</v>
      </c>
      <c r="B192" s="101" t="s">
        <v>17</v>
      </c>
      <c r="C192" s="41"/>
      <c r="D192" s="97"/>
      <c r="E192" s="94"/>
      <c r="F192" s="94"/>
      <c r="G192" s="40"/>
      <c r="H192" s="40"/>
      <c r="I192" s="94">
        <f>I193+I194+I195+I196</f>
        <v>0</v>
      </c>
      <c r="J192" s="94">
        <f>J193+J194+J195+J196</f>
        <v>0</v>
      </c>
      <c r="K192" s="95">
        <f>K193+K194+K195+K196</f>
        <v>0</v>
      </c>
      <c r="L192" s="94">
        <f>L193+L194+L195+L196</f>
        <v>0</v>
      </c>
      <c r="M192" s="94">
        <f>M193+M194+M195+M196</f>
        <v>0</v>
      </c>
      <c r="N192" s="94">
        <f>N193+N194+N195+N196</f>
        <v>0</v>
      </c>
      <c r="O192" s="94">
        <f>O193+O194+O195+O196</f>
        <v>0</v>
      </c>
      <c r="P192" s="94">
        <f>P193+P194+P195+P196</f>
        <v>0</v>
      </c>
      <c r="Q192" s="94">
        <f>Q193+Q194+Q195+Q196</f>
        <v>0</v>
      </c>
      <c r="R192" s="94">
        <f>R193+R194+R195+R196</f>
        <v>0</v>
      </c>
      <c r="S192" s="94">
        <f>S193+S194+S195+S196</f>
        <v>0</v>
      </c>
      <c r="T192" s="94">
        <f>T193+T194+T195+T196</f>
        <v>0</v>
      </c>
      <c r="U192" s="94">
        <f>U193+U194+U195+U196</f>
        <v>0</v>
      </c>
      <c r="V192" s="94">
        <f>V193+V194+V195+V196</f>
        <v>0</v>
      </c>
      <c r="W192" s="94">
        <f>W193+W194+W195+W196</f>
        <v>0</v>
      </c>
      <c r="X192" s="94">
        <f>X193+X194+X195+X196</f>
        <v>0</v>
      </c>
      <c r="Y192" s="94">
        <f>Y193+Y194+Y195+Y196</f>
        <v>0</v>
      </c>
      <c r="Z192" s="93"/>
      <c r="AA192" s="100"/>
      <c r="AB192" s="99"/>
      <c r="AC192" s="95">
        <f>AC193+AC194+AC195+AC196</f>
        <v>0</v>
      </c>
      <c r="AD192" s="94">
        <f>AD193+AD194+AD195+AD196</f>
        <v>0</v>
      </c>
      <c r="AE192" s="94">
        <f>AE193+AE194+AE195+AE196</f>
        <v>0</v>
      </c>
      <c r="AF192" s="94">
        <f>AF193+AF194+AF195+AF196</f>
        <v>0</v>
      </c>
      <c r="AG192" s="94">
        <f>AG193+AG194+AG195+AG196</f>
        <v>0</v>
      </c>
      <c r="AH192" s="94">
        <f>AH193+AH194+AH195+AH196</f>
        <v>0</v>
      </c>
      <c r="AI192" s="94">
        <f>AI193+AI194+AI195+AI196</f>
        <v>0</v>
      </c>
      <c r="AJ192" s="94">
        <f>AJ193+AJ194+AJ195+AJ196</f>
        <v>0</v>
      </c>
      <c r="AK192" s="94">
        <f>AK193+AK194+AK195+AK196</f>
        <v>0</v>
      </c>
      <c r="AL192" s="94">
        <f>AL193+AL194+AL195+AL196</f>
        <v>0</v>
      </c>
      <c r="AM192" s="94">
        <f>AM193+AM194+AM195+AM196</f>
        <v>0</v>
      </c>
      <c r="AN192" s="94">
        <f>AN193+AN194+AN195+AN196</f>
        <v>0</v>
      </c>
      <c r="AO192" s="94">
        <f>AO193+AO194+AO195+AO196</f>
        <v>0</v>
      </c>
      <c r="AP192" s="94">
        <f>AP193+AP194+AP195+AP196</f>
        <v>0</v>
      </c>
      <c r="AQ192" s="94">
        <f>AQ193+AQ194+AQ195+AQ196</f>
        <v>0</v>
      </c>
      <c r="AR192" s="94">
        <f>AR193+AR194+AR195+AR196</f>
        <v>0</v>
      </c>
      <c r="AS192" s="94">
        <f>AS193+AS194+AS195+AS196</f>
        <v>0</v>
      </c>
      <c r="AT192" s="94">
        <f>AT193+AT194+AT195+AT196</f>
        <v>0</v>
      </c>
      <c r="AU192" s="94">
        <f>AU193+AU194+AU195+AU196</f>
        <v>0</v>
      </c>
      <c r="AV192" s="94">
        <f>AV193+AV194+AV195+AV196</f>
        <v>0</v>
      </c>
      <c r="AW192" s="94">
        <f>AW193+AW194+AW195+AW196</f>
        <v>0</v>
      </c>
      <c r="AX192" s="94">
        <f>AX193+AX194+AX195+AX196</f>
        <v>0</v>
      </c>
      <c r="AY192" s="94">
        <f>AY193+AY194+AY195+AY196</f>
        <v>0</v>
      </c>
      <c r="AZ192" s="94">
        <f>AZ193+AZ194+AZ195+AZ196</f>
        <v>0</v>
      </c>
      <c r="BA192" s="94">
        <f>BA193+BA194+BA195+BA196</f>
        <v>0</v>
      </c>
      <c r="BB192" s="94">
        <f>BB193+BB194+BB195+BB196</f>
        <v>0</v>
      </c>
      <c r="BC192" s="94">
        <f>BC193+BC194+BC195+BC196</f>
        <v>0</v>
      </c>
      <c r="BD192" s="94">
        <f>BD193+BD194+BD195+BD196</f>
        <v>0</v>
      </c>
      <c r="BE192" s="94">
        <f>BE193+BE194+BE195+BE196</f>
        <v>0</v>
      </c>
      <c r="BF192" s="94">
        <f>BF193+BF194+BF195+BF196</f>
        <v>0</v>
      </c>
      <c r="BG192" s="94">
        <f>BG193+BG194+BG195+BG196</f>
        <v>0</v>
      </c>
      <c r="BH192" s="94">
        <f>BH193+BH194+BH195+BH196</f>
        <v>0</v>
      </c>
      <c r="BI192" s="94">
        <f>BI193+BI194+BI195+BI196</f>
        <v>0</v>
      </c>
      <c r="BJ192" s="94">
        <f>BJ193+BJ194+BJ195+BJ196</f>
        <v>0</v>
      </c>
      <c r="BK192" s="94">
        <f>BK193+BK194+BK195+BK196</f>
        <v>0</v>
      </c>
      <c r="BL192" s="94">
        <f>BL193+BL194+BL195+BL196</f>
        <v>0</v>
      </c>
      <c r="BM192" s="94">
        <f>BM193+BM194+BM195+BM196</f>
        <v>0</v>
      </c>
      <c r="BN192" s="94">
        <f>BN193+BN194+BN195+BN196</f>
        <v>0</v>
      </c>
      <c r="BO192" s="94">
        <f>BO193+BO194+BO195+BO196</f>
        <v>0</v>
      </c>
      <c r="BP192" s="94">
        <f>BP193+BP194+BP195+BP196</f>
        <v>0</v>
      </c>
      <c r="BQ192" s="94">
        <f>BQ193+BQ194+BQ195+BQ196</f>
        <v>0</v>
      </c>
      <c r="BR192" s="94">
        <f>BR193+BR194+BR195+BR196</f>
        <v>0</v>
      </c>
      <c r="BS192" s="94">
        <f>BS193+BS194+BS195+BS196</f>
        <v>0</v>
      </c>
      <c r="BT192" s="94">
        <f>BT193+BT194+BT195+BT196</f>
        <v>0</v>
      </c>
      <c r="BU192" s="94">
        <f>BU193+BU194+BU195+BU196</f>
        <v>0</v>
      </c>
      <c r="BV192" s="94">
        <f>BV193+BV194+BV195+BV196</f>
        <v>0</v>
      </c>
      <c r="BW192" s="94">
        <f>BW193+BW194+BW195+BW196</f>
        <v>0</v>
      </c>
      <c r="BX192" s="94">
        <f>BX193+BX194+BX195+BX196</f>
        <v>0</v>
      </c>
      <c r="BY192" s="94">
        <f>BY193+BY194+BY195+BY196</f>
        <v>0</v>
      </c>
      <c r="BZ192" s="94">
        <f>BZ193+BZ194+BZ195+BZ196</f>
        <v>0</v>
      </c>
      <c r="CA192" s="94">
        <f>CA193+CA194+CA195+CA196</f>
        <v>0</v>
      </c>
      <c r="CB192" s="94">
        <f>CB193+CB194+CB195+CB196</f>
        <v>0</v>
      </c>
      <c r="CC192" s="94">
        <f>CC193+CC194+CC195+CC196</f>
        <v>0</v>
      </c>
      <c r="CD192" s="94">
        <f>CD193+CD194+CD195+CD196</f>
        <v>0</v>
      </c>
      <c r="CE192" s="94">
        <f>CE193+CE194+CE195+CE196</f>
        <v>0</v>
      </c>
      <c r="CF192" s="94">
        <f>CF193+CF194+CF195+CF196</f>
        <v>0</v>
      </c>
      <c r="CG192" s="94">
        <f>CG193+CG194+CG195+CG196</f>
        <v>0</v>
      </c>
      <c r="CH192" s="94">
        <f>CH193+CH194+CH195+CH196</f>
        <v>0</v>
      </c>
      <c r="CI192" s="94">
        <f>CI193+CI194+CI195+CI196</f>
        <v>0</v>
      </c>
      <c r="CJ192" s="94">
        <f>CJ193+CJ194+CJ195+CJ196</f>
        <v>0</v>
      </c>
      <c r="CK192" s="94">
        <f>CK193+CK194+CK195+CK196</f>
        <v>0</v>
      </c>
      <c r="CL192" s="94">
        <f>CL193+CL194+CL195+CL196</f>
        <v>0</v>
      </c>
      <c r="CM192" s="94">
        <f>CM193+CM194+CM195+CM196</f>
        <v>0</v>
      </c>
      <c r="CN192" s="94">
        <f>CN193+CN194+CN195+CN196</f>
        <v>0</v>
      </c>
      <c r="CO192" s="94">
        <f>CO193+CO194+CO195+CO196</f>
        <v>0</v>
      </c>
      <c r="CP192" s="94">
        <f>CP193+CP194+CP195+CP196</f>
        <v>0</v>
      </c>
      <c r="CQ192" s="94">
        <f>CQ193+CQ194+CQ195+CQ196</f>
        <v>0</v>
      </c>
      <c r="CR192" s="94">
        <f>CR193+CR194+CR195+CR196</f>
        <v>0</v>
      </c>
      <c r="CS192" s="94">
        <f>CS193+CS194+CS195+CS196</f>
        <v>0</v>
      </c>
      <c r="CT192" s="94">
        <f>CT193+CT194+CT195+CT196</f>
        <v>0</v>
      </c>
      <c r="CU192" s="94">
        <f>CU193+CU194+CU195+CU196</f>
        <v>0</v>
      </c>
      <c r="CV192" s="94">
        <f>CV193+CV194+CV195+CV196</f>
        <v>0</v>
      </c>
      <c r="CW192" s="94">
        <f>CW193+CW194+CW195+CW196</f>
        <v>0</v>
      </c>
      <c r="CX192" s="94">
        <f>CX193+CX194+CX195+CX196</f>
        <v>0</v>
      </c>
      <c r="CY192" s="94">
        <f>CY193+CY194+CY195+CY196</f>
        <v>0</v>
      </c>
      <c r="CZ192" s="94">
        <f>CZ193+CZ194+CZ195+CZ196</f>
        <v>0</v>
      </c>
      <c r="DA192" s="94">
        <f>DA193+DA194+DA195+DA196</f>
        <v>0</v>
      </c>
      <c r="DB192" s="94">
        <f>DB193+DB194+DB195+DB196</f>
        <v>0</v>
      </c>
      <c r="DC192" s="94">
        <f>DC193+DC194+DC195+DC196</f>
        <v>0</v>
      </c>
      <c r="DD192" s="94">
        <f>DD193+DD194+DD195+DD196</f>
        <v>0</v>
      </c>
      <c r="DE192" s="94">
        <f>DE193+DE194+DE195+DE196</f>
        <v>0</v>
      </c>
      <c r="DF192" s="94">
        <f>DF193+DF194+DF195+DF196</f>
        <v>0</v>
      </c>
      <c r="DG192" s="94">
        <f>DG193+DG194+DG195+DG196</f>
        <v>0</v>
      </c>
      <c r="DH192" s="94">
        <f>DH193+DH194+DH195+DH196</f>
        <v>0</v>
      </c>
      <c r="DI192" s="94">
        <f>DI193+DI194+DI195+DI196</f>
        <v>0</v>
      </c>
      <c r="DJ192" s="94">
        <f>DJ193+DJ194+DJ195+DJ196</f>
        <v>0</v>
      </c>
      <c r="DK192" s="94">
        <f>DK193+DK194+DK195+DK196</f>
        <v>0</v>
      </c>
      <c r="DL192" s="94">
        <f>DL193+DL194+DL195+DL196</f>
        <v>0</v>
      </c>
      <c r="DM192" s="94">
        <f>DM193+DM194+DM195+DM196</f>
        <v>0</v>
      </c>
      <c r="DN192" s="94">
        <f>DN193+DN194+DN195+DN196</f>
        <v>0</v>
      </c>
      <c r="DO192" s="94">
        <f>DO193+DO194+DO195+DO196</f>
        <v>0</v>
      </c>
      <c r="DP192" s="94">
        <f>DP193+DP194+DP195+DP196</f>
        <v>0</v>
      </c>
      <c r="DQ192" s="94">
        <f>DQ193+DQ194+DQ195+DQ196</f>
        <v>0</v>
      </c>
      <c r="DR192" s="94">
        <f>DR193+DR194+DR195+DR196</f>
        <v>0</v>
      </c>
      <c r="DS192" s="94">
        <f>DS193+DS194+DS195+DS196</f>
        <v>0</v>
      </c>
      <c r="DT192" s="94">
        <f>DT193+DT194+DT195+DT196</f>
        <v>0</v>
      </c>
      <c r="DU192" s="94">
        <f>DU193+DU194+DU195+DU196</f>
        <v>0</v>
      </c>
      <c r="DV192" s="94">
        <f>DV193+DV194+DV195+DV196</f>
        <v>0</v>
      </c>
      <c r="DW192" s="94">
        <f>DW193+DW194+DW195+DW196</f>
        <v>0</v>
      </c>
      <c r="DX192" s="94">
        <f>DX193+DX194+DX195+DX196</f>
        <v>0</v>
      </c>
      <c r="DY192" s="94">
        <f>DY193+DY194+DY195+DY196</f>
        <v>0</v>
      </c>
      <c r="DZ192" s="94">
        <f>DZ193+DZ194+DZ195+DZ196</f>
        <v>0</v>
      </c>
      <c r="EA192" s="94">
        <f>EA193+EA194+EA195+EA196</f>
        <v>0</v>
      </c>
      <c r="EB192" s="94">
        <f>EB193+EB194+EB195+EB196</f>
        <v>0</v>
      </c>
      <c r="EC192" s="94">
        <f>EC193+EC194+EC195+EC196</f>
        <v>0</v>
      </c>
      <c r="ED192" s="94">
        <f>ED193+ED194+ED195+ED196</f>
        <v>0</v>
      </c>
      <c r="EE192" s="94">
        <f>EE193+EE194+EE195+EE196</f>
        <v>0</v>
      </c>
      <c r="EF192" s="94">
        <f>EF193+EF194+EF195+EF196</f>
        <v>0</v>
      </c>
      <c r="EG192" s="94">
        <f>EG193+EG194+EG195+EG196</f>
        <v>0</v>
      </c>
      <c r="EH192" s="94">
        <f>EH193+EH194+EH195+EH196</f>
        <v>0</v>
      </c>
      <c r="EI192" s="94">
        <f>EI193+EI194+EI195+EI196</f>
        <v>0</v>
      </c>
      <c r="EJ192" s="94">
        <f>EJ193+EJ194+EJ195+EJ196</f>
        <v>0</v>
      </c>
      <c r="EK192" s="94">
        <f>EK193+EK194+EK195+EK196</f>
        <v>0</v>
      </c>
      <c r="EL192" s="94">
        <f>EL193+EL194+EL195+EL196</f>
        <v>0</v>
      </c>
      <c r="EM192" s="94">
        <f>EM193+EM194+EM195+EM196</f>
        <v>0</v>
      </c>
      <c r="EN192" s="94">
        <f>EN193+EN194+EN195+EN196</f>
        <v>0</v>
      </c>
      <c r="EO192" s="94">
        <f>EO193+EO194+EO195+EO196</f>
        <v>0</v>
      </c>
      <c r="EP192" s="94">
        <f>EP193+EP194+EP195+EP196</f>
        <v>0</v>
      </c>
      <c r="EQ192" s="94">
        <f>EQ193+EQ194+EQ195+EQ196</f>
        <v>0</v>
      </c>
      <c r="ER192" s="94">
        <f>ER193+ER194+ER195+ER196</f>
        <v>0</v>
      </c>
      <c r="ES192" s="94">
        <f>ES193+ES194+ES195+ES196</f>
        <v>0</v>
      </c>
      <c r="ET192" s="94">
        <f>ET193+ET194+ET195+ET196</f>
        <v>0</v>
      </c>
      <c r="EU192" s="94">
        <f>EU193+EU194+EU195+EU196</f>
        <v>0</v>
      </c>
      <c r="EV192" s="94">
        <f>EV193+EV194+EV195+EV196</f>
        <v>0</v>
      </c>
      <c r="EW192" s="94">
        <f>EW193+EW194+EW195+EW196</f>
        <v>0</v>
      </c>
      <c r="EX192" s="94">
        <f>EX193+EX194+EX195+EX196</f>
        <v>0</v>
      </c>
      <c r="EY192" s="94">
        <f>EY193+EY194+EY195+EY196</f>
        <v>0</v>
      </c>
      <c r="EZ192" s="94">
        <f>EZ193+EZ194+EZ195+EZ196</f>
        <v>0</v>
      </c>
      <c r="FA192" s="94">
        <f>FA193+FA194+FA195+FA196</f>
        <v>0</v>
      </c>
      <c r="FB192" s="98">
        <f>AC192+BC192+CB192+DB192+EB192</f>
        <v>0</v>
      </c>
      <c r="FC192" s="97"/>
      <c r="FD192" s="97"/>
      <c r="FE192" s="97"/>
      <c r="FF192" s="97"/>
      <c r="FG192" s="97"/>
      <c r="FH192" s="97"/>
      <c r="FI192" s="97"/>
      <c r="FJ192" s="97"/>
      <c r="FK192" s="97"/>
      <c r="FL192" s="97"/>
      <c r="FM192" s="97"/>
      <c r="FN192" s="97"/>
      <c r="FO192" s="97"/>
      <c r="FP192" s="97"/>
      <c r="FQ192" s="97"/>
      <c r="FR192" s="97"/>
      <c r="FS192" s="97"/>
      <c r="FT192" s="97"/>
      <c r="FU192" s="97"/>
      <c r="FV192" s="97"/>
      <c r="FW192" s="97"/>
      <c r="FX192" s="97"/>
      <c r="FY192" s="97"/>
      <c r="FZ192" s="97"/>
      <c r="GA192" s="96"/>
      <c r="GB192" s="95">
        <f>GB193+GB194+GB195+GB196</f>
        <v>0</v>
      </c>
      <c r="GC192" s="94">
        <f>GC193+GC194+GC195+GC196</f>
        <v>0</v>
      </c>
      <c r="GD192" s="94">
        <f>GD193+GD194+GD195+GD196</f>
        <v>0</v>
      </c>
      <c r="GE192" s="94">
        <f>GE193+GE194+GE195+GE196</f>
        <v>0</v>
      </c>
      <c r="GF192" s="94">
        <f>GF193+GF194+GF195+GF196</f>
        <v>0</v>
      </c>
      <c r="GG192" s="93">
        <f>SUM(GB192:GF192)</f>
        <v>0</v>
      </c>
      <c r="GH192" s="1"/>
    </row>
    <row r="193" spans="1:249" ht="35.25" hidden="1" customHeight="1" x14ac:dyDescent="0.25">
      <c r="A193" s="92" t="s">
        <v>16</v>
      </c>
      <c r="B193" s="91" t="s">
        <v>15</v>
      </c>
      <c r="C193" s="70"/>
      <c r="D193" s="69"/>
      <c r="E193" s="90"/>
      <c r="F193" s="90"/>
      <c r="G193" s="69"/>
      <c r="H193" s="69"/>
      <c r="I193" s="66"/>
      <c r="J193" s="66"/>
      <c r="K193" s="67"/>
      <c r="L193" s="90"/>
      <c r="M193" s="90"/>
      <c r="N193" s="66"/>
      <c r="O193" s="90"/>
      <c r="P193" s="90"/>
      <c r="Q193" s="66"/>
      <c r="R193" s="90"/>
      <c r="S193" s="90"/>
      <c r="T193" s="66"/>
      <c r="U193" s="90"/>
      <c r="V193" s="90"/>
      <c r="W193" s="66"/>
      <c r="X193" s="90"/>
      <c r="Y193" s="90"/>
      <c r="Z193" s="65"/>
      <c r="AA193" s="59" t="e">
        <f>#REF!+L193+O193+R193+U193+X193</f>
        <v>#REF!</v>
      </c>
      <c r="AB193" s="58" t="e">
        <f>#REF!+M193+P193+S193+V193+Y193</f>
        <v>#REF!</v>
      </c>
      <c r="AC193" s="67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  <c r="AZ193" s="66"/>
      <c r="BA193" s="66"/>
      <c r="BB193" s="66"/>
      <c r="BC193" s="66"/>
      <c r="BD193" s="66"/>
      <c r="BE193" s="66"/>
      <c r="BF193" s="66"/>
      <c r="BG193" s="66"/>
      <c r="BH193" s="66"/>
      <c r="BI193" s="66"/>
      <c r="BJ193" s="66"/>
      <c r="BK193" s="66"/>
      <c r="BL193" s="66"/>
      <c r="BM193" s="66"/>
      <c r="BN193" s="66"/>
      <c r="BO193" s="66"/>
      <c r="BP193" s="66"/>
      <c r="BQ193" s="66"/>
      <c r="BR193" s="66"/>
      <c r="BS193" s="66"/>
      <c r="BT193" s="66"/>
      <c r="BU193" s="66"/>
      <c r="BV193" s="66"/>
      <c r="BW193" s="66"/>
      <c r="BX193" s="66"/>
      <c r="BY193" s="66"/>
      <c r="BZ193" s="66"/>
      <c r="CA193" s="66"/>
      <c r="CB193" s="66"/>
      <c r="CC193" s="66"/>
      <c r="CD193" s="66"/>
      <c r="CE193" s="66"/>
      <c r="CF193" s="66"/>
      <c r="CG193" s="66"/>
      <c r="CH193" s="66"/>
      <c r="CI193" s="66"/>
      <c r="CJ193" s="66"/>
      <c r="CK193" s="66"/>
      <c r="CL193" s="66"/>
      <c r="CM193" s="66"/>
      <c r="CN193" s="66"/>
      <c r="CO193" s="66"/>
      <c r="CP193" s="66"/>
      <c r="CQ193" s="66"/>
      <c r="CR193" s="66"/>
      <c r="CS193" s="66"/>
      <c r="CT193" s="66"/>
      <c r="CU193" s="66"/>
      <c r="CV193" s="66"/>
      <c r="CW193" s="66"/>
      <c r="CX193" s="66"/>
      <c r="CY193" s="66"/>
      <c r="CZ193" s="66"/>
      <c r="DA193" s="66"/>
      <c r="DB193" s="66"/>
      <c r="DC193" s="66"/>
      <c r="DD193" s="66"/>
      <c r="DE193" s="66"/>
      <c r="DF193" s="66"/>
      <c r="DG193" s="66"/>
      <c r="DH193" s="66"/>
      <c r="DI193" s="66"/>
      <c r="DJ193" s="66"/>
      <c r="DK193" s="66"/>
      <c r="DL193" s="66"/>
      <c r="DM193" s="66"/>
      <c r="DN193" s="66"/>
      <c r="DO193" s="66"/>
      <c r="DP193" s="66"/>
      <c r="DQ193" s="66"/>
      <c r="DR193" s="66"/>
      <c r="DS193" s="66"/>
      <c r="DT193" s="66"/>
      <c r="DU193" s="66"/>
      <c r="DV193" s="66"/>
      <c r="DW193" s="66"/>
      <c r="DX193" s="66"/>
      <c r="DY193" s="66"/>
      <c r="DZ193" s="66"/>
      <c r="EA193" s="66"/>
      <c r="EB193" s="66"/>
      <c r="EC193" s="66"/>
      <c r="ED193" s="66"/>
      <c r="EE193" s="66"/>
      <c r="EF193" s="66"/>
      <c r="EG193" s="66"/>
      <c r="EH193" s="66"/>
      <c r="EI193" s="66"/>
      <c r="EJ193" s="66"/>
      <c r="EK193" s="66"/>
      <c r="EL193" s="66"/>
      <c r="EM193" s="66"/>
      <c r="EN193" s="66"/>
      <c r="EO193" s="66"/>
      <c r="EP193" s="66"/>
      <c r="EQ193" s="66"/>
      <c r="ER193" s="66"/>
      <c r="ES193" s="66"/>
      <c r="ET193" s="66"/>
      <c r="EU193" s="66"/>
      <c r="EV193" s="66"/>
      <c r="EW193" s="66"/>
      <c r="EX193" s="66"/>
      <c r="EY193" s="66"/>
      <c r="EZ193" s="66"/>
      <c r="FA193" s="66"/>
      <c r="FB193" s="71">
        <f>AC193+BC193+CB193+DB193+EB193</f>
        <v>0</v>
      </c>
      <c r="FC193" s="69"/>
      <c r="FD193" s="69"/>
      <c r="FE193" s="69"/>
      <c r="FF193" s="69"/>
      <c r="FG193" s="69"/>
      <c r="FH193" s="69"/>
      <c r="FI193" s="69"/>
      <c r="FJ193" s="69"/>
      <c r="FK193" s="69"/>
      <c r="FL193" s="69"/>
      <c r="FM193" s="69"/>
      <c r="FN193" s="69"/>
      <c r="FO193" s="69"/>
      <c r="FP193" s="69"/>
      <c r="FQ193" s="69"/>
      <c r="FR193" s="69"/>
      <c r="FS193" s="69"/>
      <c r="FT193" s="69"/>
      <c r="FU193" s="69"/>
      <c r="FV193" s="69"/>
      <c r="FW193" s="69"/>
      <c r="FX193" s="69"/>
      <c r="FY193" s="69"/>
      <c r="FZ193" s="69"/>
      <c r="GA193" s="68"/>
      <c r="GB193" s="67"/>
      <c r="GC193" s="66"/>
      <c r="GD193" s="66"/>
      <c r="GE193" s="66"/>
      <c r="GF193" s="66"/>
      <c r="GG193" s="65">
        <f>SUM(GB193:GF193)</f>
        <v>0</v>
      </c>
    </row>
    <row r="194" spans="1:249" hidden="1" x14ac:dyDescent="0.25">
      <c r="A194" s="89" t="s">
        <v>14</v>
      </c>
      <c r="B194" s="76" t="s">
        <v>13</v>
      </c>
      <c r="C194" s="56"/>
      <c r="D194" s="55"/>
      <c r="E194" s="88"/>
      <c r="F194" s="88"/>
      <c r="G194" s="55"/>
      <c r="H194" s="55"/>
      <c r="I194" s="52"/>
      <c r="J194" s="52"/>
      <c r="K194" s="53"/>
      <c r="L194" s="88"/>
      <c r="M194" s="88"/>
      <c r="N194" s="52"/>
      <c r="O194" s="88"/>
      <c r="P194" s="88"/>
      <c r="Q194" s="52"/>
      <c r="R194" s="88"/>
      <c r="S194" s="88"/>
      <c r="T194" s="52"/>
      <c r="U194" s="88"/>
      <c r="V194" s="88"/>
      <c r="W194" s="52"/>
      <c r="X194" s="88"/>
      <c r="Y194" s="88"/>
      <c r="Z194" s="51"/>
      <c r="AA194" s="59" t="e">
        <f>#REF!+L194+O194+R194+U194+X194</f>
        <v>#REF!</v>
      </c>
      <c r="AB194" s="58" t="e">
        <f>#REF!+M194+P194+S194+V194+Y194</f>
        <v>#REF!</v>
      </c>
      <c r="AC194" s="53"/>
      <c r="AD194" s="52"/>
      <c r="AE194" s="52"/>
      <c r="AF194" s="52"/>
      <c r="AG194" s="52"/>
      <c r="AH194" s="52"/>
      <c r="AI194" s="52"/>
      <c r="AJ194" s="52"/>
      <c r="AK194" s="52"/>
      <c r="AL194" s="52"/>
      <c r="AM194" s="52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  <c r="BC194" s="52"/>
      <c r="BD194" s="52"/>
      <c r="BE194" s="52"/>
      <c r="BF194" s="52"/>
      <c r="BG194" s="52"/>
      <c r="BH194" s="52"/>
      <c r="BI194" s="52"/>
      <c r="BJ194" s="52"/>
      <c r="BK194" s="52"/>
      <c r="BL194" s="52"/>
      <c r="BM194" s="52"/>
      <c r="BN194" s="52"/>
      <c r="BO194" s="52"/>
      <c r="BP194" s="52"/>
      <c r="BQ194" s="52"/>
      <c r="BR194" s="52"/>
      <c r="BS194" s="52"/>
      <c r="BT194" s="52"/>
      <c r="BU194" s="52"/>
      <c r="BV194" s="52"/>
      <c r="BW194" s="52"/>
      <c r="BX194" s="52"/>
      <c r="BY194" s="52"/>
      <c r="BZ194" s="52"/>
      <c r="CA194" s="52"/>
      <c r="CB194" s="52"/>
      <c r="CC194" s="52"/>
      <c r="CD194" s="52"/>
      <c r="CE194" s="52"/>
      <c r="CF194" s="52"/>
      <c r="CG194" s="52"/>
      <c r="CH194" s="52"/>
      <c r="CI194" s="52"/>
      <c r="CJ194" s="52"/>
      <c r="CK194" s="52"/>
      <c r="CL194" s="52"/>
      <c r="CM194" s="52"/>
      <c r="CN194" s="52"/>
      <c r="CO194" s="52"/>
      <c r="CP194" s="52"/>
      <c r="CQ194" s="52"/>
      <c r="CR194" s="52"/>
      <c r="CS194" s="52"/>
      <c r="CT194" s="52"/>
      <c r="CU194" s="52"/>
      <c r="CV194" s="52"/>
      <c r="CW194" s="52"/>
      <c r="CX194" s="52"/>
      <c r="CY194" s="52"/>
      <c r="CZ194" s="52"/>
      <c r="DA194" s="52"/>
      <c r="DB194" s="52"/>
      <c r="DC194" s="52"/>
      <c r="DD194" s="52"/>
      <c r="DE194" s="52"/>
      <c r="DF194" s="52"/>
      <c r="DG194" s="52"/>
      <c r="DH194" s="52"/>
      <c r="DI194" s="52"/>
      <c r="DJ194" s="52"/>
      <c r="DK194" s="52"/>
      <c r="DL194" s="52"/>
      <c r="DM194" s="52"/>
      <c r="DN194" s="52"/>
      <c r="DO194" s="52"/>
      <c r="DP194" s="52"/>
      <c r="DQ194" s="52"/>
      <c r="DR194" s="52"/>
      <c r="DS194" s="52"/>
      <c r="DT194" s="52"/>
      <c r="DU194" s="52"/>
      <c r="DV194" s="52"/>
      <c r="DW194" s="52"/>
      <c r="DX194" s="52"/>
      <c r="DY194" s="52"/>
      <c r="DZ194" s="52"/>
      <c r="EA194" s="52"/>
      <c r="EB194" s="52"/>
      <c r="EC194" s="52"/>
      <c r="ED194" s="52"/>
      <c r="EE194" s="52"/>
      <c r="EF194" s="52"/>
      <c r="EG194" s="52"/>
      <c r="EH194" s="52"/>
      <c r="EI194" s="52"/>
      <c r="EJ194" s="52"/>
      <c r="EK194" s="52"/>
      <c r="EL194" s="52"/>
      <c r="EM194" s="52"/>
      <c r="EN194" s="52"/>
      <c r="EO194" s="52"/>
      <c r="EP194" s="52"/>
      <c r="EQ194" s="52"/>
      <c r="ER194" s="52"/>
      <c r="ES194" s="52"/>
      <c r="ET194" s="52"/>
      <c r="EU194" s="52"/>
      <c r="EV194" s="52"/>
      <c r="EW194" s="52"/>
      <c r="EX194" s="52"/>
      <c r="EY194" s="52"/>
      <c r="EZ194" s="52"/>
      <c r="FA194" s="52"/>
      <c r="FB194" s="57">
        <f>AC194+BC194+CB194+DB194+EB194</f>
        <v>0</v>
      </c>
      <c r="FC194" s="55"/>
      <c r="FD194" s="55"/>
      <c r="FE194" s="55"/>
      <c r="FF194" s="55"/>
      <c r="FG194" s="55"/>
      <c r="FH194" s="55"/>
      <c r="FI194" s="55"/>
      <c r="FJ194" s="55"/>
      <c r="FK194" s="55"/>
      <c r="FL194" s="55"/>
      <c r="FM194" s="55"/>
      <c r="FN194" s="55"/>
      <c r="FO194" s="55"/>
      <c r="FP194" s="55"/>
      <c r="FQ194" s="55"/>
      <c r="FR194" s="55"/>
      <c r="FS194" s="55"/>
      <c r="FT194" s="55"/>
      <c r="FU194" s="55"/>
      <c r="FV194" s="55"/>
      <c r="FW194" s="55"/>
      <c r="FX194" s="55"/>
      <c r="FY194" s="55"/>
      <c r="FZ194" s="55"/>
      <c r="GA194" s="54"/>
      <c r="GB194" s="53"/>
      <c r="GC194" s="52"/>
      <c r="GD194" s="52"/>
      <c r="GE194" s="52"/>
      <c r="GF194" s="52"/>
      <c r="GG194" s="51">
        <f>SUM(GB194:GF194)</f>
        <v>0</v>
      </c>
    </row>
    <row r="195" spans="1:249" hidden="1" x14ac:dyDescent="0.25">
      <c r="A195" s="89" t="s">
        <v>12</v>
      </c>
      <c r="B195" s="76" t="s">
        <v>11</v>
      </c>
      <c r="C195" s="56"/>
      <c r="D195" s="55"/>
      <c r="E195" s="88"/>
      <c r="F195" s="88"/>
      <c r="G195" s="55"/>
      <c r="H195" s="55"/>
      <c r="I195" s="52"/>
      <c r="J195" s="52"/>
      <c r="K195" s="53"/>
      <c r="L195" s="88"/>
      <c r="M195" s="88"/>
      <c r="N195" s="52"/>
      <c r="O195" s="88"/>
      <c r="P195" s="88"/>
      <c r="Q195" s="52"/>
      <c r="R195" s="88"/>
      <c r="S195" s="88"/>
      <c r="T195" s="52"/>
      <c r="U195" s="88"/>
      <c r="V195" s="88"/>
      <c r="W195" s="52"/>
      <c r="X195" s="88"/>
      <c r="Y195" s="88"/>
      <c r="Z195" s="51"/>
      <c r="AA195" s="59" t="e">
        <f>#REF!+L195+O195+R195+U195+X195</f>
        <v>#REF!</v>
      </c>
      <c r="AB195" s="58" t="e">
        <f>#REF!+M195+P195+S195+V195+Y195</f>
        <v>#REF!</v>
      </c>
      <c r="AC195" s="53"/>
      <c r="AD195" s="52"/>
      <c r="AE195" s="52"/>
      <c r="AF195" s="52"/>
      <c r="AG195" s="52"/>
      <c r="AH195" s="52"/>
      <c r="AI195" s="52"/>
      <c r="AJ195" s="52"/>
      <c r="AK195" s="52"/>
      <c r="AL195" s="52"/>
      <c r="AM195" s="52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  <c r="BB195" s="52"/>
      <c r="BC195" s="52"/>
      <c r="BD195" s="52"/>
      <c r="BE195" s="52"/>
      <c r="BF195" s="52"/>
      <c r="BG195" s="52"/>
      <c r="BH195" s="52"/>
      <c r="BI195" s="52"/>
      <c r="BJ195" s="52"/>
      <c r="BK195" s="52"/>
      <c r="BL195" s="52"/>
      <c r="BM195" s="52"/>
      <c r="BN195" s="52"/>
      <c r="BO195" s="52"/>
      <c r="BP195" s="52"/>
      <c r="BQ195" s="52"/>
      <c r="BR195" s="52"/>
      <c r="BS195" s="52"/>
      <c r="BT195" s="52"/>
      <c r="BU195" s="52"/>
      <c r="BV195" s="52"/>
      <c r="BW195" s="52"/>
      <c r="BX195" s="52"/>
      <c r="BY195" s="52"/>
      <c r="BZ195" s="52"/>
      <c r="CA195" s="52"/>
      <c r="CB195" s="52"/>
      <c r="CC195" s="52"/>
      <c r="CD195" s="52"/>
      <c r="CE195" s="52"/>
      <c r="CF195" s="52"/>
      <c r="CG195" s="52"/>
      <c r="CH195" s="52"/>
      <c r="CI195" s="52"/>
      <c r="CJ195" s="52"/>
      <c r="CK195" s="52"/>
      <c r="CL195" s="52"/>
      <c r="CM195" s="52"/>
      <c r="CN195" s="52"/>
      <c r="CO195" s="52"/>
      <c r="CP195" s="52"/>
      <c r="CQ195" s="52"/>
      <c r="CR195" s="52"/>
      <c r="CS195" s="52"/>
      <c r="CT195" s="52"/>
      <c r="CU195" s="52"/>
      <c r="CV195" s="52"/>
      <c r="CW195" s="52"/>
      <c r="CX195" s="52"/>
      <c r="CY195" s="52"/>
      <c r="CZ195" s="52"/>
      <c r="DA195" s="52"/>
      <c r="DB195" s="52"/>
      <c r="DC195" s="52"/>
      <c r="DD195" s="52"/>
      <c r="DE195" s="52"/>
      <c r="DF195" s="52"/>
      <c r="DG195" s="52"/>
      <c r="DH195" s="52"/>
      <c r="DI195" s="52"/>
      <c r="DJ195" s="52"/>
      <c r="DK195" s="52"/>
      <c r="DL195" s="52"/>
      <c r="DM195" s="52"/>
      <c r="DN195" s="52"/>
      <c r="DO195" s="52"/>
      <c r="DP195" s="52"/>
      <c r="DQ195" s="52"/>
      <c r="DR195" s="52"/>
      <c r="DS195" s="52"/>
      <c r="DT195" s="52"/>
      <c r="DU195" s="52"/>
      <c r="DV195" s="52"/>
      <c r="DW195" s="52"/>
      <c r="DX195" s="52"/>
      <c r="DY195" s="52"/>
      <c r="DZ195" s="52"/>
      <c r="EA195" s="52"/>
      <c r="EB195" s="52"/>
      <c r="EC195" s="52"/>
      <c r="ED195" s="52"/>
      <c r="EE195" s="52"/>
      <c r="EF195" s="52"/>
      <c r="EG195" s="52"/>
      <c r="EH195" s="52"/>
      <c r="EI195" s="52"/>
      <c r="EJ195" s="52"/>
      <c r="EK195" s="52"/>
      <c r="EL195" s="52"/>
      <c r="EM195" s="52"/>
      <c r="EN195" s="52"/>
      <c r="EO195" s="52"/>
      <c r="EP195" s="52"/>
      <c r="EQ195" s="52"/>
      <c r="ER195" s="52"/>
      <c r="ES195" s="52"/>
      <c r="ET195" s="52"/>
      <c r="EU195" s="52"/>
      <c r="EV195" s="52"/>
      <c r="EW195" s="52"/>
      <c r="EX195" s="52"/>
      <c r="EY195" s="52"/>
      <c r="EZ195" s="52"/>
      <c r="FA195" s="52"/>
      <c r="FB195" s="57">
        <f>AC195+BC195+CB195+DB195+EB195</f>
        <v>0</v>
      </c>
      <c r="FC195" s="55"/>
      <c r="FD195" s="55"/>
      <c r="FE195" s="55"/>
      <c r="FF195" s="55"/>
      <c r="FG195" s="55"/>
      <c r="FH195" s="55"/>
      <c r="FI195" s="55"/>
      <c r="FJ195" s="55"/>
      <c r="FK195" s="55"/>
      <c r="FL195" s="55"/>
      <c r="FM195" s="55"/>
      <c r="FN195" s="55"/>
      <c r="FO195" s="55"/>
      <c r="FP195" s="55"/>
      <c r="FQ195" s="55"/>
      <c r="FR195" s="55"/>
      <c r="FS195" s="55"/>
      <c r="FT195" s="55"/>
      <c r="FU195" s="55"/>
      <c r="FV195" s="55"/>
      <c r="FW195" s="55"/>
      <c r="FX195" s="55"/>
      <c r="FY195" s="55"/>
      <c r="FZ195" s="55"/>
      <c r="GA195" s="54"/>
      <c r="GB195" s="53"/>
      <c r="GC195" s="52"/>
      <c r="GD195" s="52"/>
      <c r="GE195" s="52"/>
      <c r="GF195" s="52"/>
      <c r="GG195" s="51">
        <f>SUM(GB195:GF195)</f>
        <v>0</v>
      </c>
    </row>
    <row r="196" spans="1:249" s="10" customFormat="1" hidden="1" x14ac:dyDescent="0.25">
      <c r="A196" s="87" t="s">
        <v>10</v>
      </c>
      <c r="B196" s="86" t="s">
        <v>9</v>
      </c>
      <c r="C196" s="56"/>
      <c r="D196" s="83"/>
      <c r="E196" s="85" t="e">
        <f>#REF!</f>
        <v>#REF!</v>
      </c>
      <c r="F196" s="85" t="e">
        <f>#REF!</f>
        <v>#REF!</v>
      </c>
      <c r="G196" s="55"/>
      <c r="H196" s="55"/>
      <c r="I196" s="80"/>
      <c r="J196" s="80"/>
      <c r="K196" s="81"/>
      <c r="L196" s="85"/>
      <c r="M196" s="85"/>
      <c r="N196" s="80"/>
      <c r="O196" s="85"/>
      <c r="P196" s="85"/>
      <c r="Q196" s="80"/>
      <c r="R196" s="85"/>
      <c r="S196" s="85"/>
      <c r="T196" s="80"/>
      <c r="U196" s="85"/>
      <c r="V196" s="85"/>
      <c r="W196" s="80"/>
      <c r="X196" s="85"/>
      <c r="Y196" s="85"/>
      <c r="Z196" s="79"/>
      <c r="AA196" s="59"/>
      <c r="AB196" s="58"/>
      <c r="AC196" s="81"/>
      <c r="AD196" s="80"/>
      <c r="AE196" s="80"/>
      <c r="AF196" s="80"/>
      <c r="AG196" s="80"/>
      <c r="AH196" s="80"/>
      <c r="AI196" s="80"/>
      <c r="AJ196" s="80"/>
      <c r="AK196" s="80"/>
      <c r="AL196" s="80"/>
      <c r="AM196" s="80"/>
      <c r="AN196" s="80"/>
      <c r="AO196" s="80"/>
      <c r="AP196" s="80"/>
      <c r="AQ196" s="80"/>
      <c r="AR196" s="80"/>
      <c r="AS196" s="80"/>
      <c r="AT196" s="80"/>
      <c r="AU196" s="80"/>
      <c r="AV196" s="80"/>
      <c r="AW196" s="80"/>
      <c r="AX196" s="80"/>
      <c r="AY196" s="80"/>
      <c r="AZ196" s="80"/>
      <c r="BA196" s="80"/>
      <c r="BB196" s="80"/>
      <c r="BC196" s="80"/>
      <c r="BD196" s="80"/>
      <c r="BE196" s="80"/>
      <c r="BF196" s="80"/>
      <c r="BG196" s="80"/>
      <c r="BH196" s="80"/>
      <c r="BI196" s="80"/>
      <c r="BJ196" s="80"/>
      <c r="BK196" s="80"/>
      <c r="BL196" s="80"/>
      <c r="BM196" s="80"/>
      <c r="BN196" s="80"/>
      <c r="BO196" s="80"/>
      <c r="BP196" s="80"/>
      <c r="BQ196" s="80"/>
      <c r="BR196" s="80"/>
      <c r="BS196" s="80"/>
      <c r="BT196" s="80"/>
      <c r="BU196" s="80"/>
      <c r="BV196" s="80"/>
      <c r="BW196" s="80"/>
      <c r="BX196" s="80"/>
      <c r="BY196" s="80"/>
      <c r="BZ196" s="80"/>
      <c r="CA196" s="80"/>
      <c r="CB196" s="80"/>
      <c r="CC196" s="80"/>
      <c r="CD196" s="80"/>
      <c r="CE196" s="80"/>
      <c r="CF196" s="80"/>
      <c r="CG196" s="80"/>
      <c r="CH196" s="80"/>
      <c r="CI196" s="80"/>
      <c r="CJ196" s="80"/>
      <c r="CK196" s="80"/>
      <c r="CL196" s="80"/>
      <c r="CM196" s="80"/>
      <c r="CN196" s="80"/>
      <c r="CO196" s="80"/>
      <c r="CP196" s="80"/>
      <c r="CQ196" s="80"/>
      <c r="CR196" s="80"/>
      <c r="CS196" s="80"/>
      <c r="CT196" s="80"/>
      <c r="CU196" s="80"/>
      <c r="CV196" s="80"/>
      <c r="CW196" s="80"/>
      <c r="CX196" s="80"/>
      <c r="CY196" s="80"/>
      <c r="CZ196" s="80"/>
      <c r="DA196" s="80"/>
      <c r="DB196" s="80"/>
      <c r="DC196" s="80"/>
      <c r="DD196" s="80"/>
      <c r="DE196" s="80"/>
      <c r="DF196" s="80"/>
      <c r="DG196" s="80"/>
      <c r="DH196" s="80"/>
      <c r="DI196" s="80"/>
      <c r="DJ196" s="80"/>
      <c r="DK196" s="80"/>
      <c r="DL196" s="80"/>
      <c r="DM196" s="80"/>
      <c r="DN196" s="80"/>
      <c r="DO196" s="80"/>
      <c r="DP196" s="80"/>
      <c r="DQ196" s="80"/>
      <c r="DR196" s="80"/>
      <c r="DS196" s="80"/>
      <c r="DT196" s="80"/>
      <c r="DU196" s="80"/>
      <c r="DV196" s="80"/>
      <c r="DW196" s="80"/>
      <c r="DX196" s="80"/>
      <c r="DY196" s="80"/>
      <c r="DZ196" s="80"/>
      <c r="EA196" s="80"/>
      <c r="EB196" s="80"/>
      <c r="EC196" s="80"/>
      <c r="ED196" s="80"/>
      <c r="EE196" s="80"/>
      <c r="EF196" s="80"/>
      <c r="EG196" s="80"/>
      <c r="EH196" s="80"/>
      <c r="EI196" s="80"/>
      <c r="EJ196" s="80"/>
      <c r="EK196" s="80"/>
      <c r="EL196" s="80"/>
      <c r="EM196" s="80"/>
      <c r="EN196" s="80"/>
      <c r="EO196" s="80"/>
      <c r="EP196" s="80"/>
      <c r="EQ196" s="80"/>
      <c r="ER196" s="80"/>
      <c r="ES196" s="80"/>
      <c r="ET196" s="80"/>
      <c r="EU196" s="80"/>
      <c r="EV196" s="80"/>
      <c r="EW196" s="80"/>
      <c r="EX196" s="80"/>
      <c r="EY196" s="80"/>
      <c r="EZ196" s="80"/>
      <c r="FA196" s="80"/>
      <c r="FB196" s="84"/>
      <c r="FC196" s="83"/>
      <c r="FD196" s="83"/>
      <c r="FE196" s="83"/>
      <c r="FF196" s="83"/>
      <c r="FG196" s="83"/>
      <c r="FH196" s="83"/>
      <c r="FI196" s="83"/>
      <c r="FJ196" s="83"/>
      <c r="FK196" s="83"/>
      <c r="FL196" s="83"/>
      <c r="FM196" s="83"/>
      <c r="FN196" s="83"/>
      <c r="FO196" s="83"/>
      <c r="FP196" s="83"/>
      <c r="FQ196" s="83"/>
      <c r="FR196" s="83"/>
      <c r="FS196" s="83"/>
      <c r="FT196" s="83"/>
      <c r="FU196" s="83"/>
      <c r="FV196" s="83"/>
      <c r="FW196" s="83"/>
      <c r="FX196" s="83"/>
      <c r="FY196" s="83"/>
      <c r="FZ196" s="83"/>
      <c r="GA196" s="82"/>
      <c r="GB196" s="81"/>
      <c r="GC196" s="80"/>
      <c r="GD196" s="80"/>
      <c r="GE196" s="80"/>
      <c r="GF196" s="80"/>
      <c r="GG196" s="79"/>
      <c r="GH196" s="1"/>
      <c r="GI196" s="78"/>
      <c r="GJ196" s="78"/>
      <c r="GK196" s="78"/>
      <c r="GL196" s="78"/>
      <c r="GM196" s="78"/>
      <c r="GN196" s="78"/>
      <c r="GO196" s="78"/>
      <c r="GP196" s="78"/>
      <c r="GQ196" s="78"/>
      <c r="GR196" s="78"/>
      <c r="GS196" s="78"/>
      <c r="GT196" s="78"/>
      <c r="GU196" s="78"/>
      <c r="GV196" s="78"/>
      <c r="GW196" s="78"/>
      <c r="GX196" s="78"/>
      <c r="GY196" s="78"/>
      <c r="GZ196" s="78"/>
      <c r="HA196" s="78"/>
      <c r="HB196" s="78"/>
      <c r="HC196" s="78"/>
      <c r="HD196" s="78"/>
      <c r="HE196" s="78"/>
      <c r="HF196" s="78"/>
      <c r="HG196" s="78"/>
      <c r="HH196" s="78"/>
      <c r="HI196" s="78"/>
      <c r="HJ196" s="78"/>
      <c r="HK196" s="78"/>
      <c r="HL196" s="78"/>
      <c r="HM196" s="78"/>
      <c r="HN196" s="78"/>
      <c r="HO196" s="78"/>
      <c r="HP196" s="78"/>
      <c r="HQ196" s="78"/>
      <c r="HR196" s="78"/>
      <c r="HS196" s="78"/>
      <c r="HT196" s="78"/>
      <c r="HU196" s="78"/>
      <c r="HV196" s="78"/>
      <c r="HW196" s="78"/>
      <c r="HX196" s="78"/>
      <c r="HY196" s="78"/>
      <c r="HZ196" s="78"/>
      <c r="IA196" s="78"/>
      <c r="IB196" s="78"/>
      <c r="IC196" s="78"/>
      <c r="ID196" s="78"/>
      <c r="IE196" s="78"/>
      <c r="IF196" s="78"/>
      <c r="IG196" s="78"/>
      <c r="IH196" s="78"/>
      <c r="II196" s="78"/>
      <c r="IJ196" s="78"/>
      <c r="IK196" s="78"/>
      <c r="IL196" s="78"/>
      <c r="IM196" s="78"/>
      <c r="IN196" s="78"/>
      <c r="IO196" s="78"/>
    </row>
    <row r="197" spans="1:249" hidden="1" x14ac:dyDescent="0.25">
      <c r="A197" s="77"/>
      <c r="B197" s="76"/>
      <c r="C197" s="56"/>
      <c r="D197" s="55"/>
      <c r="E197" s="60"/>
      <c r="F197" s="60"/>
      <c r="G197" s="55"/>
      <c r="H197" s="55"/>
      <c r="I197" s="52"/>
      <c r="J197" s="52"/>
      <c r="K197" s="63"/>
      <c r="L197" s="60"/>
      <c r="M197" s="60"/>
      <c r="N197" s="55"/>
      <c r="O197" s="60"/>
      <c r="P197" s="60"/>
      <c r="Q197" s="55"/>
      <c r="R197" s="60"/>
      <c r="S197" s="60"/>
      <c r="T197" s="55"/>
      <c r="U197" s="60"/>
      <c r="V197" s="60"/>
      <c r="W197" s="55"/>
      <c r="X197" s="60"/>
      <c r="Y197" s="60"/>
      <c r="Z197" s="51"/>
      <c r="AA197" s="59" t="e">
        <f>#REF!+L197+O197+R197+U197+X197</f>
        <v>#REF!</v>
      </c>
      <c r="AB197" s="58" t="e">
        <f>#REF!+M197+P197+S197+V197+Y197</f>
        <v>#REF!</v>
      </c>
      <c r="AC197" s="53"/>
      <c r="AD197" s="52"/>
      <c r="AE197" s="52"/>
      <c r="AF197" s="52"/>
      <c r="AG197" s="52"/>
      <c r="AH197" s="52"/>
      <c r="AI197" s="52"/>
      <c r="AJ197" s="52"/>
      <c r="AK197" s="52"/>
      <c r="AL197" s="52"/>
      <c r="AM197" s="52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  <c r="BB197" s="52"/>
      <c r="BC197" s="52"/>
      <c r="BD197" s="52"/>
      <c r="BE197" s="52"/>
      <c r="BF197" s="52"/>
      <c r="BG197" s="52"/>
      <c r="BH197" s="52"/>
      <c r="BI197" s="52"/>
      <c r="BJ197" s="52"/>
      <c r="BK197" s="52"/>
      <c r="BL197" s="52"/>
      <c r="BM197" s="52"/>
      <c r="BN197" s="52"/>
      <c r="BO197" s="52"/>
      <c r="BP197" s="52"/>
      <c r="BQ197" s="52"/>
      <c r="BR197" s="52"/>
      <c r="BS197" s="52"/>
      <c r="BT197" s="52"/>
      <c r="BU197" s="52"/>
      <c r="BV197" s="52"/>
      <c r="BW197" s="52"/>
      <c r="BX197" s="52"/>
      <c r="BY197" s="52"/>
      <c r="BZ197" s="52"/>
      <c r="CA197" s="52"/>
      <c r="CB197" s="52"/>
      <c r="CC197" s="52"/>
      <c r="CD197" s="52"/>
      <c r="CE197" s="52"/>
      <c r="CF197" s="52"/>
      <c r="CG197" s="52"/>
      <c r="CH197" s="52"/>
      <c r="CI197" s="52"/>
      <c r="CJ197" s="52"/>
      <c r="CK197" s="52"/>
      <c r="CL197" s="52"/>
      <c r="CM197" s="52"/>
      <c r="CN197" s="52"/>
      <c r="CO197" s="52"/>
      <c r="CP197" s="52"/>
      <c r="CQ197" s="52"/>
      <c r="CR197" s="52"/>
      <c r="CS197" s="52"/>
      <c r="CT197" s="52"/>
      <c r="CU197" s="52"/>
      <c r="CV197" s="52"/>
      <c r="CW197" s="52"/>
      <c r="CX197" s="52"/>
      <c r="CY197" s="52"/>
      <c r="CZ197" s="52"/>
      <c r="DA197" s="52"/>
      <c r="DB197" s="52"/>
      <c r="DC197" s="52"/>
      <c r="DD197" s="52"/>
      <c r="DE197" s="52"/>
      <c r="DF197" s="52"/>
      <c r="DG197" s="52"/>
      <c r="DH197" s="52"/>
      <c r="DI197" s="52"/>
      <c r="DJ197" s="52"/>
      <c r="DK197" s="52"/>
      <c r="DL197" s="52"/>
      <c r="DM197" s="52"/>
      <c r="DN197" s="52"/>
      <c r="DO197" s="52"/>
      <c r="DP197" s="52"/>
      <c r="DQ197" s="52"/>
      <c r="DR197" s="52"/>
      <c r="DS197" s="52"/>
      <c r="DT197" s="52"/>
      <c r="DU197" s="52"/>
      <c r="DV197" s="52"/>
      <c r="DW197" s="52"/>
      <c r="DX197" s="52"/>
      <c r="DY197" s="52"/>
      <c r="DZ197" s="52"/>
      <c r="EA197" s="52"/>
      <c r="EB197" s="52"/>
      <c r="EC197" s="52"/>
      <c r="ED197" s="52"/>
      <c r="EE197" s="52"/>
      <c r="EF197" s="52"/>
      <c r="EG197" s="52"/>
      <c r="EH197" s="52"/>
      <c r="EI197" s="52"/>
      <c r="EJ197" s="52"/>
      <c r="EK197" s="52"/>
      <c r="EL197" s="52"/>
      <c r="EM197" s="52"/>
      <c r="EN197" s="52"/>
      <c r="EO197" s="52"/>
      <c r="EP197" s="52"/>
      <c r="EQ197" s="52"/>
      <c r="ER197" s="52"/>
      <c r="ES197" s="52"/>
      <c r="ET197" s="52"/>
      <c r="EU197" s="52"/>
      <c r="EV197" s="52"/>
      <c r="EW197" s="52"/>
      <c r="EX197" s="52"/>
      <c r="EY197" s="52"/>
      <c r="EZ197" s="52"/>
      <c r="FA197" s="52"/>
      <c r="FB197" s="57">
        <f>AC197+BC197+CB197+DB197+EB197</f>
        <v>0</v>
      </c>
      <c r="FC197" s="55"/>
      <c r="FD197" s="55"/>
      <c r="FE197" s="55"/>
      <c r="FF197" s="55"/>
      <c r="FG197" s="55"/>
      <c r="FH197" s="55"/>
      <c r="FI197" s="55"/>
      <c r="FJ197" s="55"/>
      <c r="FK197" s="55"/>
      <c r="FL197" s="55"/>
      <c r="FM197" s="55"/>
      <c r="FN197" s="55"/>
      <c r="FO197" s="55"/>
      <c r="FP197" s="55"/>
      <c r="FQ197" s="55"/>
      <c r="FR197" s="55"/>
      <c r="FS197" s="55"/>
      <c r="FT197" s="55"/>
      <c r="FU197" s="55"/>
      <c r="FV197" s="55"/>
      <c r="FW197" s="55"/>
      <c r="FX197" s="55"/>
      <c r="FY197" s="55"/>
      <c r="FZ197" s="55"/>
      <c r="GA197" s="54"/>
      <c r="GB197" s="53"/>
      <c r="GC197" s="52"/>
      <c r="GD197" s="52"/>
      <c r="GE197" s="52"/>
      <c r="GF197" s="52"/>
      <c r="GG197" s="51">
        <f>SUM(GB197:GF197)</f>
        <v>0</v>
      </c>
    </row>
    <row r="198" spans="1:249" hidden="1" x14ac:dyDescent="0.25">
      <c r="A198" s="77"/>
      <c r="B198" s="76"/>
      <c r="C198" s="56"/>
      <c r="D198" s="55"/>
      <c r="E198" s="60"/>
      <c r="F198" s="60"/>
      <c r="G198" s="55"/>
      <c r="H198" s="55"/>
      <c r="I198" s="52"/>
      <c r="J198" s="52"/>
      <c r="K198" s="63"/>
      <c r="L198" s="60"/>
      <c r="M198" s="60"/>
      <c r="N198" s="55"/>
      <c r="O198" s="60"/>
      <c r="P198" s="60"/>
      <c r="Q198" s="55"/>
      <c r="R198" s="60"/>
      <c r="S198" s="60"/>
      <c r="T198" s="55"/>
      <c r="U198" s="60"/>
      <c r="V198" s="60"/>
      <c r="W198" s="55"/>
      <c r="X198" s="60"/>
      <c r="Y198" s="60"/>
      <c r="Z198" s="51"/>
      <c r="AA198" s="59" t="e">
        <f>#REF!+L198+O198+R198+U198+X198</f>
        <v>#REF!</v>
      </c>
      <c r="AB198" s="58" t="e">
        <f>#REF!+M198+P198+S198+V198+Y198</f>
        <v>#REF!</v>
      </c>
      <c r="AC198" s="53"/>
      <c r="AD198" s="52"/>
      <c r="AE198" s="52"/>
      <c r="AF198" s="52"/>
      <c r="AG198" s="52"/>
      <c r="AH198" s="52"/>
      <c r="AI198" s="52"/>
      <c r="AJ198" s="52"/>
      <c r="AK198" s="52"/>
      <c r="AL198" s="52"/>
      <c r="AM198" s="52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2"/>
      <c r="BK198" s="52"/>
      <c r="BL198" s="52"/>
      <c r="BM198" s="52"/>
      <c r="BN198" s="52"/>
      <c r="BO198" s="52"/>
      <c r="BP198" s="52"/>
      <c r="BQ198" s="52"/>
      <c r="BR198" s="52"/>
      <c r="BS198" s="52"/>
      <c r="BT198" s="52"/>
      <c r="BU198" s="52"/>
      <c r="BV198" s="52"/>
      <c r="BW198" s="52"/>
      <c r="BX198" s="52"/>
      <c r="BY198" s="52"/>
      <c r="BZ198" s="52"/>
      <c r="CA198" s="52"/>
      <c r="CB198" s="52"/>
      <c r="CC198" s="52"/>
      <c r="CD198" s="52"/>
      <c r="CE198" s="52"/>
      <c r="CF198" s="52"/>
      <c r="CG198" s="52"/>
      <c r="CH198" s="52"/>
      <c r="CI198" s="52"/>
      <c r="CJ198" s="52"/>
      <c r="CK198" s="52"/>
      <c r="CL198" s="52"/>
      <c r="CM198" s="52"/>
      <c r="CN198" s="52"/>
      <c r="CO198" s="52"/>
      <c r="CP198" s="52"/>
      <c r="CQ198" s="52"/>
      <c r="CR198" s="52"/>
      <c r="CS198" s="52"/>
      <c r="CT198" s="52"/>
      <c r="CU198" s="52"/>
      <c r="CV198" s="52"/>
      <c r="CW198" s="52"/>
      <c r="CX198" s="52"/>
      <c r="CY198" s="52"/>
      <c r="CZ198" s="52"/>
      <c r="DA198" s="52"/>
      <c r="DB198" s="52"/>
      <c r="DC198" s="52"/>
      <c r="DD198" s="52"/>
      <c r="DE198" s="52"/>
      <c r="DF198" s="52"/>
      <c r="DG198" s="52"/>
      <c r="DH198" s="52"/>
      <c r="DI198" s="52"/>
      <c r="DJ198" s="52"/>
      <c r="DK198" s="52"/>
      <c r="DL198" s="52"/>
      <c r="DM198" s="52"/>
      <c r="DN198" s="52"/>
      <c r="DO198" s="52"/>
      <c r="DP198" s="52"/>
      <c r="DQ198" s="52"/>
      <c r="DR198" s="52"/>
      <c r="DS198" s="52"/>
      <c r="DT198" s="52"/>
      <c r="DU198" s="52"/>
      <c r="DV198" s="52"/>
      <c r="DW198" s="52"/>
      <c r="DX198" s="52"/>
      <c r="DY198" s="52"/>
      <c r="DZ198" s="52"/>
      <c r="EA198" s="52"/>
      <c r="EB198" s="52"/>
      <c r="EC198" s="52"/>
      <c r="ED198" s="52"/>
      <c r="EE198" s="52"/>
      <c r="EF198" s="52"/>
      <c r="EG198" s="52"/>
      <c r="EH198" s="52"/>
      <c r="EI198" s="52"/>
      <c r="EJ198" s="52"/>
      <c r="EK198" s="52"/>
      <c r="EL198" s="52"/>
      <c r="EM198" s="52"/>
      <c r="EN198" s="52"/>
      <c r="EO198" s="52"/>
      <c r="EP198" s="52"/>
      <c r="EQ198" s="52"/>
      <c r="ER198" s="52"/>
      <c r="ES198" s="52"/>
      <c r="ET198" s="52"/>
      <c r="EU198" s="52"/>
      <c r="EV198" s="52"/>
      <c r="EW198" s="52"/>
      <c r="EX198" s="52"/>
      <c r="EY198" s="52"/>
      <c r="EZ198" s="52"/>
      <c r="FA198" s="52"/>
      <c r="FB198" s="57">
        <f>AC198+BC198+CB198+DB198+EB198</f>
        <v>0</v>
      </c>
      <c r="FC198" s="55"/>
      <c r="FD198" s="55"/>
      <c r="FE198" s="55"/>
      <c r="FF198" s="55"/>
      <c r="FG198" s="55"/>
      <c r="FH198" s="55"/>
      <c r="FI198" s="55"/>
      <c r="FJ198" s="55"/>
      <c r="FK198" s="55"/>
      <c r="FL198" s="55"/>
      <c r="FM198" s="55"/>
      <c r="FN198" s="55"/>
      <c r="FO198" s="55"/>
      <c r="FP198" s="55"/>
      <c r="FQ198" s="55"/>
      <c r="FR198" s="55"/>
      <c r="FS198" s="55"/>
      <c r="FT198" s="55"/>
      <c r="FU198" s="55"/>
      <c r="FV198" s="55"/>
      <c r="FW198" s="55"/>
      <c r="FX198" s="55"/>
      <c r="FY198" s="55"/>
      <c r="FZ198" s="55"/>
      <c r="GA198" s="54"/>
      <c r="GB198" s="53"/>
      <c r="GC198" s="52"/>
      <c r="GD198" s="52"/>
      <c r="GE198" s="52"/>
      <c r="GF198" s="52"/>
      <c r="GG198" s="51">
        <f>SUM(GB198:GF198)</f>
        <v>0</v>
      </c>
    </row>
    <row r="199" spans="1:249" ht="16.5" hidden="1" thickBot="1" x14ac:dyDescent="0.3">
      <c r="A199" s="77"/>
      <c r="B199" s="76"/>
      <c r="C199" s="56"/>
      <c r="D199" s="55"/>
      <c r="E199" s="60"/>
      <c r="F199" s="60"/>
      <c r="G199" s="55"/>
      <c r="H199" s="55"/>
      <c r="I199" s="52"/>
      <c r="J199" s="52"/>
      <c r="K199" s="41"/>
      <c r="L199" s="48"/>
      <c r="M199" s="48"/>
      <c r="N199" s="40"/>
      <c r="O199" s="48"/>
      <c r="P199" s="48"/>
      <c r="Q199" s="40"/>
      <c r="R199" s="48"/>
      <c r="S199" s="48"/>
      <c r="T199" s="40"/>
      <c r="U199" s="48"/>
      <c r="V199" s="48"/>
      <c r="W199" s="40"/>
      <c r="X199" s="48"/>
      <c r="Y199" s="48"/>
      <c r="Z199" s="74"/>
      <c r="AA199" s="59" t="e">
        <f>#REF!+L199+O199+R199+U199+X199</f>
        <v>#REF!</v>
      </c>
      <c r="AB199" s="58" t="e">
        <f>#REF!+M199+P199+S199+V199+Y199</f>
        <v>#REF!</v>
      </c>
      <c r="AC199" s="45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  <c r="BD199" s="44"/>
      <c r="BE199" s="44"/>
      <c r="BF199" s="44"/>
      <c r="BG199" s="44"/>
      <c r="BH199" s="44"/>
      <c r="BI199" s="44"/>
      <c r="BJ199" s="44"/>
      <c r="BK199" s="44"/>
      <c r="BL199" s="44"/>
      <c r="BM199" s="44"/>
      <c r="BN199" s="44"/>
      <c r="BO199" s="44"/>
      <c r="BP199" s="44"/>
      <c r="BQ199" s="44"/>
      <c r="BR199" s="44"/>
      <c r="BS199" s="44"/>
      <c r="BT199" s="44"/>
      <c r="BU199" s="44"/>
      <c r="BV199" s="44"/>
      <c r="BW199" s="44"/>
      <c r="BX199" s="44"/>
      <c r="BY199" s="44"/>
      <c r="BZ199" s="44"/>
      <c r="CA199" s="44"/>
      <c r="CB199" s="44"/>
      <c r="CC199" s="44"/>
      <c r="CD199" s="44"/>
      <c r="CE199" s="44"/>
      <c r="CF199" s="44"/>
      <c r="CG199" s="44"/>
      <c r="CH199" s="44"/>
      <c r="CI199" s="44"/>
      <c r="CJ199" s="44"/>
      <c r="CK199" s="44"/>
      <c r="CL199" s="44"/>
      <c r="CM199" s="44"/>
      <c r="CN199" s="44"/>
      <c r="CO199" s="44"/>
      <c r="CP199" s="44"/>
      <c r="CQ199" s="44"/>
      <c r="CR199" s="44"/>
      <c r="CS199" s="44"/>
      <c r="CT199" s="44"/>
      <c r="CU199" s="44"/>
      <c r="CV199" s="44"/>
      <c r="CW199" s="44"/>
      <c r="CX199" s="44"/>
      <c r="CY199" s="44"/>
      <c r="CZ199" s="44"/>
      <c r="DA199" s="44"/>
      <c r="DB199" s="44"/>
      <c r="DC199" s="44"/>
      <c r="DD199" s="44"/>
      <c r="DE199" s="44"/>
      <c r="DF199" s="44"/>
      <c r="DG199" s="44"/>
      <c r="DH199" s="44"/>
      <c r="DI199" s="44"/>
      <c r="DJ199" s="44"/>
      <c r="DK199" s="44"/>
      <c r="DL199" s="44"/>
      <c r="DM199" s="44"/>
      <c r="DN199" s="44"/>
      <c r="DO199" s="44"/>
      <c r="DP199" s="44"/>
      <c r="DQ199" s="44"/>
      <c r="DR199" s="44"/>
      <c r="DS199" s="44"/>
      <c r="DT199" s="44"/>
      <c r="DU199" s="44"/>
      <c r="DV199" s="44"/>
      <c r="DW199" s="44"/>
      <c r="DX199" s="44"/>
      <c r="DY199" s="44"/>
      <c r="DZ199" s="44"/>
      <c r="EA199" s="44"/>
      <c r="EB199" s="44"/>
      <c r="EC199" s="44"/>
      <c r="ED199" s="44"/>
      <c r="EE199" s="44"/>
      <c r="EF199" s="44"/>
      <c r="EG199" s="44"/>
      <c r="EH199" s="44"/>
      <c r="EI199" s="44"/>
      <c r="EJ199" s="44"/>
      <c r="EK199" s="44"/>
      <c r="EL199" s="44"/>
      <c r="EM199" s="44"/>
      <c r="EN199" s="44"/>
      <c r="EO199" s="44"/>
      <c r="EP199" s="44"/>
      <c r="EQ199" s="44"/>
      <c r="ER199" s="44"/>
      <c r="ES199" s="44"/>
      <c r="ET199" s="44"/>
      <c r="EU199" s="44"/>
      <c r="EV199" s="44"/>
      <c r="EW199" s="44"/>
      <c r="EX199" s="44"/>
      <c r="EY199" s="44"/>
      <c r="EZ199" s="44"/>
      <c r="FA199" s="44"/>
      <c r="FB199" s="75">
        <f>AC199+BC199+CB199+DB199+EB199</f>
        <v>0</v>
      </c>
      <c r="FC199" s="40"/>
      <c r="FD199" s="40"/>
      <c r="FE199" s="40"/>
      <c r="FF199" s="40"/>
      <c r="FG199" s="40"/>
      <c r="FH199" s="40"/>
      <c r="FI199" s="40"/>
      <c r="FJ199" s="40"/>
      <c r="FK199" s="40"/>
      <c r="FL199" s="40"/>
      <c r="FM199" s="40"/>
      <c r="FN199" s="40"/>
      <c r="FO199" s="40"/>
      <c r="FP199" s="40"/>
      <c r="FQ199" s="40"/>
      <c r="FR199" s="40"/>
      <c r="FS199" s="40"/>
      <c r="FT199" s="40"/>
      <c r="FU199" s="40"/>
      <c r="FV199" s="40"/>
      <c r="FW199" s="40"/>
      <c r="FX199" s="40"/>
      <c r="FY199" s="40"/>
      <c r="FZ199" s="40"/>
      <c r="GA199" s="42"/>
      <c r="GB199" s="45"/>
      <c r="GC199" s="44"/>
      <c r="GD199" s="44"/>
      <c r="GE199" s="44"/>
      <c r="GF199" s="44"/>
      <c r="GG199" s="74">
        <f>SUM(GB199:GF199)</f>
        <v>0</v>
      </c>
    </row>
    <row r="200" spans="1:249" hidden="1" x14ac:dyDescent="0.25">
      <c r="A200" s="63"/>
      <c r="B200" s="73" t="s">
        <v>8</v>
      </c>
      <c r="C200" s="55"/>
      <c r="D200" s="55"/>
      <c r="E200" s="60"/>
      <c r="F200" s="60"/>
      <c r="G200" s="55"/>
      <c r="H200" s="55"/>
      <c r="I200" s="61"/>
      <c r="J200" s="61"/>
      <c r="K200" s="69"/>
      <c r="L200" s="72"/>
      <c r="M200" s="72"/>
      <c r="N200" s="69"/>
      <c r="O200" s="72"/>
      <c r="P200" s="72"/>
      <c r="Q200" s="69"/>
      <c r="R200" s="72"/>
      <c r="S200" s="72"/>
      <c r="T200" s="69"/>
      <c r="U200" s="72"/>
      <c r="V200" s="72"/>
      <c r="W200" s="69"/>
      <c r="X200" s="72"/>
      <c r="Y200" s="72"/>
      <c r="Z200" s="65"/>
      <c r="AA200" s="59" t="e">
        <f>#REF!+L200+O200+R200+U200+X200</f>
        <v>#REF!</v>
      </c>
      <c r="AB200" s="58" t="e">
        <f>#REF!+M200+P200+S200+V200+Y200</f>
        <v>#REF!</v>
      </c>
      <c r="AC200" s="67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  <c r="BD200" s="66"/>
      <c r="BE200" s="66"/>
      <c r="BF200" s="66"/>
      <c r="BG200" s="66"/>
      <c r="BH200" s="66"/>
      <c r="BI200" s="66"/>
      <c r="BJ200" s="66"/>
      <c r="BK200" s="66"/>
      <c r="BL200" s="66"/>
      <c r="BM200" s="66"/>
      <c r="BN200" s="66"/>
      <c r="BO200" s="66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  <c r="CA200" s="66"/>
      <c r="CB200" s="66"/>
      <c r="CC200" s="66"/>
      <c r="CD200" s="66"/>
      <c r="CE200" s="66"/>
      <c r="CF200" s="66"/>
      <c r="CG200" s="66"/>
      <c r="CH200" s="66"/>
      <c r="CI200" s="66"/>
      <c r="CJ200" s="66"/>
      <c r="CK200" s="66"/>
      <c r="CL200" s="66"/>
      <c r="CM200" s="66"/>
      <c r="CN200" s="66"/>
      <c r="CO200" s="66"/>
      <c r="CP200" s="66"/>
      <c r="CQ200" s="66"/>
      <c r="CR200" s="66"/>
      <c r="CS200" s="66"/>
      <c r="CT200" s="66"/>
      <c r="CU200" s="66"/>
      <c r="CV200" s="66"/>
      <c r="CW200" s="66"/>
      <c r="CX200" s="66"/>
      <c r="CY200" s="66"/>
      <c r="CZ200" s="66"/>
      <c r="DA200" s="66"/>
      <c r="DB200" s="66"/>
      <c r="DC200" s="66"/>
      <c r="DD200" s="66"/>
      <c r="DE200" s="66"/>
      <c r="DF200" s="66"/>
      <c r="DG200" s="66"/>
      <c r="DH200" s="66"/>
      <c r="DI200" s="66"/>
      <c r="DJ200" s="66"/>
      <c r="DK200" s="66"/>
      <c r="DL200" s="66"/>
      <c r="DM200" s="66"/>
      <c r="DN200" s="66"/>
      <c r="DO200" s="66"/>
      <c r="DP200" s="66"/>
      <c r="DQ200" s="66"/>
      <c r="DR200" s="66"/>
      <c r="DS200" s="66"/>
      <c r="DT200" s="66"/>
      <c r="DU200" s="66"/>
      <c r="DV200" s="66"/>
      <c r="DW200" s="66"/>
      <c r="DX200" s="66"/>
      <c r="DY200" s="66"/>
      <c r="DZ200" s="66"/>
      <c r="EA200" s="66"/>
      <c r="EB200" s="66"/>
      <c r="EC200" s="66"/>
      <c r="ED200" s="66"/>
      <c r="EE200" s="66"/>
      <c r="EF200" s="66"/>
      <c r="EG200" s="66"/>
      <c r="EH200" s="66"/>
      <c r="EI200" s="66"/>
      <c r="EJ200" s="66"/>
      <c r="EK200" s="66"/>
      <c r="EL200" s="66"/>
      <c r="EM200" s="66"/>
      <c r="EN200" s="66"/>
      <c r="EO200" s="66"/>
      <c r="EP200" s="66"/>
      <c r="EQ200" s="66"/>
      <c r="ER200" s="66"/>
      <c r="ES200" s="66"/>
      <c r="ET200" s="66"/>
      <c r="EU200" s="66"/>
      <c r="EV200" s="66"/>
      <c r="EW200" s="66"/>
      <c r="EX200" s="66"/>
      <c r="EY200" s="66"/>
      <c r="EZ200" s="66"/>
      <c r="FA200" s="66"/>
      <c r="FB200" s="71">
        <f>AC200+BC200+CB200+DB200+EB200</f>
        <v>0</v>
      </c>
      <c r="FC200" s="70"/>
      <c r="FD200" s="69"/>
      <c r="FE200" s="69"/>
      <c r="FF200" s="69"/>
      <c r="FG200" s="69"/>
      <c r="FH200" s="69"/>
      <c r="FI200" s="69"/>
      <c r="FJ200" s="69"/>
      <c r="FK200" s="69"/>
      <c r="FL200" s="69"/>
      <c r="FM200" s="69"/>
      <c r="FN200" s="69"/>
      <c r="FO200" s="69"/>
      <c r="FP200" s="69"/>
      <c r="FQ200" s="69"/>
      <c r="FR200" s="69"/>
      <c r="FS200" s="69"/>
      <c r="FT200" s="69"/>
      <c r="FU200" s="69"/>
      <c r="FV200" s="69"/>
      <c r="FW200" s="69"/>
      <c r="FX200" s="69"/>
      <c r="FY200" s="69"/>
      <c r="FZ200" s="69"/>
      <c r="GA200" s="68"/>
      <c r="GB200" s="67"/>
      <c r="GC200" s="66"/>
      <c r="GD200" s="66"/>
      <c r="GE200" s="66"/>
      <c r="GF200" s="66"/>
      <c r="GG200" s="65">
        <f>SUM(GB200:GF200)</f>
        <v>0</v>
      </c>
    </row>
    <row r="201" spans="1:249" ht="31.5" hidden="1" x14ac:dyDescent="0.25">
      <c r="A201" s="63"/>
      <c r="B201" s="64" t="s">
        <v>7</v>
      </c>
      <c r="C201" s="55"/>
      <c r="D201" s="55"/>
      <c r="E201" s="60"/>
      <c r="F201" s="60"/>
      <c r="G201" s="55"/>
      <c r="H201" s="55"/>
      <c r="I201" s="61"/>
      <c r="J201" s="61"/>
      <c r="K201" s="55"/>
      <c r="L201" s="60"/>
      <c r="M201" s="60"/>
      <c r="N201" s="55"/>
      <c r="O201" s="60"/>
      <c r="P201" s="60"/>
      <c r="Q201" s="55"/>
      <c r="R201" s="60"/>
      <c r="S201" s="60"/>
      <c r="T201" s="55"/>
      <c r="U201" s="60"/>
      <c r="V201" s="60"/>
      <c r="W201" s="55"/>
      <c r="X201" s="60"/>
      <c r="Y201" s="60"/>
      <c r="Z201" s="51"/>
      <c r="AA201" s="59" t="e">
        <f>#REF!+L201+O201+R201+U201+X201</f>
        <v>#REF!</v>
      </c>
      <c r="AB201" s="58" t="e">
        <f>#REF!+M201+P201+S201+V201+Y201</f>
        <v>#REF!</v>
      </c>
      <c r="AC201" s="53"/>
      <c r="AD201" s="52"/>
      <c r="AE201" s="52"/>
      <c r="AF201" s="52"/>
      <c r="AG201" s="52"/>
      <c r="AH201" s="52"/>
      <c r="AI201" s="52"/>
      <c r="AJ201" s="52"/>
      <c r="AK201" s="52"/>
      <c r="AL201" s="52"/>
      <c r="AM201" s="52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2"/>
      <c r="BK201" s="52"/>
      <c r="BL201" s="52"/>
      <c r="BM201" s="52"/>
      <c r="BN201" s="52"/>
      <c r="BO201" s="52"/>
      <c r="BP201" s="52"/>
      <c r="BQ201" s="52"/>
      <c r="BR201" s="52"/>
      <c r="BS201" s="52"/>
      <c r="BT201" s="52"/>
      <c r="BU201" s="52"/>
      <c r="BV201" s="52"/>
      <c r="BW201" s="52"/>
      <c r="BX201" s="52"/>
      <c r="BY201" s="52"/>
      <c r="BZ201" s="52"/>
      <c r="CA201" s="52"/>
      <c r="CB201" s="52"/>
      <c r="CC201" s="52"/>
      <c r="CD201" s="52"/>
      <c r="CE201" s="52"/>
      <c r="CF201" s="52"/>
      <c r="CG201" s="52"/>
      <c r="CH201" s="52"/>
      <c r="CI201" s="52"/>
      <c r="CJ201" s="52"/>
      <c r="CK201" s="52"/>
      <c r="CL201" s="52"/>
      <c r="CM201" s="52"/>
      <c r="CN201" s="52"/>
      <c r="CO201" s="52"/>
      <c r="CP201" s="52"/>
      <c r="CQ201" s="52"/>
      <c r="CR201" s="52"/>
      <c r="CS201" s="52"/>
      <c r="CT201" s="52"/>
      <c r="CU201" s="52"/>
      <c r="CV201" s="52"/>
      <c r="CW201" s="52"/>
      <c r="CX201" s="52"/>
      <c r="CY201" s="52"/>
      <c r="CZ201" s="52"/>
      <c r="DA201" s="52"/>
      <c r="DB201" s="52"/>
      <c r="DC201" s="52"/>
      <c r="DD201" s="52"/>
      <c r="DE201" s="52"/>
      <c r="DF201" s="52"/>
      <c r="DG201" s="52"/>
      <c r="DH201" s="52"/>
      <c r="DI201" s="52"/>
      <c r="DJ201" s="52"/>
      <c r="DK201" s="52"/>
      <c r="DL201" s="52"/>
      <c r="DM201" s="52"/>
      <c r="DN201" s="52"/>
      <c r="DO201" s="52"/>
      <c r="DP201" s="52"/>
      <c r="DQ201" s="52"/>
      <c r="DR201" s="52"/>
      <c r="DS201" s="52"/>
      <c r="DT201" s="52"/>
      <c r="DU201" s="52"/>
      <c r="DV201" s="52"/>
      <c r="DW201" s="52"/>
      <c r="DX201" s="52"/>
      <c r="DY201" s="52"/>
      <c r="DZ201" s="52"/>
      <c r="EA201" s="52"/>
      <c r="EB201" s="52"/>
      <c r="EC201" s="52"/>
      <c r="ED201" s="52"/>
      <c r="EE201" s="52"/>
      <c r="EF201" s="52"/>
      <c r="EG201" s="52"/>
      <c r="EH201" s="52"/>
      <c r="EI201" s="52"/>
      <c r="EJ201" s="52"/>
      <c r="EK201" s="52"/>
      <c r="EL201" s="52"/>
      <c r="EM201" s="52"/>
      <c r="EN201" s="52"/>
      <c r="EO201" s="52"/>
      <c r="EP201" s="52"/>
      <c r="EQ201" s="52"/>
      <c r="ER201" s="52"/>
      <c r="ES201" s="52"/>
      <c r="ET201" s="52"/>
      <c r="EU201" s="52"/>
      <c r="EV201" s="52"/>
      <c r="EW201" s="52"/>
      <c r="EX201" s="52"/>
      <c r="EY201" s="52"/>
      <c r="EZ201" s="52"/>
      <c r="FA201" s="52"/>
      <c r="FB201" s="57">
        <f>AC201+BC201+CB201+DB201+EB201</f>
        <v>0</v>
      </c>
      <c r="FC201" s="56"/>
      <c r="FD201" s="55"/>
      <c r="FE201" s="55"/>
      <c r="FF201" s="55"/>
      <c r="FG201" s="55"/>
      <c r="FH201" s="55"/>
      <c r="FI201" s="55"/>
      <c r="FJ201" s="55"/>
      <c r="FK201" s="55"/>
      <c r="FL201" s="55"/>
      <c r="FM201" s="55"/>
      <c r="FN201" s="55"/>
      <c r="FO201" s="55"/>
      <c r="FP201" s="55"/>
      <c r="FQ201" s="55"/>
      <c r="FR201" s="55"/>
      <c r="FS201" s="55"/>
      <c r="FT201" s="55"/>
      <c r="FU201" s="55"/>
      <c r="FV201" s="55"/>
      <c r="FW201" s="55"/>
      <c r="FX201" s="55"/>
      <c r="FY201" s="55"/>
      <c r="FZ201" s="55"/>
      <c r="GA201" s="54"/>
      <c r="GB201" s="53"/>
      <c r="GC201" s="52"/>
      <c r="GD201" s="52"/>
      <c r="GE201" s="52"/>
      <c r="GF201" s="52"/>
      <c r="GG201" s="51">
        <f>SUM(GB201:GF201)</f>
        <v>0</v>
      </c>
    </row>
    <row r="202" spans="1:249" hidden="1" x14ac:dyDescent="0.25">
      <c r="A202" s="63"/>
      <c r="B202" s="62" t="s">
        <v>6</v>
      </c>
      <c r="C202" s="55"/>
      <c r="D202" s="55"/>
      <c r="E202" s="60"/>
      <c r="F202" s="60"/>
      <c r="G202" s="55"/>
      <c r="H202" s="55"/>
      <c r="I202" s="61"/>
      <c r="J202" s="61"/>
      <c r="K202" s="55"/>
      <c r="L202" s="60"/>
      <c r="M202" s="60"/>
      <c r="N202" s="55"/>
      <c r="O202" s="60"/>
      <c r="P202" s="60"/>
      <c r="Q202" s="55"/>
      <c r="R202" s="60"/>
      <c r="S202" s="60"/>
      <c r="T202" s="55"/>
      <c r="U202" s="60"/>
      <c r="V202" s="60"/>
      <c r="W202" s="55"/>
      <c r="X202" s="60"/>
      <c r="Y202" s="60"/>
      <c r="Z202" s="51"/>
      <c r="AA202" s="59" t="e">
        <f>#REF!+L202+O202+R202+U202+X202</f>
        <v>#REF!</v>
      </c>
      <c r="AB202" s="58" t="e">
        <f>#REF!+M202+P202+S202+V202+Y202</f>
        <v>#REF!</v>
      </c>
      <c r="AC202" s="53"/>
      <c r="AD202" s="52"/>
      <c r="AE202" s="52"/>
      <c r="AF202" s="52"/>
      <c r="AG202" s="52"/>
      <c r="AH202" s="52"/>
      <c r="AI202" s="52"/>
      <c r="AJ202" s="52"/>
      <c r="AK202" s="52"/>
      <c r="AL202" s="52"/>
      <c r="AM202" s="52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2"/>
      <c r="BK202" s="52"/>
      <c r="BL202" s="52"/>
      <c r="BM202" s="52"/>
      <c r="BN202" s="52"/>
      <c r="BO202" s="52"/>
      <c r="BP202" s="52"/>
      <c r="BQ202" s="52"/>
      <c r="BR202" s="52"/>
      <c r="BS202" s="52"/>
      <c r="BT202" s="52"/>
      <c r="BU202" s="52"/>
      <c r="BV202" s="52"/>
      <c r="BW202" s="52"/>
      <c r="BX202" s="52"/>
      <c r="BY202" s="52"/>
      <c r="BZ202" s="52"/>
      <c r="CA202" s="52"/>
      <c r="CB202" s="52"/>
      <c r="CC202" s="52"/>
      <c r="CD202" s="52"/>
      <c r="CE202" s="52"/>
      <c r="CF202" s="52"/>
      <c r="CG202" s="52"/>
      <c r="CH202" s="52"/>
      <c r="CI202" s="52"/>
      <c r="CJ202" s="52"/>
      <c r="CK202" s="52"/>
      <c r="CL202" s="52"/>
      <c r="CM202" s="52"/>
      <c r="CN202" s="52"/>
      <c r="CO202" s="52"/>
      <c r="CP202" s="52"/>
      <c r="CQ202" s="52"/>
      <c r="CR202" s="52"/>
      <c r="CS202" s="52"/>
      <c r="CT202" s="52"/>
      <c r="CU202" s="52"/>
      <c r="CV202" s="52"/>
      <c r="CW202" s="52"/>
      <c r="CX202" s="52"/>
      <c r="CY202" s="52"/>
      <c r="CZ202" s="52"/>
      <c r="DA202" s="52"/>
      <c r="DB202" s="52"/>
      <c r="DC202" s="52"/>
      <c r="DD202" s="52"/>
      <c r="DE202" s="52"/>
      <c r="DF202" s="52"/>
      <c r="DG202" s="52"/>
      <c r="DH202" s="52"/>
      <c r="DI202" s="52"/>
      <c r="DJ202" s="52"/>
      <c r="DK202" s="52"/>
      <c r="DL202" s="52"/>
      <c r="DM202" s="52"/>
      <c r="DN202" s="52"/>
      <c r="DO202" s="52"/>
      <c r="DP202" s="52"/>
      <c r="DQ202" s="52"/>
      <c r="DR202" s="52"/>
      <c r="DS202" s="52"/>
      <c r="DT202" s="52"/>
      <c r="DU202" s="52"/>
      <c r="DV202" s="52"/>
      <c r="DW202" s="52"/>
      <c r="DX202" s="52"/>
      <c r="DY202" s="52"/>
      <c r="DZ202" s="52"/>
      <c r="EA202" s="52"/>
      <c r="EB202" s="52"/>
      <c r="EC202" s="52"/>
      <c r="ED202" s="52"/>
      <c r="EE202" s="52"/>
      <c r="EF202" s="52"/>
      <c r="EG202" s="52"/>
      <c r="EH202" s="52"/>
      <c r="EI202" s="52"/>
      <c r="EJ202" s="52"/>
      <c r="EK202" s="52"/>
      <c r="EL202" s="52"/>
      <c r="EM202" s="52"/>
      <c r="EN202" s="52"/>
      <c r="EO202" s="52"/>
      <c r="EP202" s="52"/>
      <c r="EQ202" s="52"/>
      <c r="ER202" s="52"/>
      <c r="ES202" s="52"/>
      <c r="ET202" s="52"/>
      <c r="EU202" s="52"/>
      <c r="EV202" s="52"/>
      <c r="EW202" s="52"/>
      <c r="EX202" s="52"/>
      <c r="EY202" s="52"/>
      <c r="EZ202" s="52"/>
      <c r="FA202" s="52"/>
      <c r="FB202" s="57">
        <f>AC202+BC202+CB202+DB202+EB202</f>
        <v>0</v>
      </c>
      <c r="FC202" s="56"/>
      <c r="FD202" s="55"/>
      <c r="FE202" s="55"/>
      <c r="FF202" s="55"/>
      <c r="FG202" s="55"/>
      <c r="FH202" s="55"/>
      <c r="FI202" s="55"/>
      <c r="FJ202" s="55"/>
      <c r="FK202" s="55"/>
      <c r="FL202" s="55"/>
      <c r="FM202" s="55"/>
      <c r="FN202" s="55"/>
      <c r="FO202" s="55"/>
      <c r="FP202" s="55"/>
      <c r="FQ202" s="55"/>
      <c r="FR202" s="55"/>
      <c r="FS202" s="55"/>
      <c r="FT202" s="55"/>
      <c r="FU202" s="55"/>
      <c r="FV202" s="55"/>
      <c r="FW202" s="55"/>
      <c r="FX202" s="55"/>
      <c r="FY202" s="55"/>
      <c r="FZ202" s="55"/>
      <c r="GA202" s="54"/>
      <c r="GB202" s="53"/>
      <c r="GC202" s="52"/>
      <c r="GD202" s="52"/>
      <c r="GE202" s="52"/>
      <c r="GF202" s="52"/>
      <c r="GG202" s="51">
        <f>SUM(GB202:GF202)</f>
        <v>0</v>
      </c>
    </row>
    <row r="203" spans="1:249" ht="16.5" hidden="1" thickBot="1" x14ac:dyDescent="0.3">
      <c r="A203" s="41"/>
      <c r="B203" s="50" t="s">
        <v>5</v>
      </c>
      <c r="C203" s="40"/>
      <c r="D203" s="40"/>
      <c r="E203" s="48"/>
      <c r="F203" s="48"/>
      <c r="G203" s="40"/>
      <c r="H203" s="40"/>
      <c r="I203" s="49"/>
      <c r="J203" s="49"/>
      <c r="K203" s="40"/>
      <c r="L203" s="48"/>
      <c r="M203" s="48"/>
      <c r="N203" s="40"/>
      <c r="O203" s="48"/>
      <c r="P203" s="48"/>
      <c r="Q203" s="40"/>
      <c r="R203" s="48"/>
      <c r="S203" s="48"/>
      <c r="T203" s="40"/>
      <c r="U203" s="48"/>
      <c r="V203" s="48"/>
      <c r="W203" s="40"/>
      <c r="X203" s="48"/>
      <c r="Y203" s="48"/>
      <c r="Z203" s="39"/>
      <c r="AA203" s="47"/>
      <c r="AB203" s="46"/>
      <c r="AC203" s="45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4"/>
      <c r="BD203" s="40"/>
      <c r="BE203" s="40"/>
      <c r="BF203" s="40"/>
      <c r="BG203" s="40"/>
      <c r="BH203" s="40"/>
      <c r="BI203" s="40"/>
      <c r="BJ203" s="40"/>
      <c r="BK203" s="40"/>
      <c r="BL203" s="40"/>
      <c r="BM203" s="40"/>
      <c r="BN203" s="40"/>
      <c r="BO203" s="40"/>
      <c r="BP203" s="40"/>
      <c r="BQ203" s="40"/>
      <c r="BR203" s="40"/>
      <c r="BS203" s="40"/>
      <c r="BT203" s="40"/>
      <c r="BU203" s="40"/>
      <c r="BV203" s="40"/>
      <c r="BW203" s="40"/>
      <c r="BX203" s="40"/>
      <c r="BY203" s="40"/>
      <c r="BZ203" s="40"/>
      <c r="CA203" s="40"/>
      <c r="CB203" s="40"/>
      <c r="CC203" s="40"/>
      <c r="CD203" s="40"/>
      <c r="CE203" s="40"/>
      <c r="CF203" s="40"/>
      <c r="CG203" s="40"/>
      <c r="CH203" s="40"/>
      <c r="CI203" s="40"/>
      <c r="CJ203" s="40"/>
      <c r="CK203" s="40"/>
      <c r="CL203" s="40"/>
      <c r="CM203" s="40"/>
      <c r="CN203" s="40"/>
      <c r="CO203" s="40"/>
      <c r="CP203" s="40"/>
      <c r="CQ203" s="40"/>
      <c r="CR203" s="40"/>
      <c r="CS203" s="40"/>
      <c r="CT203" s="40"/>
      <c r="CU203" s="40"/>
      <c r="CV203" s="40"/>
      <c r="CW203" s="40"/>
      <c r="CX203" s="40"/>
      <c r="CY203" s="40"/>
      <c r="CZ203" s="40"/>
      <c r="DA203" s="40"/>
      <c r="DB203" s="40"/>
      <c r="DC203" s="40"/>
      <c r="DD203" s="40"/>
      <c r="DE203" s="40"/>
      <c r="DF203" s="40"/>
      <c r="DG203" s="40"/>
      <c r="DH203" s="40"/>
      <c r="DI203" s="40"/>
      <c r="DJ203" s="40"/>
      <c r="DK203" s="40"/>
      <c r="DL203" s="40"/>
      <c r="DM203" s="40"/>
      <c r="DN203" s="40"/>
      <c r="DO203" s="40"/>
      <c r="DP203" s="40"/>
      <c r="DQ203" s="40"/>
      <c r="DR203" s="40"/>
      <c r="DS203" s="40"/>
      <c r="DT203" s="40"/>
      <c r="DU203" s="40"/>
      <c r="DV203" s="40"/>
      <c r="DW203" s="40"/>
      <c r="DX203" s="40"/>
      <c r="DY203" s="40"/>
      <c r="DZ203" s="40"/>
      <c r="EA203" s="40"/>
      <c r="EB203" s="40"/>
      <c r="EC203" s="40"/>
      <c r="ED203" s="40"/>
      <c r="EE203" s="40"/>
      <c r="EF203" s="40"/>
      <c r="EG203" s="40"/>
      <c r="EH203" s="40"/>
      <c r="EI203" s="40"/>
      <c r="EJ203" s="40"/>
      <c r="EK203" s="40"/>
      <c r="EL203" s="40"/>
      <c r="EM203" s="40"/>
      <c r="EN203" s="40"/>
      <c r="EO203" s="40"/>
      <c r="EP203" s="40"/>
      <c r="EQ203" s="40"/>
      <c r="ER203" s="40"/>
      <c r="ES203" s="40"/>
      <c r="ET203" s="40"/>
      <c r="EU203" s="40"/>
      <c r="EV203" s="40"/>
      <c r="EW203" s="40"/>
      <c r="EX203" s="40"/>
      <c r="EY203" s="40"/>
      <c r="EZ203" s="40"/>
      <c r="FA203" s="40"/>
      <c r="FB203" s="43"/>
      <c r="FC203" s="40"/>
      <c r="FD203" s="40"/>
      <c r="FE203" s="40"/>
      <c r="FF203" s="40"/>
      <c r="FG203" s="40"/>
      <c r="FH203" s="40"/>
      <c r="FI203" s="40"/>
      <c r="FJ203" s="40"/>
      <c r="FK203" s="40"/>
      <c r="FL203" s="40"/>
      <c r="FM203" s="40"/>
      <c r="FN203" s="40"/>
      <c r="FO203" s="40"/>
      <c r="FP203" s="40"/>
      <c r="FQ203" s="40"/>
      <c r="FR203" s="40"/>
      <c r="FS203" s="40"/>
      <c r="FT203" s="40"/>
      <c r="FU203" s="40"/>
      <c r="FV203" s="40"/>
      <c r="FW203" s="40"/>
      <c r="FX203" s="40"/>
      <c r="FY203" s="40"/>
      <c r="FZ203" s="40"/>
      <c r="GA203" s="42"/>
      <c r="GB203" s="41"/>
      <c r="GC203" s="40"/>
      <c r="GD203" s="40"/>
      <c r="GE203" s="40"/>
      <c r="GF203" s="40"/>
      <c r="GG203" s="39">
        <f>SUM(GB203:GF203)</f>
        <v>0</v>
      </c>
    </row>
    <row r="204" spans="1:249" hidden="1" x14ac:dyDescent="0.25">
      <c r="A204" s="29"/>
      <c r="B204" s="38"/>
      <c r="C204" s="37"/>
      <c r="D204" s="35"/>
      <c r="E204" s="36"/>
      <c r="F204" s="36"/>
      <c r="G204" s="35"/>
      <c r="H204" s="35"/>
      <c r="I204" s="34"/>
      <c r="J204" s="34"/>
      <c r="K204" s="33"/>
      <c r="L204" s="32"/>
      <c r="M204" s="32"/>
      <c r="N204" s="33"/>
      <c r="O204" s="32"/>
      <c r="P204" s="32"/>
      <c r="Q204" s="33"/>
      <c r="R204" s="32"/>
      <c r="S204" s="32"/>
      <c r="T204" s="33"/>
      <c r="U204" s="32"/>
      <c r="V204" s="32"/>
      <c r="W204" s="33"/>
      <c r="X204" s="32"/>
      <c r="Y204" s="32"/>
      <c r="Z204" s="33"/>
      <c r="AA204" s="32"/>
      <c r="AB204" s="32"/>
      <c r="AC204" s="31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31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29"/>
      <c r="BT204" s="29"/>
      <c r="BU204" s="29"/>
      <c r="BV204" s="29"/>
      <c r="BW204" s="29"/>
      <c r="BX204" s="29"/>
      <c r="BY204" s="29"/>
      <c r="BZ204" s="29"/>
      <c r="CA204" s="29"/>
      <c r="CB204" s="29"/>
      <c r="CC204" s="29"/>
      <c r="CD204" s="29"/>
      <c r="CE204" s="29"/>
      <c r="CF204" s="29"/>
      <c r="CG204" s="29"/>
      <c r="CH204" s="29"/>
      <c r="CI204" s="29"/>
      <c r="CJ204" s="29"/>
      <c r="CK204" s="29"/>
      <c r="CL204" s="29"/>
      <c r="CM204" s="29"/>
      <c r="CN204" s="29"/>
      <c r="CO204" s="29"/>
      <c r="CP204" s="29"/>
      <c r="CQ204" s="29"/>
      <c r="CR204" s="29"/>
      <c r="CS204" s="29"/>
      <c r="CT204" s="29"/>
      <c r="CU204" s="29"/>
      <c r="CV204" s="29"/>
      <c r="CW204" s="29"/>
      <c r="CX204" s="29"/>
      <c r="CY204" s="29"/>
      <c r="CZ204" s="29"/>
      <c r="DA204" s="29"/>
      <c r="DB204" s="29"/>
      <c r="DC204" s="29"/>
      <c r="DD204" s="29"/>
      <c r="DE204" s="29"/>
      <c r="DF204" s="29"/>
      <c r="DG204" s="29"/>
      <c r="DH204" s="29"/>
      <c r="DI204" s="29"/>
      <c r="DJ204" s="29"/>
      <c r="DK204" s="29"/>
      <c r="DL204" s="29"/>
      <c r="DM204" s="29"/>
      <c r="DN204" s="29"/>
      <c r="DO204" s="29"/>
      <c r="DP204" s="29"/>
      <c r="DQ204" s="29"/>
      <c r="DR204" s="29"/>
      <c r="DS204" s="29"/>
      <c r="DT204" s="29"/>
      <c r="DU204" s="29"/>
      <c r="DV204" s="29"/>
      <c r="DW204" s="29"/>
      <c r="DX204" s="29"/>
      <c r="DY204" s="29"/>
      <c r="DZ204" s="29"/>
      <c r="EA204" s="29"/>
      <c r="EB204" s="29"/>
      <c r="EC204" s="29"/>
      <c r="ED204" s="29"/>
      <c r="EE204" s="29"/>
      <c r="EF204" s="29"/>
      <c r="EG204" s="29"/>
      <c r="EH204" s="29"/>
      <c r="EI204" s="29"/>
      <c r="EJ204" s="29"/>
      <c r="EK204" s="29"/>
      <c r="EL204" s="29"/>
      <c r="EM204" s="29"/>
      <c r="EN204" s="29"/>
      <c r="EO204" s="29"/>
      <c r="EP204" s="29"/>
      <c r="EQ204" s="29"/>
      <c r="ER204" s="29"/>
      <c r="ES204" s="29"/>
      <c r="ET204" s="29"/>
      <c r="EU204" s="29"/>
      <c r="EV204" s="29"/>
      <c r="EW204" s="29"/>
      <c r="EX204" s="29"/>
      <c r="EY204" s="29"/>
      <c r="EZ204" s="29"/>
      <c r="FA204" s="29"/>
      <c r="FB204" s="30"/>
      <c r="FC204" s="29"/>
      <c r="FD204" s="29"/>
      <c r="FE204" s="29"/>
      <c r="FF204" s="29"/>
      <c r="FG204" s="29"/>
      <c r="FH204" s="29"/>
      <c r="FI204" s="29"/>
      <c r="FJ204" s="29"/>
      <c r="FK204" s="29"/>
      <c r="FL204" s="29"/>
      <c r="FM204" s="29"/>
      <c r="FN204" s="29"/>
      <c r="FO204" s="29"/>
      <c r="FP204" s="29"/>
      <c r="FQ204" s="29"/>
      <c r="FR204" s="29"/>
      <c r="FS204" s="29"/>
      <c r="FT204" s="29"/>
      <c r="FU204" s="29"/>
      <c r="FV204" s="29"/>
      <c r="FW204" s="29"/>
      <c r="FX204" s="29"/>
      <c r="FY204" s="29"/>
      <c r="FZ204" s="29"/>
      <c r="GA204" s="29"/>
    </row>
    <row r="205" spans="1:249" ht="18.75" hidden="1" x14ac:dyDescent="0.3">
      <c r="A205" s="28"/>
      <c r="B205" s="27" t="s">
        <v>4</v>
      </c>
      <c r="C205" s="25"/>
      <c r="D205" s="24"/>
      <c r="G205" s="23"/>
      <c r="H205" s="23"/>
      <c r="I205" s="22"/>
      <c r="J205" s="22"/>
    </row>
    <row r="206" spans="1:249" ht="37.5" hidden="1" x14ac:dyDescent="0.3">
      <c r="A206" s="17"/>
      <c r="B206" s="27" t="s">
        <v>3</v>
      </c>
      <c r="C206" s="25"/>
      <c r="D206" s="24"/>
      <c r="G206" s="23"/>
      <c r="H206" s="23"/>
      <c r="I206" s="22"/>
      <c r="J206" s="22"/>
    </row>
    <row r="207" spans="1:249" ht="56.25" hidden="1" x14ac:dyDescent="0.3">
      <c r="A207" s="17"/>
      <c r="B207" s="26" t="s">
        <v>2</v>
      </c>
      <c r="C207" s="25"/>
      <c r="D207" s="24"/>
      <c r="G207" s="23"/>
      <c r="H207" s="23"/>
      <c r="I207" s="22"/>
      <c r="J207" s="22"/>
    </row>
    <row r="208" spans="1:249" ht="18.75" hidden="1" x14ac:dyDescent="0.3">
      <c r="B208" s="19" t="s">
        <v>1</v>
      </c>
      <c r="C208" s="19"/>
      <c r="D208" s="19"/>
      <c r="E208" s="19"/>
      <c r="F208" s="19"/>
      <c r="G208" s="19"/>
      <c r="H208" s="19"/>
      <c r="I208" s="19"/>
      <c r="J208" s="19"/>
      <c r="AC208" s="16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6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FB208" s="14"/>
      <c r="FC208" s="13"/>
      <c r="FD208" s="13"/>
      <c r="FE208" s="13"/>
      <c r="FF208" s="13"/>
      <c r="FG208" s="13"/>
      <c r="FH208" s="13"/>
      <c r="FI208" s="13"/>
      <c r="FJ208" s="13"/>
      <c r="FK208" s="13"/>
      <c r="FL208" s="13"/>
      <c r="FM208" s="13"/>
      <c r="FN208" s="13"/>
      <c r="FO208" s="13"/>
      <c r="FP208" s="13"/>
      <c r="FQ208" s="13"/>
      <c r="FR208" s="13"/>
      <c r="FS208" s="13"/>
      <c r="FT208" s="13"/>
      <c r="FU208" s="13"/>
      <c r="FV208" s="13"/>
      <c r="FW208" s="13"/>
      <c r="FX208" s="13"/>
      <c r="FY208" s="13"/>
      <c r="FZ208" s="13"/>
      <c r="GA208" s="13"/>
    </row>
    <row r="209" spans="1:183" hidden="1" x14ac:dyDescent="0.25">
      <c r="B209" s="20"/>
      <c r="C209" s="21"/>
      <c r="D209" s="21"/>
      <c r="G209" s="21"/>
      <c r="H209" s="21"/>
      <c r="I209" s="20"/>
      <c r="J209" s="20"/>
      <c r="AC209" s="16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6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FB209" s="14"/>
      <c r="FC209" s="13"/>
      <c r="FD209" s="13"/>
      <c r="FE209" s="13"/>
      <c r="FF209" s="13"/>
      <c r="FG209" s="13"/>
      <c r="FH209" s="13"/>
      <c r="FI209" s="13"/>
      <c r="FJ209" s="13"/>
      <c r="FK209" s="13"/>
      <c r="FL209" s="13"/>
      <c r="FM209" s="13"/>
      <c r="FN209" s="13"/>
      <c r="FO209" s="13"/>
      <c r="FP209" s="13"/>
      <c r="FQ209" s="13"/>
      <c r="FR209" s="13"/>
      <c r="FS209" s="13"/>
      <c r="FT209" s="13"/>
      <c r="FU209" s="13"/>
      <c r="FV209" s="13"/>
      <c r="FW209" s="13"/>
      <c r="FX209" s="13"/>
      <c r="FY209" s="13"/>
      <c r="FZ209" s="13"/>
      <c r="GA209" s="13"/>
    </row>
    <row r="210" spans="1:183" ht="18.75" hidden="1" x14ac:dyDescent="0.3">
      <c r="A210" s="17"/>
      <c r="B210" s="19" t="s">
        <v>0</v>
      </c>
      <c r="C210" s="19"/>
      <c r="D210" s="19"/>
      <c r="E210" s="19"/>
      <c r="F210" s="19"/>
      <c r="G210" s="19"/>
      <c r="H210" s="19"/>
      <c r="I210" s="19"/>
      <c r="J210" s="19"/>
    </row>
    <row r="211" spans="1:183" ht="15.75" hidden="1" customHeight="1" x14ac:dyDescent="0.25">
      <c r="A211" s="17"/>
      <c r="B211" s="18"/>
      <c r="C211" s="18"/>
      <c r="D211" s="18"/>
      <c r="E211" s="18"/>
      <c r="F211" s="18"/>
      <c r="G211" s="18"/>
      <c r="H211" s="18"/>
      <c r="I211" s="18"/>
      <c r="J211" s="18"/>
    </row>
    <row r="212" spans="1:183" hidden="1" x14ac:dyDescent="0.25">
      <c r="A212" s="17"/>
    </row>
    <row r="213" spans="1:183" hidden="1" x14ac:dyDescent="0.25">
      <c r="A213" s="17"/>
    </row>
    <row r="214" spans="1:183" ht="33.75" customHeight="1" x14ac:dyDescent="0.25">
      <c r="D214" s="8"/>
      <c r="G214" s="8"/>
      <c r="H214" s="8"/>
      <c r="I214" s="2"/>
      <c r="J214" s="2"/>
      <c r="AC214" s="16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6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FB214" s="14"/>
      <c r="FC214" s="13"/>
      <c r="FD214" s="13"/>
      <c r="FE214" s="13"/>
      <c r="FF214" s="13"/>
      <c r="FG214" s="13"/>
      <c r="FH214" s="13"/>
      <c r="FI214" s="13"/>
      <c r="FJ214" s="13"/>
      <c r="FK214" s="13"/>
      <c r="FL214" s="13"/>
      <c r="FM214" s="13"/>
      <c r="FN214" s="13"/>
      <c r="FO214" s="13"/>
      <c r="FP214" s="13"/>
      <c r="FQ214" s="13"/>
      <c r="FR214" s="13"/>
      <c r="FS214" s="13"/>
      <c r="FT214" s="13"/>
      <c r="FU214" s="13"/>
      <c r="FV214" s="13"/>
      <c r="FW214" s="13"/>
      <c r="FX214" s="13"/>
      <c r="FY214" s="13"/>
      <c r="FZ214" s="13"/>
      <c r="GA214" s="13"/>
    </row>
    <row r="215" spans="1:183" x14ac:dyDescent="0.25">
      <c r="A215" s="12"/>
      <c r="FB215" s="11"/>
      <c r="FC215" s="10"/>
      <c r="FD215" s="10"/>
      <c r="FE215" s="10"/>
      <c r="FF215" s="10"/>
      <c r="FG215" s="10"/>
      <c r="FH215" s="10"/>
      <c r="FI215" s="10"/>
      <c r="FJ215" s="10"/>
      <c r="FK215" s="10"/>
      <c r="FL215" s="10"/>
      <c r="FM215" s="10"/>
      <c r="FN215" s="10"/>
      <c r="FO215" s="10"/>
      <c r="FP215" s="10"/>
      <c r="FQ215" s="10"/>
      <c r="FR215" s="10"/>
      <c r="FS215" s="10"/>
      <c r="FT215" s="10"/>
      <c r="FU215" s="10"/>
      <c r="FV215" s="10"/>
      <c r="FW215" s="10"/>
      <c r="FX215" s="10"/>
      <c r="FY215" s="10"/>
      <c r="FZ215" s="10"/>
      <c r="GA215" s="10"/>
    </row>
  </sheetData>
  <mergeCells count="19">
    <mergeCell ref="K17:Z17"/>
    <mergeCell ref="AC17:GA17"/>
    <mergeCell ref="GB17:GG17"/>
    <mergeCell ref="A5:Z5"/>
    <mergeCell ref="A6:FB6"/>
    <mergeCell ref="A7:Z7"/>
    <mergeCell ref="DB11:DD11"/>
    <mergeCell ref="FB11:FD11"/>
    <mergeCell ref="A17:A19"/>
    <mergeCell ref="B17:B19"/>
    <mergeCell ref="B208:J208"/>
    <mergeCell ref="B210:J210"/>
    <mergeCell ref="B211:J211"/>
    <mergeCell ref="H17:H19"/>
    <mergeCell ref="I17:I18"/>
    <mergeCell ref="J17:J18"/>
    <mergeCell ref="C17:C18"/>
    <mergeCell ref="D17:D18"/>
    <mergeCell ref="G17:G19"/>
  </mergeCells>
  <pageMargins left="0.27559055118110237" right="0.23622047244094491" top="0.27559055118110237" bottom="0.35433070866141736" header="0.19685039370078741" footer="0.23622047244094491"/>
  <pageSetup paperSize="9" scale="31" fitToHeight="0" orientation="landscape" r:id="rId1"/>
  <headerFooter alignWithMargins="0"/>
  <rowBreaks count="1" manualBreakCount="1">
    <brk id="200" max="193" man="1"/>
  </rowBreaks>
  <colBreaks count="1" manualBreakCount="1">
    <brk id="161" max="2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94"/>
  <sheetViews>
    <sheetView tabSelected="1" topLeftCell="A12" zoomScaleNormal="100" workbookViewId="0">
      <pane xSplit="2" ySplit="7" topLeftCell="G19" activePane="bottomRight" state="frozen"/>
      <selection activeCell="Q32" sqref="Q32"/>
      <selection pane="topRight" activeCell="Q32" sqref="Q32"/>
      <selection pane="bottomLeft" activeCell="Q32" sqref="Q32"/>
      <selection pane="bottomRight" activeCell="G13" sqref="G13:V13"/>
    </sheetView>
  </sheetViews>
  <sheetFormatPr defaultRowHeight="15.75" x14ac:dyDescent="0.25"/>
  <cols>
    <col min="1" max="1" width="9.140625" style="359"/>
    <col min="2" max="2" width="41.140625" style="359" customWidth="1"/>
    <col min="3" max="4" width="5.7109375" style="359" bestFit="1" customWidth="1"/>
    <col min="5" max="5" width="7.28515625" style="359" bestFit="1" customWidth="1"/>
    <col min="6" max="6" width="6.42578125" style="359" bestFit="1" customWidth="1"/>
    <col min="7" max="7" width="8.28515625" style="359" customWidth="1"/>
    <col min="8" max="8" width="11.5703125" style="362" customWidth="1"/>
    <col min="9" max="9" width="9.140625" style="359"/>
    <col min="10" max="10" width="7.28515625" style="361" bestFit="1" customWidth="1"/>
    <col min="11" max="12" width="7.42578125" style="361" bestFit="1" customWidth="1"/>
    <col min="13" max="13" width="8" style="361" customWidth="1"/>
    <col min="14" max="14" width="8.140625" style="361" bestFit="1" customWidth="1"/>
    <col min="15" max="19" width="9.140625" style="359"/>
    <col min="20" max="20" width="8.140625" style="360" bestFit="1" customWidth="1"/>
    <col min="21" max="21" width="9" style="360" bestFit="1" customWidth="1"/>
    <col min="22" max="22" width="11.140625" style="360" customWidth="1"/>
    <col min="23" max="23" width="9" style="360" bestFit="1" customWidth="1"/>
    <col min="24" max="24" width="10.85546875" style="360" bestFit="1" customWidth="1"/>
    <col min="25" max="28" width="9.140625" style="359"/>
    <col min="29" max="29" width="10" style="359" customWidth="1"/>
    <col min="30" max="16384" width="9.140625" style="358"/>
  </cols>
  <sheetData>
    <row r="1" spans="1:29" x14ac:dyDescent="0.25">
      <c r="A1" s="575"/>
      <c r="B1" s="574"/>
      <c r="C1" s="574"/>
      <c r="D1" s="574"/>
      <c r="E1" s="574"/>
      <c r="F1" s="574"/>
      <c r="G1" s="574"/>
      <c r="H1" s="568"/>
      <c r="I1" s="573"/>
      <c r="J1" s="566"/>
      <c r="K1" s="566"/>
      <c r="L1" s="566"/>
      <c r="M1" s="566"/>
      <c r="N1" s="565"/>
      <c r="O1" s="560"/>
      <c r="P1" s="560"/>
      <c r="Q1" s="560"/>
      <c r="R1" s="560"/>
      <c r="S1" s="560"/>
      <c r="T1" s="365"/>
      <c r="U1" s="581"/>
      <c r="V1" s="581"/>
      <c r="W1" s="581"/>
      <c r="X1" s="581"/>
      <c r="Y1" s="560"/>
      <c r="Z1" s="560"/>
      <c r="AA1" s="560"/>
      <c r="AB1" s="560"/>
      <c r="AC1" s="581" t="s">
        <v>447</v>
      </c>
    </row>
    <row r="2" spans="1:29" x14ac:dyDescent="0.25">
      <c r="A2" s="575"/>
      <c r="B2" s="574"/>
      <c r="C2" s="574"/>
      <c r="D2" s="574"/>
      <c r="E2" s="574"/>
      <c r="F2" s="574"/>
      <c r="G2" s="574"/>
      <c r="H2" s="568"/>
      <c r="I2" s="573"/>
      <c r="J2" s="566"/>
      <c r="K2" s="566"/>
      <c r="L2" s="566"/>
      <c r="M2" s="566"/>
      <c r="N2" s="565"/>
      <c r="O2" s="560"/>
      <c r="P2" s="560"/>
      <c r="Q2" s="560"/>
      <c r="R2" s="560"/>
      <c r="S2" s="560"/>
      <c r="T2" s="561"/>
      <c r="U2" s="580"/>
      <c r="V2" s="580"/>
      <c r="W2" s="580"/>
      <c r="X2" s="580"/>
      <c r="Y2" s="560"/>
      <c r="Z2" s="560"/>
      <c r="AA2" s="560"/>
      <c r="AB2" s="560"/>
      <c r="AC2" s="580" t="s">
        <v>400</v>
      </c>
    </row>
    <row r="3" spans="1:29" x14ac:dyDescent="0.25">
      <c r="A3" s="579" t="s">
        <v>446</v>
      </c>
      <c r="B3" s="579"/>
      <c r="C3" s="579"/>
      <c r="D3" s="579"/>
      <c r="E3" s="579"/>
      <c r="F3" s="579"/>
      <c r="G3" s="579"/>
      <c r="H3" s="579"/>
      <c r="I3" s="579"/>
      <c r="J3" s="579"/>
      <c r="K3" s="579"/>
      <c r="L3" s="579"/>
      <c r="M3" s="579"/>
      <c r="N3" s="579"/>
      <c r="O3" s="579"/>
      <c r="P3" s="579"/>
      <c r="Q3" s="579"/>
      <c r="R3" s="579"/>
      <c r="S3" s="579"/>
      <c r="T3" s="579"/>
      <c r="U3" s="577"/>
      <c r="V3" s="577"/>
      <c r="W3" s="577"/>
      <c r="X3" s="577"/>
      <c r="Y3" s="578"/>
      <c r="Z3" s="578"/>
      <c r="AA3" s="578"/>
      <c r="AB3" s="578"/>
      <c r="AC3" s="577" t="s">
        <v>445</v>
      </c>
    </row>
    <row r="4" spans="1:29" x14ac:dyDescent="0.25">
      <c r="A4" s="575"/>
      <c r="B4" s="574"/>
      <c r="C4" s="574"/>
      <c r="D4" s="574"/>
      <c r="E4" s="574"/>
      <c r="F4" s="574"/>
      <c r="G4" s="574"/>
      <c r="H4" s="568"/>
      <c r="I4" s="573"/>
      <c r="J4" s="566"/>
      <c r="K4" s="566"/>
      <c r="L4" s="566"/>
      <c r="M4" s="566"/>
      <c r="N4" s="565"/>
      <c r="O4" s="560"/>
      <c r="P4" s="560"/>
      <c r="Q4" s="560"/>
      <c r="R4" s="560"/>
      <c r="S4" s="560"/>
      <c r="T4" s="561"/>
      <c r="U4" s="571"/>
      <c r="V4" s="571"/>
      <c r="W4" s="571"/>
      <c r="X4" s="570"/>
      <c r="Y4" s="560"/>
      <c r="Z4" s="560"/>
      <c r="AA4" s="560"/>
      <c r="AB4" s="560"/>
      <c r="AC4" s="560"/>
    </row>
    <row r="5" spans="1:29" x14ac:dyDescent="0.25">
      <c r="A5" s="575"/>
      <c r="B5" s="574"/>
      <c r="C5" s="574"/>
      <c r="D5" s="574"/>
      <c r="E5" s="574"/>
      <c r="F5" s="574"/>
      <c r="G5" s="574"/>
      <c r="H5" s="568"/>
      <c r="I5" s="573"/>
      <c r="J5" s="566"/>
      <c r="K5" s="566"/>
      <c r="L5" s="566"/>
      <c r="M5" s="566"/>
      <c r="N5" s="565"/>
      <c r="O5" s="560"/>
      <c r="P5" s="560"/>
      <c r="Q5" s="560"/>
      <c r="R5" s="560"/>
      <c r="S5" s="560"/>
      <c r="T5" s="561"/>
      <c r="U5" s="571"/>
      <c r="V5" s="571"/>
      <c r="W5" s="571"/>
      <c r="X5" s="570"/>
      <c r="Y5" s="560"/>
      <c r="Z5" s="560"/>
      <c r="AA5" s="560"/>
      <c r="AB5" s="560"/>
      <c r="AC5" s="560"/>
    </row>
    <row r="6" spans="1:29" x14ac:dyDescent="0.25">
      <c r="A6" s="575"/>
      <c r="B6" s="574"/>
      <c r="C6" s="574"/>
      <c r="D6" s="574"/>
      <c r="E6" s="574"/>
      <c r="F6" s="574"/>
      <c r="G6" s="574"/>
      <c r="H6" s="568"/>
      <c r="I6" s="573"/>
      <c r="J6" s="566"/>
      <c r="K6" s="566"/>
      <c r="L6" s="566"/>
      <c r="M6" s="566"/>
      <c r="N6" s="565"/>
      <c r="O6" s="560"/>
      <c r="P6" s="560"/>
      <c r="Q6" s="560"/>
      <c r="R6" s="560"/>
      <c r="S6" s="560"/>
      <c r="T6" s="561"/>
      <c r="U6" s="576"/>
      <c r="V6" s="576"/>
      <c r="W6" s="576"/>
      <c r="X6" s="576"/>
      <c r="Y6" s="560"/>
      <c r="Z6" s="560"/>
      <c r="AA6" s="560"/>
      <c r="AB6" s="560"/>
      <c r="AC6" s="343" t="s">
        <v>397</v>
      </c>
    </row>
    <row r="7" spans="1:29" x14ac:dyDescent="0.25">
      <c r="A7" s="575"/>
      <c r="B7" s="574"/>
      <c r="C7" s="574"/>
      <c r="D7" s="574"/>
      <c r="E7" s="574"/>
      <c r="F7" s="574"/>
      <c r="G7" s="574"/>
      <c r="H7" s="568"/>
      <c r="I7" s="573"/>
      <c r="J7" s="566"/>
      <c r="K7" s="566"/>
      <c r="L7" s="566"/>
      <c r="M7" s="566"/>
      <c r="N7" s="565"/>
      <c r="O7" s="560"/>
      <c r="P7" s="560"/>
      <c r="Q7" s="560"/>
      <c r="R7" s="560"/>
      <c r="S7" s="560"/>
      <c r="T7" s="561"/>
      <c r="U7" s="572"/>
      <c r="V7" s="572"/>
      <c r="W7" s="572"/>
      <c r="X7" s="572"/>
      <c r="Y7" s="560"/>
      <c r="Z7" s="560"/>
      <c r="AA7" s="560"/>
      <c r="AB7" s="560"/>
      <c r="AC7" s="343" t="s">
        <v>396</v>
      </c>
    </row>
    <row r="8" spans="1:29" x14ac:dyDescent="0.25">
      <c r="A8" s="564"/>
      <c r="B8" s="563"/>
      <c r="C8" s="563"/>
      <c r="D8" s="563"/>
      <c r="E8" s="563"/>
      <c r="F8" s="563"/>
      <c r="G8" s="563"/>
      <c r="H8" s="568"/>
      <c r="I8" s="567"/>
      <c r="J8" s="566"/>
      <c r="K8" s="566"/>
      <c r="L8" s="566"/>
      <c r="M8" s="566"/>
      <c r="N8" s="565"/>
      <c r="O8" s="560"/>
      <c r="P8" s="560"/>
      <c r="Q8" s="560"/>
      <c r="R8" s="560"/>
      <c r="S8" s="560"/>
      <c r="T8" s="561"/>
      <c r="U8" s="571"/>
      <c r="V8" s="571"/>
      <c r="W8" s="571"/>
      <c r="X8" s="570"/>
      <c r="Y8" s="560"/>
      <c r="Z8" s="560"/>
      <c r="AA8" s="560"/>
      <c r="AB8" s="560"/>
      <c r="AC8" s="343"/>
    </row>
    <row r="9" spans="1:29" x14ac:dyDescent="0.25">
      <c r="A9" s="564"/>
      <c r="B9" s="563"/>
      <c r="C9" s="563"/>
      <c r="D9" s="563"/>
      <c r="E9" s="563"/>
      <c r="F9" s="563"/>
      <c r="G9" s="563"/>
      <c r="H9" s="568"/>
      <c r="I9" s="567"/>
      <c r="J9" s="566"/>
      <c r="K9" s="566"/>
      <c r="L9" s="566"/>
      <c r="M9" s="566"/>
      <c r="N9" s="565"/>
      <c r="O9" s="560"/>
      <c r="P9" s="560"/>
      <c r="Q9" s="560"/>
      <c r="R9" s="560"/>
      <c r="S9" s="560"/>
      <c r="T9" s="561"/>
      <c r="U9" s="571"/>
      <c r="V9" s="571"/>
      <c r="W9" s="571"/>
      <c r="X9" s="570"/>
      <c r="Y9" s="560"/>
      <c r="Z9" s="560"/>
      <c r="AA9" s="560"/>
      <c r="AB9" s="560"/>
      <c r="AC9" s="345" t="s">
        <v>395</v>
      </c>
    </row>
    <row r="10" spans="1:29" x14ac:dyDescent="0.25">
      <c r="A10" s="564"/>
      <c r="B10" s="563"/>
      <c r="C10" s="563"/>
      <c r="D10" s="563"/>
      <c r="E10" s="563"/>
      <c r="F10" s="563"/>
      <c r="G10" s="563"/>
      <c r="H10" s="568"/>
      <c r="I10" s="567"/>
      <c r="J10" s="566"/>
      <c r="K10" s="566"/>
      <c r="L10" s="566"/>
      <c r="M10" s="566"/>
      <c r="N10" s="565"/>
      <c r="O10" s="560"/>
      <c r="P10" s="560"/>
      <c r="Q10" s="560"/>
      <c r="R10" s="560"/>
      <c r="S10" s="560"/>
      <c r="T10" s="561"/>
      <c r="U10" s="561"/>
      <c r="V10" s="561"/>
      <c r="W10" s="561"/>
      <c r="X10" s="569"/>
      <c r="Y10" s="560"/>
      <c r="Z10" s="560"/>
      <c r="AA10" s="560"/>
      <c r="AB10" s="560"/>
      <c r="AC10" s="343" t="s">
        <v>394</v>
      </c>
    </row>
    <row r="11" spans="1:29" x14ac:dyDescent="0.25">
      <c r="A11" s="564"/>
      <c r="B11" s="563"/>
      <c r="C11" s="563"/>
      <c r="D11" s="563"/>
      <c r="E11" s="563"/>
      <c r="F11" s="563"/>
      <c r="G11" s="563"/>
      <c r="H11" s="568"/>
      <c r="I11" s="567"/>
      <c r="J11" s="566"/>
      <c r="K11" s="566"/>
      <c r="L11" s="566"/>
      <c r="M11" s="566"/>
      <c r="N11" s="565"/>
      <c r="O11" s="560"/>
      <c r="P11" s="560"/>
      <c r="Q11" s="560"/>
      <c r="R11" s="560"/>
      <c r="S11" s="560"/>
      <c r="T11" s="561"/>
      <c r="U11" s="561"/>
      <c r="V11" s="561"/>
      <c r="W11" s="561"/>
      <c r="X11" s="561"/>
      <c r="Y11" s="560"/>
      <c r="Z11" s="560"/>
      <c r="AA11" s="560"/>
      <c r="AB11" s="560"/>
      <c r="AC11" s="343" t="s">
        <v>393</v>
      </c>
    </row>
    <row r="12" spans="1:29" x14ac:dyDescent="0.25">
      <c r="A12" s="564"/>
      <c r="B12" s="563"/>
      <c r="C12" s="563"/>
      <c r="D12" s="563"/>
      <c r="E12" s="563"/>
      <c r="F12" s="563"/>
      <c r="G12" s="563"/>
      <c r="H12" s="568"/>
      <c r="I12" s="567"/>
      <c r="J12" s="566"/>
      <c r="K12" s="566"/>
      <c r="L12" s="566"/>
      <c r="M12" s="566"/>
      <c r="N12" s="565"/>
      <c r="O12" s="560"/>
      <c r="P12" s="560"/>
      <c r="Q12" s="560"/>
      <c r="R12" s="560"/>
      <c r="S12" s="560"/>
      <c r="T12" s="561"/>
      <c r="U12" s="561"/>
      <c r="V12" s="561"/>
      <c r="W12" s="561"/>
      <c r="X12" s="561"/>
      <c r="Y12" s="560"/>
      <c r="Z12" s="560"/>
      <c r="AA12" s="560"/>
      <c r="AB12" s="560"/>
      <c r="AC12" s="343"/>
    </row>
    <row r="13" spans="1:29" ht="23.25" thickBot="1" x14ac:dyDescent="0.35">
      <c r="A13" s="564"/>
      <c r="B13" s="563"/>
      <c r="C13" s="563"/>
      <c r="D13" s="563"/>
      <c r="E13" s="563"/>
      <c r="F13" s="563"/>
      <c r="G13" s="562" t="s">
        <v>444</v>
      </c>
      <c r="H13" s="562"/>
      <c r="I13" s="562"/>
      <c r="J13" s="562"/>
      <c r="K13" s="562"/>
      <c r="L13" s="562"/>
      <c r="M13" s="562"/>
      <c r="N13" s="562"/>
      <c r="O13" s="562"/>
      <c r="P13" s="562"/>
      <c r="Q13" s="562"/>
      <c r="R13" s="562"/>
      <c r="S13" s="562"/>
      <c r="T13" s="562"/>
      <c r="U13" s="562"/>
      <c r="V13" s="562"/>
      <c r="W13" s="561"/>
      <c r="X13" s="561"/>
      <c r="Y13" s="560"/>
      <c r="Z13" s="560"/>
      <c r="AA13" s="560"/>
      <c r="AB13" s="560"/>
      <c r="AC13" s="343"/>
    </row>
    <row r="14" spans="1:29" x14ac:dyDescent="0.25">
      <c r="A14" s="559" t="s">
        <v>443</v>
      </c>
      <c r="B14" s="556" t="s">
        <v>442</v>
      </c>
      <c r="C14" s="558" t="s">
        <v>441</v>
      </c>
      <c r="D14" s="555"/>
      <c r="E14" s="555"/>
      <c r="F14" s="555"/>
      <c r="G14" s="554"/>
      <c r="H14" s="557" t="s">
        <v>440</v>
      </c>
      <c r="I14" s="556" t="s">
        <v>439</v>
      </c>
      <c r="J14" s="555" t="s">
        <v>438</v>
      </c>
      <c r="K14" s="555"/>
      <c r="L14" s="555"/>
      <c r="M14" s="555"/>
      <c r="N14" s="555"/>
      <c r="O14" s="555"/>
      <c r="P14" s="555"/>
      <c r="Q14" s="555"/>
      <c r="R14" s="555"/>
      <c r="S14" s="555"/>
      <c r="T14" s="555"/>
      <c r="U14" s="555"/>
      <c r="V14" s="555"/>
      <c r="W14" s="555"/>
      <c r="X14" s="555"/>
      <c r="Y14" s="555"/>
      <c r="Z14" s="555"/>
      <c r="AA14" s="555"/>
      <c r="AB14" s="555"/>
      <c r="AC14" s="554"/>
    </row>
    <row r="15" spans="1:29" x14ac:dyDescent="0.25">
      <c r="A15" s="549"/>
      <c r="B15" s="544"/>
      <c r="C15" s="548"/>
      <c r="D15" s="547"/>
      <c r="E15" s="547"/>
      <c r="F15" s="547"/>
      <c r="G15" s="546"/>
      <c r="H15" s="545"/>
      <c r="I15" s="544"/>
      <c r="J15" s="553" t="s">
        <v>382</v>
      </c>
      <c r="K15" s="552"/>
      <c r="L15" s="552"/>
      <c r="M15" s="552"/>
      <c r="N15" s="551"/>
      <c r="O15" s="544" t="s">
        <v>381</v>
      </c>
      <c r="P15" s="544" t="s">
        <v>380</v>
      </c>
      <c r="Q15" s="544" t="s">
        <v>379</v>
      </c>
      <c r="R15" s="544" t="s">
        <v>378</v>
      </c>
      <c r="S15" s="544" t="s">
        <v>346</v>
      </c>
      <c r="T15" s="550" t="s">
        <v>382</v>
      </c>
      <c r="U15" s="550"/>
      <c r="V15" s="550"/>
      <c r="W15" s="550"/>
      <c r="X15" s="550"/>
      <c r="Y15" s="544" t="s">
        <v>381</v>
      </c>
      <c r="Z15" s="544" t="s">
        <v>380</v>
      </c>
      <c r="AA15" s="544" t="s">
        <v>379</v>
      </c>
      <c r="AB15" s="544" t="s">
        <v>378</v>
      </c>
      <c r="AC15" s="543" t="s">
        <v>346</v>
      </c>
    </row>
    <row r="16" spans="1:29" x14ac:dyDescent="0.25">
      <c r="A16" s="549"/>
      <c r="B16" s="544"/>
      <c r="C16" s="548" t="s">
        <v>437</v>
      </c>
      <c r="D16" s="547"/>
      <c r="E16" s="547"/>
      <c r="F16" s="547"/>
      <c r="G16" s="546"/>
      <c r="H16" s="545"/>
      <c r="I16" s="544"/>
      <c r="J16" s="487" t="s">
        <v>436</v>
      </c>
      <c r="K16" s="487" t="s">
        <v>435</v>
      </c>
      <c r="L16" s="487" t="s">
        <v>434</v>
      </c>
      <c r="M16" s="487" t="s">
        <v>433</v>
      </c>
      <c r="N16" s="482" t="s">
        <v>432</v>
      </c>
      <c r="O16" s="544"/>
      <c r="P16" s="544"/>
      <c r="Q16" s="544"/>
      <c r="R16" s="544"/>
      <c r="S16" s="544"/>
      <c r="T16" s="473" t="s">
        <v>436</v>
      </c>
      <c r="U16" s="473" t="s">
        <v>435</v>
      </c>
      <c r="V16" s="473" t="s">
        <v>434</v>
      </c>
      <c r="W16" s="473" t="s">
        <v>433</v>
      </c>
      <c r="X16" s="431" t="s">
        <v>432</v>
      </c>
      <c r="Y16" s="544"/>
      <c r="Z16" s="544"/>
      <c r="AA16" s="544"/>
      <c r="AB16" s="544"/>
      <c r="AC16" s="543"/>
    </row>
    <row r="17" spans="1:29" ht="16.5" thickBot="1" x14ac:dyDescent="0.3">
      <c r="A17" s="542"/>
      <c r="B17" s="538"/>
      <c r="C17" s="541" t="s">
        <v>436</v>
      </c>
      <c r="D17" s="435" t="s">
        <v>435</v>
      </c>
      <c r="E17" s="435" t="s">
        <v>434</v>
      </c>
      <c r="F17" s="435" t="s">
        <v>433</v>
      </c>
      <c r="G17" s="540" t="s">
        <v>432</v>
      </c>
      <c r="H17" s="539" t="s">
        <v>430</v>
      </c>
      <c r="I17" s="538"/>
      <c r="J17" s="537" t="s">
        <v>431</v>
      </c>
      <c r="K17" s="537"/>
      <c r="L17" s="537"/>
      <c r="M17" s="537"/>
      <c r="N17" s="537"/>
      <c r="O17" s="537"/>
      <c r="P17" s="537"/>
      <c r="Q17" s="537"/>
      <c r="R17" s="537"/>
      <c r="S17" s="537"/>
      <c r="T17" s="537" t="s">
        <v>430</v>
      </c>
      <c r="U17" s="537"/>
      <c r="V17" s="537"/>
      <c r="W17" s="537"/>
      <c r="X17" s="537"/>
      <c r="Y17" s="537"/>
      <c r="Z17" s="537"/>
      <c r="AA17" s="537"/>
      <c r="AB17" s="537"/>
      <c r="AC17" s="536"/>
    </row>
    <row r="18" spans="1:29" s="525" customFormat="1" ht="16.5" thickBot="1" x14ac:dyDescent="0.3">
      <c r="A18" s="535">
        <v>1</v>
      </c>
      <c r="B18" s="534">
        <v>2</v>
      </c>
      <c r="C18" s="533">
        <f>B18+1</f>
        <v>3</v>
      </c>
      <c r="D18" s="532">
        <f>C18+1</f>
        <v>4</v>
      </c>
      <c r="E18" s="532">
        <f>D18+1</f>
        <v>5</v>
      </c>
      <c r="F18" s="532">
        <f>E18+1</f>
        <v>6</v>
      </c>
      <c r="G18" s="531">
        <f>F18+1</f>
        <v>7</v>
      </c>
      <c r="H18" s="527">
        <f>B18+1</f>
        <v>3</v>
      </c>
      <c r="I18" s="530">
        <f>H18+1</f>
        <v>4</v>
      </c>
      <c r="J18" s="528">
        <f>I18+1</f>
        <v>5</v>
      </c>
      <c r="K18" s="528">
        <f>J18+1</f>
        <v>6</v>
      </c>
      <c r="L18" s="528">
        <f>K18+1</f>
        <v>7</v>
      </c>
      <c r="M18" s="528">
        <f>L18+1</f>
        <v>8</v>
      </c>
      <c r="N18" s="529">
        <f>M18+1</f>
        <v>9</v>
      </c>
      <c r="O18" s="527">
        <f>N18+1</f>
        <v>10</v>
      </c>
      <c r="P18" s="527">
        <f>O18+1</f>
        <v>11</v>
      </c>
      <c r="Q18" s="527">
        <f>P18+1</f>
        <v>12</v>
      </c>
      <c r="R18" s="527">
        <f>P18+1</f>
        <v>12</v>
      </c>
      <c r="S18" s="527">
        <f>R18+1</f>
        <v>13</v>
      </c>
      <c r="T18" s="528">
        <f>S18+1</f>
        <v>14</v>
      </c>
      <c r="U18" s="528">
        <f>T18+1</f>
        <v>15</v>
      </c>
      <c r="V18" s="528">
        <f>U18+1</f>
        <v>16</v>
      </c>
      <c r="W18" s="528">
        <f>V18+1</f>
        <v>17</v>
      </c>
      <c r="X18" s="528">
        <f>W18+1</f>
        <v>18</v>
      </c>
      <c r="Y18" s="527">
        <f>X18+1</f>
        <v>19</v>
      </c>
      <c r="Z18" s="527">
        <f>Y18+1</f>
        <v>20</v>
      </c>
      <c r="AA18" s="527">
        <f>Z18+1</f>
        <v>21</v>
      </c>
      <c r="AB18" s="527">
        <f>Z18+1</f>
        <v>21</v>
      </c>
      <c r="AC18" s="526">
        <f>AB18+1</f>
        <v>22</v>
      </c>
    </row>
    <row r="19" spans="1:29" ht="19.5" customHeight="1" x14ac:dyDescent="0.25">
      <c r="A19" s="521"/>
      <c r="B19" s="520" t="s">
        <v>429</v>
      </c>
      <c r="C19" s="519"/>
      <c r="D19" s="517"/>
      <c r="E19" s="519"/>
      <c r="F19" s="517"/>
      <c r="G19" s="517"/>
      <c r="H19" s="524">
        <f>H24+H96+H148</f>
        <v>10578.251126999545</v>
      </c>
      <c r="I19" s="515" t="s">
        <v>342</v>
      </c>
      <c r="J19" s="514">
        <f>J24+J96</f>
        <v>59.075000000000003</v>
      </c>
      <c r="K19" s="514">
        <f>K24+K96</f>
        <v>89.03</v>
      </c>
      <c r="L19" s="514">
        <f>L24+L96</f>
        <v>33.349999999999994</v>
      </c>
      <c r="M19" s="514">
        <f>M24+M96</f>
        <v>63.39</v>
      </c>
      <c r="N19" s="514">
        <f>N24+N96</f>
        <v>244.84500000000003</v>
      </c>
      <c r="O19" s="513">
        <f>O24+O96</f>
        <v>209.85499999999999</v>
      </c>
      <c r="P19" s="513">
        <f>P24+P96</f>
        <v>179.37</v>
      </c>
      <c r="Q19" s="513">
        <f>Q24+Q96</f>
        <v>179.37</v>
      </c>
      <c r="R19" s="513">
        <f>R24+R96</f>
        <v>199.37</v>
      </c>
      <c r="S19" s="513">
        <f>S24+S96</f>
        <v>1012.81</v>
      </c>
      <c r="T19" s="512">
        <f>T24+T96</f>
        <v>85.974512080000011</v>
      </c>
      <c r="U19" s="512">
        <f>U24+U96+U148</f>
        <v>206.49798360999998</v>
      </c>
      <c r="V19" s="512">
        <f>V24+V96</f>
        <v>131.39895016118646</v>
      </c>
      <c r="W19" s="512">
        <f>W24+W96</f>
        <v>532.44681124908777</v>
      </c>
      <c r="X19" s="512">
        <f>X24+X96+X148</f>
        <v>956.3182571002742</v>
      </c>
      <c r="Y19" s="523">
        <f>Y24+Y96+Y148</f>
        <v>2277.8458880754242</v>
      </c>
      <c r="Z19" s="523">
        <f>Z24+Z96+Z148</f>
        <v>915.91609640201909</v>
      </c>
      <c r="AA19" s="523">
        <f>AA24+AA96+AA148</f>
        <v>882.90829712222717</v>
      </c>
      <c r="AB19" s="523">
        <f>AB24+AB96+AB148</f>
        <v>1415.6453664984701</v>
      </c>
      <c r="AC19" s="522">
        <f>AC24+AC96+AC148</f>
        <v>6448.6339051984141</v>
      </c>
    </row>
    <row r="20" spans="1:29" x14ac:dyDescent="0.25">
      <c r="A20" s="521"/>
      <c r="B20" s="520"/>
      <c r="C20" s="519"/>
      <c r="D20" s="517"/>
      <c r="E20" s="519" t="s">
        <v>428</v>
      </c>
      <c r="F20" s="518">
        <f>F25</f>
        <v>37.6</v>
      </c>
      <c r="G20" s="517">
        <v>62.6</v>
      </c>
      <c r="H20" s="516"/>
      <c r="I20" s="515" t="s">
        <v>341</v>
      </c>
      <c r="J20" s="514">
        <f>J25+J97</f>
        <v>1.9085000000000001</v>
      </c>
      <c r="K20" s="514">
        <f>K25+K97</f>
        <v>2.4624999999999999</v>
      </c>
      <c r="L20" s="514">
        <f>L25+L97</f>
        <v>121.10249999999999</v>
      </c>
      <c r="M20" s="514">
        <f>M25+M97</f>
        <v>130.32249999999999</v>
      </c>
      <c r="N20" s="514">
        <f>N25+N97</f>
        <v>255.79599999999996</v>
      </c>
      <c r="O20" s="513">
        <f>O25+O97</f>
        <v>11.68</v>
      </c>
      <c r="P20" s="513">
        <f>P25+P97</f>
        <v>153.19999999999999</v>
      </c>
      <c r="Q20" s="513">
        <f>Q25+Q97</f>
        <v>188.2</v>
      </c>
      <c r="R20" s="513">
        <f>R25+R97</f>
        <v>159.4</v>
      </c>
      <c r="S20" s="513">
        <f>S25+S97</f>
        <v>768.27599999999995</v>
      </c>
      <c r="T20" s="512"/>
      <c r="U20" s="512"/>
      <c r="V20" s="512"/>
      <c r="W20" s="512"/>
      <c r="X20" s="512"/>
      <c r="Y20" s="511"/>
      <c r="Z20" s="511"/>
      <c r="AA20" s="511"/>
      <c r="AB20" s="511"/>
      <c r="AC20" s="510"/>
    </row>
    <row r="21" spans="1:29" s="500" customFormat="1" ht="36.75" x14ac:dyDescent="0.25">
      <c r="A21" s="509"/>
      <c r="B21" s="508" t="s">
        <v>427</v>
      </c>
      <c r="C21" s="507"/>
      <c r="D21" s="507"/>
      <c r="E21" s="507"/>
      <c r="F21" s="507"/>
      <c r="G21" s="507"/>
      <c r="H21" s="506"/>
      <c r="I21" s="505"/>
      <c r="J21" s="504"/>
      <c r="K21" s="504"/>
      <c r="L21" s="504"/>
      <c r="M21" s="504"/>
      <c r="N21" s="504"/>
      <c r="O21" s="503"/>
      <c r="P21" s="503"/>
      <c r="Q21" s="503"/>
      <c r="R21" s="503"/>
      <c r="S21" s="503"/>
      <c r="T21" s="502"/>
      <c r="U21" s="502"/>
      <c r="V21" s="502"/>
      <c r="W21" s="502"/>
      <c r="X21" s="501">
        <f>X19-X127</f>
        <v>752.08161478491525</v>
      </c>
      <c r="Y21" s="501">
        <f>Y19-Y127</f>
        <v>1303.0148372279664</v>
      </c>
      <c r="Z21" s="501">
        <f>Z19-Z127</f>
        <v>680.63555290991417</v>
      </c>
      <c r="AA21" s="501">
        <f>AA19-AA127</f>
        <v>638.68926973991483</v>
      </c>
      <c r="AB21" s="501">
        <f>AB19-AB127</f>
        <v>1162.1444980058266</v>
      </c>
      <c r="AC21" s="501">
        <f>AC19-AC127</f>
        <v>4536.5657726685367</v>
      </c>
    </row>
    <row r="22" spans="1:29" x14ac:dyDescent="0.25">
      <c r="A22" s="485" t="s">
        <v>338</v>
      </c>
      <c r="B22" s="484" t="s">
        <v>337</v>
      </c>
      <c r="C22" s="436"/>
      <c r="D22" s="436"/>
      <c r="E22" s="436"/>
      <c r="F22" s="436"/>
      <c r="G22" s="436"/>
      <c r="H22" s="436"/>
      <c r="I22" s="435"/>
      <c r="J22" s="499"/>
      <c r="K22" s="499"/>
      <c r="L22" s="499"/>
      <c r="M22" s="499"/>
      <c r="N22" s="499"/>
      <c r="O22" s="497"/>
      <c r="P22" s="497"/>
      <c r="Q22" s="497"/>
      <c r="R22" s="497"/>
      <c r="S22" s="497"/>
      <c r="T22" s="431"/>
      <c r="U22" s="498"/>
      <c r="V22" s="498"/>
      <c r="W22" s="498"/>
      <c r="X22" s="498"/>
      <c r="Y22" s="497"/>
      <c r="Z22" s="497"/>
      <c r="AA22" s="497"/>
      <c r="AB22" s="497"/>
      <c r="AC22" s="496"/>
    </row>
    <row r="23" spans="1:29" ht="24" x14ac:dyDescent="0.25">
      <c r="A23" s="485" t="s">
        <v>334</v>
      </c>
      <c r="B23" s="484" t="s">
        <v>333</v>
      </c>
      <c r="C23" s="431"/>
      <c r="D23" s="431"/>
      <c r="E23" s="431"/>
      <c r="F23" s="495"/>
      <c r="G23" s="495"/>
      <c r="H23" s="436"/>
      <c r="I23" s="435"/>
      <c r="J23" s="483"/>
      <c r="K23" s="483"/>
      <c r="L23" s="483"/>
      <c r="M23" s="483"/>
      <c r="N23" s="483"/>
      <c r="O23" s="488"/>
      <c r="P23" s="488"/>
      <c r="Q23" s="488"/>
      <c r="R23" s="488"/>
      <c r="S23" s="488"/>
      <c r="T23" s="431"/>
      <c r="U23" s="431"/>
      <c r="V23" s="431"/>
      <c r="W23" s="431"/>
      <c r="X23" s="431"/>
      <c r="Y23" s="488"/>
      <c r="Z23" s="488"/>
      <c r="AA23" s="488"/>
      <c r="AB23" s="488"/>
      <c r="AC23" s="494"/>
    </row>
    <row r="24" spans="1:29" x14ac:dyDescent="0.25">
      <c r="A24" s="493" t="s">
        <v>325</v>
      </c>
      <c r="B24" s="492" t="s">
        <v>324</v>
      </c>
      <c r="C24" s="491"/>
      <c r="D24" s="491"/>
      <c r="E24" s="491"/>
      <c r="F24" s="491"/>
      <c r="G24" s="491"/>
      <c r="H24" s="444">
        <f>H26+H81+H83+H89+H90+H94+H95</f>
        <v>5360.7402996672281</v>
      </c>
      <c r="I24" s="490" t="s">
        <v>342</v>
      </c>
      <c r="J24" s="442">
        <f>SUMIF($I$26:$I$95,$I$24,J26:J95)</f>
        <v>25.45</v>
      </c>
      <c r="K24" s="442">
        <f>SUMIF($I$26:$I$95,$I$24,K26:K95)</f>
        <v>16.32</v>
      </c>
      <c r="L24" s="442">
        <f>SUMIF($I$26:$I$95,$I$24,L26:L95)</f>
        <v>27.65</v>
      </c>
      <c r="M24" s="442">
        <f>SUMIF($I$26:$I$95,$I$24,M26:M95)</f>
        <v>25.83</v>
      </c>
      <c r="N24" s="442">
        <f>J24+K24+L24+M24</f>
        <v>95.249999999999986</v>
      </c>
      <c r="O24" s="441">
        <f>SUMIF(I26:I95,I24,O26:O95)</f>
        <v>92.67</v>
      </c>
      <c r="P24" s="441">
        <f>SUMIF(I26:I95,I24,P26:P95)</f>
        <v>92.67</v>
      </c>
      <c r="Q24" s="441">
        <f>SUMIF(I26:I95,I24,Q26:Q95)</f>
        <v>92.67</v>
      </c>
      <c r="R24" s="441">
        <f>SUMIF(I26:I95,I24,R26:R95)</f>
        <v>92.67</v>
      </c>
      <c r="S24" s="441">
        <f>R24+Q24+P24+O24+N24</f>
        <v>465.93</v>
      </c>
      <c r="T24" s="489">
        <f>T26+T83+T87+T81+T89+T88+T90+T95+T94</f>
        <v>52.366185700000003</v>
      </c>
      <c r="U24" s="489">
        <f>U26+U83+U87+U81+U89+U88+U90+U95+U94</f>
        <v>44.601447460000003</v>
      </c>
      <c r="V24" s="489">
        <f>V26+V83+V87+V81+V89+V88+V90+V95+V94</f>
        <v>64.95595016118645</v>
      </c>
      <c r="W24" s="489">
        <f>W26+W83+W87+W81+W89+W88+W90+W95+W94</f>
        <v>290.53065282372887</v>
      </c>
      <c r="X24" s="489">
        <f>X26+X83+X87+X81+X89+X88+X90+X95+X94</f>
        <v>452.45423614491528</v>
      </c>
      <c r="Y24" s="449">
        <f>Y26+Y83++Y87+Y81+Y90+Y88+Y94+Y95+Y86+Y89</f>
        <v>257.59044067711864</v>
      </c>
      <c r="Z24" s="449">
        <f>Z26+Z83++Z87+Z81+Z90+Z88+Z94+Z95+Z86+Z89</f>
        <v>642.67311186352549</v>
      </c>
      <c r="AA24" s="449">
        <f>AA26+AA83++AA87+AA81+AA90+AA88+AA94+AA95+AA86+AA89</f>
        <v>631.90926973991486</v>
      </c>
      <c r="AB24" s="449">
        <f>AB26+AB83++AB87+AB81+AB90+AB88+AB94+AB95+AB86+AB89</f>
        <v>895.36314207362307</v>
      </c>
      <c r="AC24" s="448">
        <f>AC26+AC83++AC87+AC81+AC90+AC88+AC94+AC95+AC86+AC89</f>
        <v>2879.9902004990972</v>
      </c>
    </row>
    <row r="25" spans="1:29" x14ac:dyDescent="0.25">
      <c r="A25" s="493"/>
      <c r="B25" s="492"/>
      <c r="C25" s="491">
        <v>0</v>
      </c>
      <c r="D25" s="491">
        <v>0</v>
      </c>
      <c r="E25" s="491">
        <v>25</v>
      </c>
      <c r="F25" s="491">
        <v>37.6</v>
      </c>
      <c r="G25" s="491">
        <v>62.6</v>
      </c>
      <c r="H25" s="444"/>
      <c r="I25" s="490" t="s">
        <v>341</v>
      </c>
      <c r="J25" s="442">
        <f>SUMIF($I$26:$I$95,$I$25,$J$26:$J$95)</f>
        <v>0</v>
      </c>
      <c r="K25" s="442">
        <f>SUMIF($I$26:$I$95,$I$25,$K$26:$K$95)</f>
        <v>1.05</v>
      </c>
      <c r="L25" s="442">
        <f>SUMIF($I$26:$I$95,$I$25,$L$26:$L$95)</f>
        <v>40</v>
      </c>
      <c r="M25" s="442">
        <f>SUMIF($I$26:$I$95,$I$25,$M$26:$M$95)</f>
        <v>128.6</v>
      </c>
      <c r="N25" s="442">
        <f>J25+K25+L25+M25</f>
        <v>169.64999999999998</v>
      </c>
      <c r="O25" s="441">
        <f>SUMIF(I26:I95,I25,O26:O95)</f>
        <v>5.53</v>
      </c>
      <c r="P25" s="441">
        <f>SUMIF(I26:I95,I25,P26:P95)</f>
        <v>67.05</v>
      </c>
      <c r="Q25" s="441">
        <f>SUMIF(I26:I95,I25,Q26:Q95)</f>
        <v>182.04999999999998</v>
      </c>
      <c r="R25" s="441">
        <f>SUMIF(I26:I95,I25,R26:R95)</f>
        <v>153.25</v>
      </c>
      <c r="S25" s="441">
        <f>R25+Q25+P25+O25+N25</f>
        <v>577.53</v>
      </c>
      <c r="T25" s="489"/>
      <c r="U25" s="489"/>
      <c r="V25" s="489"/>
      <c r="W25" s="489"/>
      <c r="X25" s="489"/>
      <c r="Y25" s="440"/>
      <c r="Z25" s="440"/>
      <c r="AA25" s="440"/>
      <c r="AB25" s="440"/>
      <c r="AC25" s="439"/>
    </row>
    <row r="26" spans="1:29" x14ac:dyDescent="0.25">
      <c r="A26" s="485" t="s">
        <v>322</v>
      </c>
      <c r="B26" s="484" t="s">
        <v>133</v>
      </c>
      <c r="C26" s="484"/>
      <c r="D26" s="484"/>
      <c r="E26" s="484"/>
      <c r="F26" s="484"/>
      <c r="G26" s="484"/>
      <c r="H26" s="436">
        <f>H27+H48</f>
        <v>3193.4853334489271</v>
      </c>
      <c r="I26" s="435"/>
      <c r="J26" s="483"/>
      <c r="K26" s="483"/>
      <c r="L26" s="483"/>
      <c r="M26" s="483"/>
      <c r="N26" s="483"/>
      <c r="O26" s="488"/>
      <c r="P26" s="488"/>
      <c r="Q26" s="488"/>
      <c r="R26" s="488"/>
      <c r="S26" s="487">
        <f>SUM(R26+Q26+P26+O26+N26)</f>
        <v>0</v>
      </c>
      <c r="T26" s="431">
        <f>T27+T48</f>
        <v>28.964828369999999</v>
      </c>
      <c r="U26" s="431">
        <f>U27+U48</f>
        <v>44.18799963</v>
      </c>
      <c r="V26" s="431">
        <f>V27+V48</f>
        <v>60.680950161186445</v>
      </c>
      <c r="W26" s="431">
        <f>W27+W48</f>
        <v>186.38974381355933</v>
      </c>
      <c r="X26" s="431">
        <f>X27+X48</f>
        <v>320.22352197474578</v>
      </c>
      <c r="Y26" s="436">
        <f>Y27+Y48</f>
        <v>121.01671186440679</v>
      </c>
      <c r="Z26" s="436">
        <f>Z27+Z48</f>
        <v>388.50931525423732</v>
      </c>
      <c r="AA26" s="436">
        <f>AA27+AA48</f>
        <v>311.14954776625524</v>
      </c>
      <c r="AB26" s="436">
        <f>AB27+AB48</f>
        <v>581.57045762711869</v>
      </c>
      <c r="AC26" s="486">
        <f>AC27+AC48</f>
        <v>1722.4695544867636</v>
      </c>
    </row>
    <row r="27" spans="1:29" x14ac:dyDescent="0.25">
      <c r="A27" s="485"/>
      <c r="B27" s="484" t="s">
        <v>409</v>
      </c>
      <c r="C27" s="484"/>
      <c r="D27" s="484"/>
      <c r="E27" s="484"/>
      <c r="F27" s="484"/>
      <c r="G27" s="484"/>
      <c r="H27" s="385">
        <f>H28</f>
        <v>1671.5118278779273</v>
      </c>
      <c r="I27" s="435"/>
      <c r="J27" s="483"/>
      <c r="K27" s="483"/>
      <c r="L27" s="483"/>
      <c r="M27" s="483"/>
      <c r="N27" s="482"/>
      <c r="O27" s="481"/>
      <c r="P27" s="481"/>
      <c r="Q27" s="481"/>
      <c r="R27" s="481"/>
      <c r="S27" s="480">
        <f>SUM(R27+Q27+P27+O27+N27)</f>
        <v>0</v>
      </c>
      <c r="T27" s="431">
        <f>T28</f>
        <v>28.964828369999999</v>
      </c>
      <c r="U27" s="431">
        <f>U28</f>
        <v>43.48751875</v>
      </c>
      <c r="V27" s="431">
        <f>V28</f>
        <v>15.837557791186448</v>
      </c>
      <c r="W27" s="431">
        <f>W28</f>
        <v>112.65826923728815</v>
      </c>
      <c r="X27" s="431">
        <f>X28</f>
        <v>200.94817414847458</v>
      </c>
      <c r="Y27" s="385">
        <f>Y28</f>
        <v>115.06066101694915</v>
      </c>
      <c r="Z27" s="385">
        <f>Z28</f>
        <v>162.81823728813558</v>
      </c>
      <c r="AA27" s="385">
        <f>AA28</f>
        <v>241.70622573235693</v>
      </c>
      <c r="AB27" s="385">
        <f>AB28</f>
        <v>331.01505084745764</v>
      </c>
      <c r="AC27" s="426">
        <f>AC28</f>
        <v>1051.5483490333738</v>
      </c>
    </row>
    <row r="28" spans="1:29" x14ac:dyDescent="0.25">
      <c r="A28" s="485"/>
      <c r="B28" s="484" t="s">
        <v>408</v>
      </c>
      <c r="C28" s="484"/>
      <c r="D28" s="484"/>
      <c r="E28" s="484"/>
      <c r="F28" s="484"/>
      <c r="G28" s="484"/>
      <c r="H28" s="385">
        <f>H29+H36+H40</f>
        <v>1671.5118278779273</v>
      </c>
      <c r="I28" s="435"/>
      <c r="J28" s="483"/>
      <c r="K28" s="483"/>
      <c r="L28" s="483"/>
      <c r="M28" s="483"/>
      <c r="N28" s="482"/>
      <c r="O28" s="481"/>
      <c r="P28" s="481"/>
      <c r="Q28" s="481"/>
      <c r="R28" s="481"/>
      <c r="S28" s="480">
        <f>SUM(R28+Q28+P28+O28+N28)</f>
        <v>0</v>
      </c>
      <c r="T28" s="431">
        <f>T29+T36+T40</f>
        <v>28.964828369999999</v>
      </c>
      <c r="U28" s="431">
        <f>U29+U36+U40</f>
        <v>43.48751875</v>
      </c>
      <c r="V28" s="431">
        <f>V29+V36+V40</f>
        <v>15.837557791186448</v>
      </c>
      <c r="W28" s="431">
        <f>W29+W36+W40</f>
        <v>112.65826923728815</v>
      </c>
      <c r="X28" s="431">
        <f>X29+X36+X40</f>
        <v>200.94817414847458</v>
      </c>
      <c r="Y28" s="385">
        <f>Y29+Y36+Y40</f>
        <v>115.06066101694915</v>
      </c>
      <c r="Z28" s="385">
        <f>Z29+Z36+Z40</f>
        <v>162.81823728813558</v>
      </c>
      <c r="AA28" s="385">
        <f>AA29+AA36+AA40</f>
        <v>241.70622573235693</v>
      </c>
      <c r="AB28" s="385">
        <f>AB29+AB36+AB40</f>
        <v>331.01505084745764</v>
      </c>
      <c r="AC28" s="426">
        <f>AC29+AC36+AC40</f>
        <v>1051.5483490333738</v>
      </c>
    </row>
    <row r="29" spans="1:29" x14ac:dyDescent="0.25">
      <c r="A29" s="485"/>
      <c r="B29" s="484" t="s">
        <v>407</v>
      </c>
      <c r="C29" s="484"/>
      <c r="D29" s="484"/>
      <c r="E29" s="484"/>
      <c r="F29" s="484"/>
      <c r="G29" s="484"/>
      <c r="H29" s="385">
        <f>SUM(H30:H35)</f>
        <v>915.03437925395838</v>
      </c>
      <c r="I29" s="435"/>
      <c r="J29" s="483"/>
      <c r="K29" s="483"/>
      <c r="L29" s="483"/>
      <c r="M29" s="483"/>
      <c r="N29" s="482"/>
      <c r="O29" s="481"/>
      <c r="P29" s="481"/>
      <c r="Q29" s="481"/>
      <c r="R29" s="481"/>
      <c r="S29" s="480">
        <f>SUM(R29+Q29+P29+O29+N29)</f>
        <v>0</v>
      </c>
      <c r="T29" s="431">
        <f>SUM(T30:T31)</f>
        <v>0</v>
      </c>
      <c r="U29" s="431">
        <f>SUM(U30:U31)</f>
        <v>23.5685745</v>
      </c>
      <c r="V29" s="431">
        <f>SUM(V30:V32)</f>
        <v>8.5544182599999985</v>
      </c>
      <c r="W29" s="431">
        <f>SUM(W30:W32)</f>
        <v>101.93144000000001</v>
      </c>
      <c r="X29" s="431">
        <f>SUM(X30:X32)</f>
        <v>134.05443276</v>
      </c>
      <c r="Y29" s="385">
        <f>SUM(Y30:Y35)</f>
        <v>0</v>
      </c>
      <c r="Z29" s="385">
        <f>SUM(Z30:Z35)</f>
        <v>0</v>
      </c>
      <c r="AA29" s="385">
        <f>SUM(AA30:AA35)</f>
        <v>205.04181895269593</v>
      </c>
      <c r="AB29" s="385">
        <f>SUM(AB30:AB35)</f>
        <v>118.64406779661017</v>
      </c>
      <c r="AC29" s="426">
        <f>SUM(AC30:AC35)</f>
        <v>457.74031950930606</v>
      </c>
    </row>
    <row r="30" spans="1:29" ht="24" x14ac:dyDescent="0.25">
      <c r="A30" s="479" t="s">
        <v>338</v>
      </c>
      <c r="B30" s="475" t="s">
        <v>310</v>
      </c>
      <c r="C30" s="475"/>
      <c r="D30" s="475"/>
      <c r="E30" s="475"/>
      <c r="F30" s="475"/>
      <c r="G30" s="475"/>
      <c r="H30" s="391">
        <v>283.45723999999996</v>
      </c>
      <c r="I30" s="435" t="s">
        <v>342</v>
      </c>
      <c r="J30" s="434"/>
      <c r="K30" s="474"/>
      <c r="L30" s="434"/>
      <c r="M30" s="434"/>
      <c r="N30" s="390">
        <f>K30</f>
        <v>0</v>
      </c>
      <c r="O30" s="381"/>
      <c r="P30" s="381"/>
      <c r="Q30" s="381"/>
      <c r="R30" s="381"/>
      <c r="S30" s="452">
        <f>SUM(R30+Q30+P30+O30+N30)</f>
        <v>0</v>
      </c>
      <c r="T30" s="473"/>
      <c r="U30" s="473">
        <v>23.5685745</v>
      </c>
      <c r="V30" s="380"/>
      <c r="W30" s="431"/>
      <c r="X30" s="473">
        <f>SUM(T30:W30)</f>
        <v>23.5685745</v>
      </c>
      <c r="Y30" s="478"/>
      <c r="Z30" s="477"/>
      <c r="AA30" s="381"/>
      <c r="AB30" s="381"/>
      <c r="AC30" s="388">
        <f>AB30+AA30+Z30+Y30+X30</f>
        <v>23.5685745</v>
      </c>
    </row>
    <row r="31" spans="1:29" x14ac:dyDescent="0.25">
      <c r="A31" s="476">
        <f>A30+1</f>
        <v>2</v>
      </c>
      <c r="B31" s="475" t="s">
        <v>308</v>
      </c>
      <c r="C31" s="475"/>
      <c r="D31" s="475"/>
      <c r="E31" s="475"/>
      <c r="F31" s="475"/>
      <c r="G31" s="475"/>
      <c r="H31" s="391">
        <v>206.60346477179999</v>
      </c>
      <c r="I31" s="435" t="s">
        <v>342</v>
      </c>
      <c r="J31" s="474"/>
      <c r="K31" s="434"/>
      <c r="L31" s="474">
        <v>2.2000000000000002</v>
      </c>
      <c r="M31" s="434"/>
      <c r="N31" s="474">
        <f>SUM(J31:M31)</f>
        <v>2.2000000000000002</v>
      </c>
      <c r="O31" s="381"/>
      <c r="P31" s="381"/>
      <c r="Q31" s="381"/>
      <c r="R31" s="381"/>
      <c r="S31" s="452">
        <f>SUM(R31+Q31+P31+O31+N31)</f>
        <v>2.2000000000000002</v>
      </c>
      <c r="T31" s="473"/>
      <c r="U31" s="473"/>
      <c r="V31" s="380"/>
      <c r="W31" s="380">
        <v>101.93144000000001</v>
      </c>
      <c r="X31" s="473">
        <f>SUM(T31:W31)</f>
        <v>101.93144000000001</v>
      </c>
      <c r="Y31" s="381"/>
      <c r="Z31" s="381"/>
      <c r="AA31" s="381"/>
      <c r="AB31" s="381"/>
      <c r="AC31" s="388">
        <f>AB31+AA31+Z31+Y31+X31</f>
        <v>101.93144000000001</v>
      </c>
    </row>
    <row r="32" spans="1:29" ht="36" x14ac:dyDescent="0.25">
      <c r="A32" s="393">
        <f>A31+1</f>
        <v>3</v>
      </c>
      <c r="B32" s="467" t="s">
        <v>426</v>
      </c>
      <c r="C32" s="467"/>
      <c r="D32" s="467"/>
      <c r="E32" s="467"/>
      <c r="F32" s="467"/>
      <c r="G32" s="467"/>
      <c r="H32" s="391">
        <v>8.5544182599999985</v>
      </c>
      <c r="I32" s="384" t="s">
        <v>342</v>
      </c>
      <c r="J32" s="390"/>
      <c r="K32" s="383"/>
      <c r="L32" s="390"/>
      <c r="M32" s="390">
        <v>0.38</v>
      </c>
      <c r="N32" s="390">
        <f>SUM(J32:M32)</f>
        <v>0.38</v>
      </c>
      <c r="O32" s="381"/>
      <c r="P32" s="381"/>
      <c r="Q32" s="381"/>
      <c r="R32" s="381"/>
      <c r="S32" s="452">
        <f>SUM(R32+Q32+P32+O32+N32)</f>
        <v>0.38</v>
      </c>
      <c r="T32" s="380"/>
      <c r="U32" s="380"/>
      <c r="V32" s="380">
        <v>8.5544182599999985</v>
      </c>
      <c r="W32" s="380"/>
      <c r="X32" s="380">
        <f>SUM(T32:W32)</f>
        <v>8.5544182599999985</v>
      </c>
      <c r="Y32" s="381"/>
      <c r="Z32" s="381"/>
      <c r="AA32" s="381"/>
      <c r="AB32" s="381"/>
      <c r="AC32" s="388">
        <f>AB32+AA32+Z32+Y32+X32</f>
        <v>8.5544182599999985</v>
      </c>
    </row>
    <row r="33" spans="1:29" x14ac:dyDescent="0.25">
      <c r="A33" s="393">
        <f>A32+1</f>
        <v>4</v>
      </c>
      <c r="B33" s="467" t="s">
        <v>302</v>
      </c>
      <c r="C33" s="467"/>
      <c r="D33" s="467"/>
      <c r="E33" s="467"/>
      <c r="F33" s="467"/>
      <c r="G33" s="467"/>
      <c r="H33" s="391">
        <v>136.00233880000002</v>
      </c>
      <c r="I33" s="384"/>
      <c r="J33" s="390"/>
      <c r="K33" s="383"/>
      <c r="L33" s="390"/>
      <c r="M33" s="383"/>
      <c r="N33" s="390"/>
      <c r="O33" s="381"/>
      <c r="P33" s="381"/>
      <c r="Q33" s="381"/>
      <c r="R33" s="381"/>
      <c r="S33" s="452">
        <f>SUM(R33+Q33+P33+O33+N33)</f>
        <v>0</v>
      </c>
      <c r="T33" s="380"/>
      <c r="U33" s="380"/>
      <c r="V33" s="380"/>
      <c r="W33" s="380"/>
      <c r="X33" s="380"/>
      <c r="Y33" s="381"/>
      <c r="Z33" s="381"/>
      <c r="AA33" s="381">
        <v>109.96355932203392</v>
      </c>
      <c r="AB33" s="381"/>
      <c r="AC33" s="388">
        <f>AB33+AA33+Z33+Y33+X33</f>
        <v>109.96355932203392</v>
      </c>
    </row>
    <row r="34" spans="1:29" ht="24" x14ac:dyDescent="0.25">
      <c r="A34" s="393">
        <f>A33+1</f>
        <v>5</v>
      </c>
      <c r="B34" s="467" t="s">
        <v>301</v>
      </c>
      <c r="C34" s="467"/>
      <c r="D34" s="467"/>
      <c r="E34" s="467"/>
      <c r="F34" s="467"/>
      <c r="G34" s="467"/>
      <c r="H34" s="391">
        <v>140.41691742215843</v>
      </c>
      <c r="I34" s="384"/>
      <c r="J34" s="390"/>
      <c r="K34" s="383"/>
      <c r="L34" s="390"/>
      <c r="M34" s="383"/>
      <c r="N34" s="390"/>
      <c r="O34" s="381"/>
      <c r="P34" s="381"/>
      <c r="Q34" s="381"/>
      <c r="R34" s="381"/>
      <c r="S34" s="452">
        <f>SUM(R34+Q34+P34+O34+N34)</f>
        <v>0</v>
      </c>
      <c r="T34" s="380"/>
      <c r="U34" s="380"/>
      <c r="V34" s="380"/>
      <c r="W34" s="380"/>
      <c r="X34" s="380"/>
      <c r="Y34" s="381"/>
      <c r="Z34" s="381"/>
      <c r="AA34" s="381">
        <v>95.078259630662018</v>
      </c>
      <c r="AB34" s="381"/>
      <c r="AC34" s="388">
        <f>AB34+AA34+Z34+Y34+X34</f>
        <v>95.078259630662018</v>
      </c>
    </row>
    <row r="35" spans="1:29" x14ac:dyDescent="0.25">
      <c r="A35" s="393">
        <f>A34+1</f>
        <v>6</v>
      </c>
      <c r="B35" s="472" t="s">
        <v>300</v>
      </c>
      <c r="C35" s="471"/>
      <c r="D35" s="471"/>
      <c r="E35" s="471"/>
      <c r="F35" s="471"/>
      <c r="G35" s="471"/>
      <c r="H35" s="470">
        <v>140</v>
      </c>
      <c r="I35" s="384" t="s">
        <v>342</v>
      </c>
      <c r="J35" s="390"/>
      <c r="K35" s="383"/>
      <c r="L35" s="390"/>
      <c r="M35" s="383"/>
      <c r="N35" s="390"/>
      <c r="O35" s="381"/>
      <c r="P35" s="381"/>
      <c r="Q35" s="381"/>
      <c r="R35" s="381"/>
      <c r="S35" s="452">
        <f>SUM(R35+Q35+P35+O35+N35)</f>
        <v>0</v>
      </c>
      <c r="T35" s="380"/>
      <c r="U35" s="380"/>
      <c r="V35" s="380"/>
      <c r="W35" s="380"/>
      <c r="X35" s="380"/>
      <c r="Y35" s="381"/>
      <c r="Z35" s="381"/>
      <c r="AA35" s="381"/>
      <c r="AB35" s="381">
        <v>118.64406779661017</v>
      </c>
      <c r="AC35" s="388">
        <f>AB35+AA35+Z35+Y35+X35</f>
        <v>118.64406779661017</v>
      </c>
    </row>
    <row r="36" spans="1:29" x14ac:dyDescent="0.25">
      <c r="A36" s="393"/>
      <c r="B36" s="466" t="s">
        <v>418</v>
      </c>
      <c r="C36" s="466"/>
      <c r="D36" s="466"/>
      <c r="E36" s="466"/>
      <c r="F36" s="466"/>
      <c r="G36" s="466"/>
      <c r="H36" s="385">
        <f>SUM(H37:H39)</f>
        <v>386.9090833091692</v>
      </c>
      <c r="I36" s="384"/>
      <c r="J36" s="390"/>
      <c r="K36" s="390"/>
      <c r="L36" s="390"/>
      <c r="M36" s="390"/>
      <c r="N36" s="383"/>
      <c r="O36" s="382"/>
      <c r="P36" s="382"/>
      <c r="Q36" s="382"/>
      <c r="R36" s="382"/>
      <c r="S36" s="452">
        <f>SUM(R36+Q36+P36+O36+N36)</f>
        <v>0</v>
      </c>
      <c r="T36" s="379"/>
      <c r="U36" s="379"/>
      <c r="V36" s="379"/>
      <c r="W36" s="379"/>
      <c r="X36" s="379"/>
      <c r="Y36" s="378">
        <f>SUM(Y37:Y39)</f>
        <v>0</v>
      </c>
      <c r="Z36" s="469">
        <f>SUM(Z37:Z39)</f>
        <v>127.56399999999999</v>
      </c>
      <c r="AA36" s="378">
        <f>SUM(AA37:AA39)</f>
        <v>0</v>
      </c>
      <c r="AB36" s="378">
        <f>SUM(AB37:AB39)</f>
        <v>174.24</v>
      </c>
      <c r="AC36" s="377">
        <f>SUM(AC37:AC39)</f>
        <v>301.80399999999997</v>
      </c>
    </row>
    <row r="37" spans="1:29" ht="24" x14ac:dyDescent="0.25">
      <c r="A37" s="393">
        <f>A35+1</f>
        <v>7</v>
      </c>
      <c r="B37" s="399" t="s">
        <v>298</v>
      </c>
      <c r="C37" s="399"/>
      <c r="D37" s="399"/>
      <c r="E37" s="399"/>
      <c r="F37" s="399"/>
      <c r="G37" s="399"/>
      <c r="H37" s="391">
        <v>23.271063093799999</v>
      </c>
      <c r="I37" s="384"/>
      <c r="J37" s="390"/>
      <c r="K37" s="383"/>
      <c r="L37" s="383"/>
      <c r="M37" s="383"/>
      <c r="N37" s="383"/>
      <c r="O37" s="382"/>
      <c r="P37" s="382"/>
      <c r="Q37" s="382"/>
      <c r="R37" s="382"/>
      <c r="S37" s="452">
        <f>SUM(R37+Q37+P37+O37+N37)</f>
        <v>0</v>
      </c>
      <c r="T37" s="380"/>
      <c r="U37" s="379"/>
      <c r="V37" s="379"/>
      <c r="W37" s="379"/>
      <c r="X37" s="379"/>
      <c r="Y37" s="382"/>
      <c r="Z37" s="468"/>
      <c r="AA37" s="382"/>
      <c r="AB37" s="382"/>
      <c r="AC37" s="394">
        <f>AB37+AA37+Z37+Y37+X37</f>
        <v>0</v>
      </c>
    </row>
    <row r="38" spans="1:29" x14ac:dyDescent="0.25">
      <c r="A38" s="393">
        <f>A37+1</f>
        <v>8</v>
      </c>
      <c r="B38" s="467" t="s">
        <v>425</v>
      </c>
      <c r="C38" s="467"/>
      <c r="D38" s="467"/>
      <c r="E38" s="467"/>
      <c r="F38" s="467"/>
      <c r="G38" s="467"/>
      <c r="H38" s="420">
        <v>152.25748911798701</v>
      </c>
      <c r="I38" s="384"/>
      <c r="J38" s="390"/>
      <c r="K38" s="390"/>
      <c r="L38" s="390"/>
      <c r="M38" s="390"/>
      <c r="N38" s="383"/>
      <c r="O38" s="382"/>
      <c r="P38" s="382"/>
      <c r="Q38" s="382"/>
      <c r="R38" s="382"/>
      <c r="S38" s="452">
        <f>SUM(R38+Q38+P38+O38+N38)</f>
        <v>0</v>
      </c>
      <c r="T38" s="379"/>
      <c r="U38" s="379"/>
      <c r="V38" s="379"/>
      <c r="W38" s="379"/>
      <c r="X38" s="379"/>
      <c r="Y38" s="382"/>
      <c r="Z38" s="468">
        <v>127.56399999999999</v>
      </c>
      <c r="AA38" s="382"/>
      <c r="AB38" s="382"/>
      <c r="AC38" s="388">
        <f>AB38+AA38+Z38+Y38+X38</f>
        <v>127.56399999999999</v>
      </c>
    </row>
    <row r="39" spans="1:29" ht="24" x14ac:dyDescent="0.25">
      <c r="A39" s="393">
        <f>A38+1</f>
        <v>9</v>
      </c>
      <c r="B39" s="467" t="s">
        <v>294</v>
      </c>
      <c r="C39" s="467"/>
      <c r="D39" s="467"/>
      <c r="E39" s="467"/>
      <c r="F39" s="467"/>
      <c r="G39" s="467"/>
      <c r="H39" s="420">
        <v>211.38053109738217</v>
      </c>
      <c r="I39" s="384" t="s">
        <v>342</v>
      </c>
      <c r="J39" s="390"/>
      <c r="K39" s="390"/>
      <c r="L39" s="390"/>
      <c r="M39" s="390"/>
      <c r="N39" s="383"/>
      <c r="O39" s="382"/>
      <c r="P39" s="382"/>
      <c r="Q39" s="382"/>
      <c r="R39" s="381"/>
      <c r="S39" s="452">
        <f>SUM(R39+Q39+P39+O39+N39)</f>
        <v>0</v>
      </c>
      <c r="T39" s="379"/>
      <c r="U39" s="379"/>
      <c r="V39" s="379"/>
      <c r="W39" s="379"/>
      <c r="X39" s="379"/>
      <c r="Y39" s="382"/>
      <c r="Z39" s="382"/>
      <c r="AA39" s="382"/>
      <c r="AB39" s="381">
        <v>174.24</v>
      </c>
      <c r="AC39" s="388">
        <f>AB39+AA39+Z39+Y39+X39</f>
        <v>174.24</v>
      </c>
    </row>
    <row r="40" spans="1:29" x14ac:dyDescent="0.25">
      <c r="A40" s="393"/>
      <c r="B40" s="466" t="s">
        <v>35</v>
      </c>
      <c r="C40" s="466"/>
      <c r="D40" s="466"/>
      <c r="E40" s="466"/>
      <c r="F40" s="466"/>
      <c r="G40" s="466"/>
      <c r="H40" s="385">
        <f>SUM(H41:H47)</f>
        <v>369.56836531479996</v>
      </c>
      <c r="I40" s="384"/>
      <c r="J40" s="390"/>
      <c r="K40" s="390"/>
      <c r="L40" s="390"/>
      <c r="M40" s="390"/>
      <c r="N40" s="383"/>
      <c r="O40" s="382"/>
      <c r="P40" s="382"/>
      <c r="Q40" s="382"/>
      <c r="R40" s="382"/>
      <c r="S40" s="452">
        <f>SUM(R40+Q40+P40+O40+N40)</f>
        <v>0</v>
      </c>
      <c r="T40" s="379">
        <f>SUM(T41:T47)</f>
        <v>28.964828369999999</v>
      </c>
      <c r="U40" s="379">
        <f>SUM(U41:U47)</f>
        <v>19.918944249999999</v>
      </c>
      <c r="V40" s="379">
        <f>SUM(V41:V47)</f>
        <v>7.2831395311864506</v>
      </c>
      <c r="W40" s="379">
        <f>SUM(W41:W47)</f>
        <v>10.726829237288136</v>
      </c>
      <c r="X40" s="379">
        <f>SUM(X41:X47)</f>
        <v>66.893741388474581</v>
      </c>
      <c r="Y40" s="378">
        <f>SUM(Y41:Y47)</f>
        <v>115.06066101694915</v>
      </c>
      <c r="Z40" s="378">
        <f>SUM(Z41:Z47)</f>
        <v>35.254237288135585</v>
      </c>
      <c r="AA40" s="378">
        <f>SUM(AA41:AA47)</f>
        <v>36.664406779661007</v>
      </c>
      <c r="AB40" s="378">
        <f>SUM(AB41:AB47)</f>
        <v>38.130983050847455</v>
      </c>
      <c r="AC40" s="377">
        <f>SUM(AC41:AC47)</f>
        <v>292.00402952406779</v>
      </c>
    </row>
    <row r="41" spans="1:29" x14ac:dyDescent="0.25">
      <c r="A41" s="415">
        <f>A39+1</f>
        <v>10</v>
      </c>
      <c r="B41" s="408" t="s">
        <v>290</v>
      </c>
      <c r="C41" s="414"/>
      <c r="D41" s="414"/>
      <c r="E41" s="414"/>
      <c r="F41" s="414"/>
      <c r="G41" s="414"/>
      <c r="H41" s="413">
        <v>233.6308999442</v>
      </c>
      <c r="I41" s="384" t="s">
        <v>342</v>
      </c>
      <c r="J41" s="390">
        <v>25.45</v>
      </c>
      <c r="K41" s="390">
        <v>16.32</v>
      </c>
      <c r="L41" s="390">
        <v>25.45</v>
      </c>
      <c r="M41" s="390">
        <v>25.45</v>
      </c>
      <c r="N41" s="390">
        <f>SUM(J41:M41)</f>
        <v>92.67</v>
      </c>
      <c r="O41" s="390">
        <v>92.67</v>
      </c>
      <c r="P41" s="390">
        <v>92.67</v>
      </c>
      <c r="Q41" s="390">
        <v>92.67</v>
      </c>
      <c r="R41" s="390">
        <v>92.67</v>
      </c>
      <c r="S41" s="452">
        <f>SUM(R41+Q41+P41+O41+N41)</f>
        <v>463.35</v>
      </c>
      <c r="T41" s="412">
        <v>28.964828369999999</v>
      </c>
      <c r="U41" s="412">
        <v>11.352316419999999</v>
      </c>
      <c r="V41" s="412">
        <v>7.2831395311864506</v>
      </c>
      <c r="W41" s="412">
        <v>7.3369987288135592</v>
      </c>
      <c r="X41" s="412">
        <f>SUM(T41:W41)</f>
        <v>54.937283050000012</v>
      </c>
      <c r="Y41" s="411">
        <v>33.904406779661009</v>
      </c>
      <c r="Z41" s="411">
        <v>35.254237288135585</v>
      </c>
      <c r="AA41" s="411">
        <v>36.664406779661007</v>
      </c>
      <c r="AB41" s="411">
        <v>38.130983050847455</v>
      </c>
      <c r="AC41" s="410">
        <f>AB41+AA41+Z41+Y41+X41</f>
        <v>198.89131694830508</v>
      </c>
    </row>
    <row r="42" spans="1:29" x14ac:dyDescent="0.25">
      <c r="A42" s="409"/>
      <c r="B42" s="408"/>
      <c r="C42" s="407"/>
      <c r="D42" s="407"/>
      <c r="E42" s="407"/>
      <c r="F42" s="407"/>
      <c r="G42" s="407"/>
      <c r="H42" s="406"/>
      <c r="I42" s="384" t="s">
        <v>341</v>
      </c>
      <c r="J42" s="390"/>
      <c r="K42" s="390">
        <v>1.05</v>
      </c>
      <c r="L42" s="390"/>
      <c r="M42" s="390"/>
      <c r="N42" s="390">
        <f>SUM(J42:M42)</f>
        <v>1.05</v>
      </c>
      <c r="O42" s="390">
        <v>1.05</v>
      </c>
      <c r="P42" s="390">
        <v>1.05</v>
      </c>
      <c r="Q42" s="390">
        <v>1.05</v>
      </c>
      <c r="R42" s="390">
        <v>1.05</v>
      </c>
      <c r="S42" s="452">
        <f>SUM(R42+Q42+P42+O42+N42)</f>
        <v>5.25</v>
      </c>
      <c r="T42" s="404"/>
      <c r="U42" s="404"/>
      <c r="V42" s="404"/>
      <c r="W42" s="404"/>
      <c r="X42" s="404"/>
      <c r="Y42" s="402"/>
      <c r="Z42" s="402"/>
      <c r="AA42" s="402"/>
      <c r="AB42" s="402"/>
      <c r="AC42" s="401"/>
    </row>
    <row r="43" spans="1:29" x14ac:dyDescent="0.25">
      <c r="A43" s="415">
        <f>A41+1</f>
        <v>11</v>
      </c>
      <c r="B43" s="408" t="s">
        <v>239</v>
      </c>
      <c r="C43" s="414"/>
      <c r="D43" s="414"/>
      <c r="E43" s="414"/>
      <c r="F43" s="414"/>
      <c r="G43" s="414"/>
      <c r="H43" s="413">
        <v>59.818465370600009</v>
      </c>
      <c r="I43" s="384" t="s">
        <v>342</v>
      </c>
      <c r="J43" s="390"/>
      <c r="K43" s="383"/>
      <c r="L43" s="383"/>
      <c r="M43" s="383"/>
      <c r="N43" s="390">
        <f>SUM(J43:M43)</f>
        <v>0</v>
      </c>
      <c r="O43" s="381"/>
      <c r="P43" s="381"/>
      <c r="Q43" s="381"/>
      <c r="R43" s="381"/>
      <c r="S43" s="452">
        <f>SUM(R43+Q43+P43+O43+N43)</f>
        <v>0</v>
      </c>
      <c r="T43" s="403"/>
      <c r="U43" s="403">
        <v>8.5666278299999998</v>
      </c>
      <c r="V43" s="465"/>
      <c r="W43" s="403">
        <v>3.3898305084745761</v>
      </c>
      <c r="X43" s="403">
        <f>SUM(T43:W43)</f>
        <v>11.956458338474576</v>
      </c>
      <c r="Y43" s="411">
        <v>16.949000000000002</v>
      </c>
      <c r="Z43" s="411"/>
      <c r="AA43" s="411"/>
      <c r="AB43" s="411"/>
      <c r="AC43" s="410">
        <f>AB43+AA43+Z43+Y43+X43</f>
        <v>28.905458338474578</v>
      </c>
    </row>
    <row r="44" spans="1:29" x14ac:dyDescent="0.25">
      <c r="A44" s="409"/>
      <c r="B44" s="408"/>
      <c r="C44" s="407"/>
      <c r="D44" s="407"/>
      <c r="E44" s="407"/>
      <c r="F44" s="407"/>
      <c r="G44" s="407"/>
      <c r="H44" s="406"/>
      <c r="I44" s="384" t="s">
        <v>341</v>
      </c>
      <c r="J44" s="390"/>
      <c r="K44" s="383"/>
      <c r="L44" s="383"/>
      <c r="M44" s="383"/>
      <c r="N44" s="390">
        <f>SUM(J44:M44)</f>
        <v>0</v>
      </c>
      <c r="O44" s="381"/>
      <c r="P44" s="381"/>
      <c r="Q44" s="381"/>
      <c r="R44" s="381"/>
      <c r="S44" s="452">
        <f>SUM(R44+Q44+P44+O44+N44)</f>
        <v>0</v>
      </c>
      <c r="T44" s="403"/>
      <c r="U44" s="403"/>
      <c r="V44" s="465"/>
      <c r="W44" s="403"/>
      <c r="X44" s="403"/>
      <c r="Y44" s="402"/>
      <c r="Z44" s="402"/>
      <c r="AA44" s="402"/>
      <c r="AB44" s="402"/>
      <c r="AC44" s="401"/>
    </row>
    <row r="45" spans="1:29" x14ac:dyDescent="0.25">
      <c r="A45" s="393">
        <f>A43+1</f>
        <v>12</v>
      </c>
      <c r="B45" s="399" t="s">
        <v>237</v>
      </c>
      <c r="C45" s="399"/>
      <c r="D45" s="399"/>
      <c r="E45" s="399"/>
      <c r="F45" s="399"/>
      <c r="G45" s="399"/>
      <c r="H45" s="391">
        <v>22.765000000000001</v>
      </c>
      <c r="I45" s="384" t="s">
        <v>342</v>
      </c>
      <c r="J45" s="390"/>
      <c r="K45" s="383"/>
      <c r="L45" s="383"/>
      <c r="M45" s="383"/>
      <c r="N45" s="390"/>
      <c r="O45" s="381"/>
      <c r="P45" s="381"/>
      <c r="Q45" s="381"/>
      <c r="R45" s="381"/>
      <c r="S45" s="452">
        <f>SUM(R45+Q45+P45+O45+N45)</f>
        <v>0</v>
      </c>
      <c r="T45" s="380"/>
      <c r="U45" s="380"/>
      <c r="V45" s="379"/>
      <c r="W45" s="380"/>
      <c r="X45" s="380"/>
      <c r="Y45" s="389">
        <v>19.292000000000002</v>
      </c>
      <c r="Z45" s="381"/>
      <c r="AA45" s="381"/>
      <c r="AB45" s="381"/>
      <c r="AC45" s="388">
        <f>AB45+AA45+Z45+Y45+X45</f>
        <v>19.292000000000002</v>
      </c>
    </row>
    <row r="46" spans="1:29" x14ac:dyDescent="0.25">
      <c r="A46" s="393">
        <f>A45+1</f>
        <v>13</v>
      </c>
      <c r="B46" s="459" t="s">
        <v>235</v>
      </c>
      <c r="C46" s="459"/>
      <c r="D46" s="459"/>
      <c r="E46" s="459"/>
      <c r="F46" s="459"/>
      <c r="G46" s="459"/>
      <c r="H46" s="391">
        <v>53.354000000000006</v>
      </c>
      <c r="I46" s="384" t="s">
        <v>341</v>
      </c>
      <c r="J46" s="390"/>
      <c r="K46" s="383"/>
      <c r="L46" s="383"/>
      <c r="M46" s="383"/>
      <c r="N46" s="390"/>
      <c r="O46" s="381">
        <v>4.4800000000000004</v>
      </c>
      <c r="P46" s="381"/>
      <c r="Q46" s="381"/>
      <c r="R46" s="381"/>
      <c r="S46" s="452">
        <f>SUM(R46+Q46+P46+O46+N46)</f>
        <v>4.4800000000000004</v>
      </c>
      <c r="T46" s="380"/>
      <c r="U46" s="380"/>
      <c r="V46" s="379"/>
      <c r="W46" s="380"/>
      <c r="X46" s="380">
        <f>T46+U46+V46+W46</f>
        <v>0</v>
      </c>
      <c r="Y46" s="389">
        <f>'[2]2.1'!GC90</f>
        <v>44.915254237288138</v>
      </c>
      <c r="Z46" s="381"/>
      <c r="AA46" s="381"/>
      <c r="AB46" s="381"/>
      <c r="AC46" s="388">
        <f>AB46+AA46+Z46+Y46+X46</f>
        <v>44.915254237288138</v>
      </c>
    </row>
    <row r="47" spans="1:29" x14ac:dyDescent="0.25">
      <c r="A47" s="393"/>
      <c r="B47" s="396" t="s">
        <v>34</v>
      </c>
      <c r="C47" s="396"/>
      <c r="D47" s="396"/>
      <c r="E47" s="396"/>
      <c r="F47" s="396"/>
      <c r="G47" s="396"/>
      <c r="H47" s="395"/>
      <c r="I47" s="384"/>
      <c r="J47" s="390"/>
      <c r="K47" s="383"/>
      <c r="L47" s="383"/>
      <c r="M47" s="383"/>
      <c r="N47" s="383"/>
      <c r="O47" s="382"/>
      <c r="P47" s="382"/>
      <c r="Q47" s="382"/>
      <c r="R47" s="382"/>
      <c r="S47" s="452">
        <f>SUM(R47+Q47+P47+O47+N47)</f>
        <v>0</v>
      </c>
      <c r="T47" s="380"/>
      <c r="U47" s="379"/>
      <c r="V47" s="379"/>
      <c r="W47" s="379"/>
      <c r="X47" s="379">
        <f>SUM(T47:W47)</f>
        <v>0</v>
      </c>
      <c r="Y47" s="382"/>
      <c r="Z47" s="382"/>
      <c r="AA47" s="382"/>
      <c r="AB47" s="382"/>
      <c r="AC47" s="394"/>
    </row>
    <row r="48" spans="1:29" x14ac:dyDescent="0.25">
      <c r="A48" s="393"/>
      <c r="B48" s="396" t="s">
        <v>424</v>
      </c>
      <c r="C48" s="396">
        <v>0</v>
      </c>
      <c r="D48" s="396">
        <v>0</v>
      </c>
      <c r="E48" s="396">
        <v>25</v>
      </c>
      <c r="F48" s="396">
        <v>37.6</v>
      </c>
      <c r="G48" s="396">
        <v>62.6</v>
      </c>
      <c r="H48" s="385">
        <f>H49+H68</f>
        <v>1521.9735055709998</v>
      </c>
      <c r="I48" s="384"/>
      <c r="J48" s="390"/>
      <c r="K48" s="383"/>
      <c r="L48" s="383"/>
      <c r="M48" s="383"/>
      <c r="N48" s="383"/>
      <c r="O48" s="382"/>
      <c r="P48" s="382"/>
      <c r="Q48" s="382"/>
      <c r="R48" s="382"/>
      <c r="S48" s="452">
        <f>SUM(R48+Q48+P48+O48+N48)</f>
        <v>0</v>
      </c>
      <c r="T48" s="379">
        <f>T49+T68</f>
        <v>0</v>
      </c>
      <c r="U48" s="379">
        <f>U49+U68</f>
        <v>0.70048087999999997</v>
      </c>
      <c r="V48" s="379">
        <f>V49+V68</f>
        <v>44.843392369999997</v>
      </c>
      <c r="W48" s="379">
        <f>W49+W68</f>
        <v>73.731474576271182</v>
      </c>
      <c r="X48" s="379">
        <f>X49+X68</f>
        <v>119.2753478262712</v>
      </c>
      <c r="Y48" s="378">
        <f>Y49+Y68</f>
        <v>5.956050847457627</v>
      </c>
      <c r="Z48" s="378">
        <f>Z49+Z68</f>
        <v>225.69107796610172</v>
      </c>
      <c r="AA48" s="378">
        <f>AA49+AA68</f>
        <v>69.443322033898312</v>
      </c>
      <c r="AB48" s="378">
        <f>AB49+AB68</f>
        <v>250.55540677966104</v>
      </c>
      <c r="AC48" s="377">
        <f>AC49+AC68</f>
        <v>670.9212054533898</v>
      </c>
    </row>
    <row r="49" spans="1:29" ht="24" x14ac:dyDescent="0.25">
      <c r="A49" s="398"/>
      <c r="B49" s="396" t="s">
        <v>423</v>
      </c>
      <c r="C49" s="396">
        <v>0</v>
      </c>
      <c r="D49" s="396">
        <v>0</v>
      </c>
      <c r="E49" s="396">
        <v>25</v>
      </c>
      <c r="F49" s="396">
        <v>37.6</v>
      </c>
      <c r="G49" s="396">
        <v>62.6</v>
      </c>
      <c r="H49" s="385">
        <f>SUM(H50:H67)</f>
        <v>997.69622692639985</v>
      </c>
      <c r="I49" s="384"/>
      <c r="J49" s="390"/>
      <c r="K49" s="390"/>
      <c r="L49" s="383"/>
      <c r="M49" s="383"/>
      <c r="N49" s="383"/>
      <c r="O49" s="382"/>
      <c r="P49" s="382"/>
      <c r="Q49" s="382"/>
      <c r="R49" s="382"/>
      <c r="S49" s="452">
        <f>SUM(R49+Q49+P49+O49+N49)</f>
        <v>0</v>
      </c>
      <c r="T49" s="379">
        <f>SUM(T50:T67)</f>
        <v>0</v>
      </c>
      <c r="U49" s="379">
        <f>SUM(U50:U67)</f>
        <v>0.70048087999999997</v>
      </c>
      <c r="V49" s="379">
        <f>SUM(V50:V67)</f>
        <v>43.633519119999995</v>
      </c>
      <c r="W49" s="379">
        <f>SUM(W50:W67)</f>
        <v>69.494186440677964</v>
      </c>
      <c r="X49" s="379">
        <f>SUM(X50:X67)</f>
        <v>113.82818644067798</v>
      </c>
      <c r="Y49" s="378">
        <f>SUM(Y50:Y67)</f>
        <v>4.7612203389830503</v>
      </c>
      <c r="Z49" s="378">
        <f>SUM(Z50:Z67)</f>
        <v>109.39048474576271</v>
      </c>
      <c r="AA49" s="378">
        <f>SUM(AA50:AA67)</f>
        <v>5.8840000000000003</v>
      </c>
      <c r="AB49" s="378">
        <f>SUM(AB50:AB67)</f>
        <v>31.8895593220339</v>
      </c>
      <c r="AC49" s="377">
        <f>SUM(AC50:AC67)</f>
        <v>265.7534508474576</v>
      </c>
    </row>
    <row r="50" spans="1:29" x14ac:dyDescent="0.25">
      <c r="A50" s="393">
        <f>A46+1</f>
        <v>14</v>
      </c>
      <c r="B50" s="399" t="s">
        <v>221</v>
      </c>
      <c r="C50" s="399"/>
      <c r="D50" s="399"/>
      <c r="E50" s="399">
        <v>25</v>
      </c>
      <c r="F50" s="399"/>
      <c r="G50" s="399">
        <v>25</v>
      </c>
      <c r="H50" s="391">
        <v>110.95600006539999</v>
      </c>
      <c r="I50" s="384" t="s">
        <v>341</v>
      </c>
      <c r="J50" s="390"/>
      <c r="K50" s="383"/>
      <c r="L50" s="390">
        <v>40</v>
      </c>
      <c r="M50" s="383"/>
      <c r="N50" s="390">
        <f>SUM(J50:M50)</f>
        <v>40</v>
      </c>
      <c r="O50" s="381"/>
      <c r="P50" s="381"/>
      <c r="Q50" s="381"/>
      <c r="R50" s="381"/>
      <c r="S50" s="452">
        <f>SUM(R50+Q50+P50+O50+N50)</f>
        <v>40</v>
      </c>
      <c r="T50" s="379"/>
      <c r="U50" s="379"/>
      <c r="V50" s="380">
        <v>43.094999999999999</v>
      </c>
      <c r="W50" s="379"/>
      <c r="X50" s="380">
        <f>SUM(T50:W50)</f>
        <v>43.094999999999999</v>
      </c>
      <c r="Y50" s="381"/>
      <c r="Z50" s="381"/>
      <c r="AA50" s="381"/>
      <c r="AB50" s="381"/>
      <c r="AC50" s="388">
        <f>AB50+AA50+Z50+Y50+X50</f>
        <v>43.094999999999999</v>
      </c>
    </row>
    <row r="51" spans="1:29" ht="24" x14ac:dyDescent="0.25">
      <c r="A51" s="393">
        <f>A50+1</f>
        <v>15</v>
      </c>
      <c r="B51" s="399" t="s">
        <v>219</v>
      </c>
      <c r="C51" s="399"/>
      <c r="D51" s="399"/>
      <c r="E51" s="399"/>
      <c r="F51" s="399">
        <v>25</v>
      </c>
      <c r="G51" s="399">
        <v>25</v>
      </c>
      <c r="H51" s="391">
        <v>60.505234399999992</v>
      </c>
      <c r="I51" s="384" t="s">
        <v>341</v>
      </c>
      <c r="J51" s="390"/>
      <c r="K51" s="383"/>
      <c r="L51" s="383"/>
      <c r="M51" s="390">
        <v>40</v>
      </c>
      <c r="N51" s="390">
        <f>SUM(J51:M51)</f>
        <v>40</v>
      </c>
      <c r="O51" s="381"/>
      <c r="P51" s="381"/>
      <c r="Q51" s="381">
        <v>40</v>
      </c>
      <c r="R51" s="381"/>
      <c r="S51" s="452">
        <f>SUM(R51+Q51+P51+O51+N51)</f>
        <v>80</v>
      </c>
      <c r="T51" s="380"/>
      <c r="U51" s="380">
        <v>0</v>
      </c>
      <c r="V51" s="380">
        <v>0</v>
      </c>
      <c r="W51" s="380">
        <v>2.5910000000000002</v>
      </c>
      <c r="X51" s="380">
        <f>SUM(T51:W51)</f>
        <v>2.5910000000000002</v>
      </c>
      <c r="Y51" s="389">
        <v>0.682542372881356</v>
      </c>
      <c r="Z51" s="381"/>
      <c r="AA51" s="381"/>
      <c r="AB51" s="381"/>
      <c r="AC51" s="388">
        <f>AB51+AA51+Z51+Y51+X51</f>
        <v>3.273542372881356</v>
      </c>
    </row>
    <row r="52" spans="1:29" ht="24.75" x14ac:dyDescent="0.25">
      <c r="A52" s="393">
        <f>A51+1</f>
        <v>16</v>
      </c>
      <c r="B52" s="392" t="s">
        <v>218</v>
      </c>
      <c r="C52" s="392"/>
      <c r="D52" s="392"/>
      <c r="E52" s="392"/>
      <c r="F52" s="392"/>
      <c r="G52" s="392"/>
      <c r="H52" s="391">
        <v>0.2026999999999998</v>
      </c>
      <c r="I52" s="384"/>
      <c r="J52" s="390"/>
      <c r="K52" s="383"/>
      <c r="L52" s="383"/>
      <c r="M52" s="390"/>
      <c r="N52" s="390"/>
      <c r="O52" s="381"/>
      <c r="P52" s="381"/>
      <c r="Q52" s="381"/>
      <c r="R52" s="381"/>
      <c r="S52" s="452">
        <f>SUM(R52+Q52+P52+O52+N52)</f>
        <v>0</v>
      </c>
      <c r="T52" s="380"/>
      <c r="U52" s="380"/>
      <c r="V52" s="380"/>
      <c r="W52" s="380"/>
      <c r="X52" s="380"/>
      <c r="Y52" s="389">
        <v>0.171779661016949</v>
      </c>
      <c r="Z52" s="381"/>
      <c r="AA52" s="381"/>
      <c r="AB52" s="381"/>
      <c r="AC52" s="388">
        <f>AB52+AA52+Z52+Y52+X52</f>
        <v>0.171779661016949</v>
      </c>
    </row>
    <row r="53" spans="1:29" x14ac:dyDescent="0.25">
      <c r="A53" s="393">
        <f>A52+1</f>
        <v>17</v>
      </c>
      <c r="B53" s="399" t="s">
        <v>422</v>
      </c>
      <c r="C53" s="399"/>
      <c r="D53" s="399"/>
      <c r="E53" s="399"/>
      <c r="F53" s="399"/>
      <c r="G53" s="399"/>
      <c r="H53" s="391">
        <v>69.5304332778</v>
      </c>
      <c r="I53" s="384" t="s">
        <v>341</v>
      </c>
      <c r="J53" s="390"/>
      <c r="K53" s="383"/>
      <c r="L53" s="383"/>
      <c r="M53" s="383"/>
      <c r="N53" s="383"/>
      <c r="O53" s="382"/>
      <c r="P53" s="381">
        <v>40</v>
      </c>
      <c r="Q53" s="382"/>
      <c r="R53" s="382"/>
      <c r="S53" s="452">
        <f>SUM(R53+Q53+P53+O53+N53)</f>
        <v>40</v>
      </c>
      <c r="T53" s="380"/>
      <c r="U53" s="380">
        <v>0</v>
      </c>
      <c r="V53" s="380"/>
      <c r="W53" s="380">
        <v>36.375</v>
      </c>
      <c r="X53" s="380">
        <f>SUM(T53:W53)</f>
        <v>36.375</v>
      </c>
      <c r="Y53" s="381">
        <v>1.363</v>
      </c>
      <c r="Z53" s="381">
        <v>21.186</v>
      </c>
      <c r="AA53" s="382"/>
      <c r="AB53" s="382"/>
      <c r="AC53" s="388">
        <f>AB53+AA53+Z53+Y53+X53</f>
        <v>58.923999999999999</v>
      </c>
    </row>
    <row r="54" spans="1:29" ht="24.75" x14ac:dyDescent="0.25">
      <c r="A54" s="393">
        <f>A53+1</f>
        <v>18</v>
      </c>
      <c r="B54" s="460" t="s">
        <v>215</v>
      </c>
      <c r="C54" s="460"/>
      <c r="D54" s="460"/>
      <c r="E54" s="460"/>
      <c r="F54" s="460"/>
      <c r="G54" s="460"/>
      <c r="H54" s="391">
        <v>0.20179999999999956</v>
      </c>
      <c r="I54" s="384"/>
      <c r="J54" s="390"/>
      <c r="K54" s="383"/>
      <c r="L54" s="383"/>
      <c r="M54" s="383"/>
      <c r="N54" s="383"/>
      <c r="O54" s="382"/>
      <c r="P54" s="382"/>
      <c r="Q54" s="382"/>
      <c r="R54" s="382"/>
      <c r="S54" s="452">
        <f>SUM(R54+Q54+P54+O54+N54)</f>
        <v>0</v>
      </c>
      <c r="T54" s="380"/>
      <c r="U54" s="380"/>
      <c r="V54" s="380"/>
      <c r="W54" s="380"/>
      <c r="X54" s="380"/>
      <c r="Y54" s="389">
        <v>0.17101694915254201</v>
      </c>
      <c r="Z54" s="382"/>
      <c r="AA54" s="382"/>
      <c r="AB54" s="382"/>
      <c r="AC54" s="388">
        <f>AB54+AA54+Z54+Y54+X54</f>
        <v>0.17101694915254201</v>
      </c>
    </row>
    <row r="55" spans="1:29" ht="24" x14ac:dyDescent="0.25">
      <c r="A55" s="393">
        <f>A54+1</f>
        <v>19</v>
      </c>
      <c r="B55" s="399" t="s">
        <v>421</v>
      </c>
      <c r="C55" s="399"/>
      <c r="D55" s="399"/>
      <c r="E55" s="399"/>
      <c r="F55" s="399"/>
      <c r="G55" s="399"/>
      <c r="H55" s="391">
        <v>203.57714000000001</v>
      </c>
      <c r="I55" s="384"/>
      <c r="J55" s="390"/>
      <c r="K55" s="383"/>
      <c r="L55" s="383"/>
      <c r="M55" s="383"/>
      <c r="N55" s="383"/>
      <c r="O55" s="382"/>
      <c r="P55" s="382"/>
      <c r="Q55" s="382"/>
      <c r="R55" s="382"/>
      <c r="S55" s="452">
        <f>SUM(R55+Q55+P55+O55+N55)</f>
        <v>0</v>
      </c>
      <c r="T55" s="380">
        <v>0</v>
      </c>
      <c r="U55" s="380">
        <v>0</v>
      </c>
      <c r="V55" s="380">
        <v>0.05</v>
      </c>
      <c r="W55" s="380">
        <v>0</v>
      </c>
      <c r="X55" s="380">
        <f>SUM(T55:W55)</f>
        <v>0.05</v>
      </c>
      <c r="Y55" s="382"/>
      <c r="Z55" s="382"/>
      <c r="AA55" s="382"/>
      <c r="AB55" s="382"/>
      <c r="AC55" s="388">
        <f>AB55+AA55+Z55+Y55+X55</f>
        <v>0.05</v>
      </c>
    </row>
    <row r="56" spans="1:29" x14ac:dyDescent="0.25">
      <c r="A56" s="393">
        <f>A55+1</f>
        <v>20</v>
      </c>
      <c r="B56" s="399" t="s">
        <v>213</v>
      </c>
      <c r="C56" s="399"/>
      <c r="D56" s="399"/>
      <c r="E56" s="399"/>
      <c r="F56" s="399">
        <v>12.6</v>
      </c>
      <c r="G56" s="399">
        <v>12.6</v>
      </c>
      <c r="H56" s="391">
        <v>143.34196202000001</v>
      </c>
      <c r="I56" s="384" t="s">
        <v>341</v>
      </c>
      <c r="J56" s="383"/>
      <c r="K56" s="383"/>
      <c r="L56" s="390"/>
      <c r="M56" s="390">
        <v>20</v>
      </c>
      <c r="N56" s="390">
        <f>SUM(J56:M56)</f>
        <v>20</v>
      </c>
      <c r="O56" s="381"/>
      <c r="P56" s="381"/>
      <c r="Q56" s="381"/>
      <c r="R56" s="381"/>
      <c r="S56" s="452">
        <f>SUM(R56+Q56+P56+O56+N56)</f>
        <v>20</v>
      </c>
      <c r="T56" s="380"/>
      <c r="U56" s="380">
        <v>0</v>
      </c>
      <c r="V56" s="380"/>
      <c r="W56" s="380">
        <v>29.257000000000001</v>
      </c>
      <c r="X56" s="380">
        <f>SUM(T56:W56)</f>
        <v>29.257000000000001</v>
      </c>
      <c r="Y56" s="381"/>
      <c r="Z56" s="381"/>
      <c r="AA56" s="381"/>
      <c r="AB56" s="381"/>
      <c r="AC56" s="388">
        <f>AB56+AA56+Z56+Y56+X56</f>
        <v>29.257000000000001</v>
      </c>
    </row>
    <row r="57" spans="1:29" x14ac:dyDescent="0.25">
      <c r="A57" s="393">
        <f>A56+1</f>
        <v>21</v>
      </c>
      <c r="B57" s="399" t="s">
        <v>212</v>
      </c>
      <c r="C57" s="399"/>
      <c r="D57" s="399"/>
      <c r="E57" s="399"/>
      <c r="F57" s="399"/>
      <c r="G57" s="399"/>
      <c r="H57" s="391">
        <v>1.8539684578</v>
      </c>
      <c r="I57" s="384"/>
      <c r="J57" s="390"/>
      <c r="K57" s="383"/>
      <c r="L57" s="390"/>
      <c r="M57" s="383"/>
      <c r="N57" s="390"/>
      <c r="O57" s="381"/>
      <c r="P57" s="381"/>
      <c r="Q57" s="381"/>
      <c r="R57" s="381"/>
      <c r="S57" s="452">
        <f>SUM(R57+Q57+P57+O57+N57)</f>
        <v>0</v>
      </c>
      <c r="T57" s="380"/>
      <c r="U57" s="380">
        <v>0.70048087999999997</v>
      </c>
      <c r="V57" s="380">
        <v>0.48851912000000003</v>
      </c>
      <c r="W57" s="380">
        <v>0</v>
      </c>
      <c r="X57" s="380">
        <f>SUM(T57:W57)</f>
        <v>1.1890000000000001</v>
      </c>
      <c r="Y57" s="381"/>
      <c r="Z57" s="381"/>
      <c r="AA57" s="381"/>
      <c r="AB57" s="381"/>
      <c r="AC57" s="388">
        <f>AB57+AA57+Z57+Y57+X57</f>
        <v>1.1890000000000001</v>
      </c>
    </row>
    <row r="58" spans="1:29" x14ac:dyDescent="0.25">
      <c r="A58" s="393">
        <f>A57+1</f>
        <v>22</v>
      </c>
      <c r="B58" s="400" t="s">
        <v>211</v>
      </c>
      <c r="C58" s="400"/>
      <c r="D58" s="400"/>
      <c r="E58" s="400"/>
      <c r="F58" s="400"/>
      <c r="G58" s="400"/>
      <c r="H58" s="462">
        <v>24.16956476</v>
      </c>
      <c r="I58" s="384"/>
      <c r="J58" s="383"/>
      <c r="K58" s="383"/>
      <c r="L58" s="383"/>
      <c r="M58" s="383"/>
      <c r="N58" s="383"/>
      <c r="O58" s="382"/>
      <c r="P58" s="382"/>
      <c r="Q58" s="382"/>
      <c r="R58" s="382"/>
      <c r="S58" s="452">
        <f>SUM(R58+Q58+P58+O58+N58)</f>
        <v>0</v>
      </c>
      <c r="T58" s="380"/>
      <c r="U58" s="380"/>
      <c r="V58" s="380"/>
      <c r="W58" s="380"/>
      <c r="X58" s="380"/>
      <c r="Y58" s="382"/>
      <c r="Z58" s="382"/>
      <c r="AA58" s="382"/>
      <c r="AB58" s="382"/>
      <c r="AC58" s="388">
        <f>AB58+AA58+Z58+Y58+X58</f>
        <v>0</v>
      </c>
    </row>
    <row r="59" spans="1:29" x14ac:dyDescent="0.25">
      <c r="A59" s="393">
        <f>A58+1</f>
        <v>23</v>
      </c>
      <c r="B59" s="460" t="s">
        <v>210</v>
      </c>
      <c r="C59" s="460"/>
      <c r="D59" s="460"/>
      <c r="E59" s="460"/>
      <c r="F59" s="460"/>
      <c r="G59" s="460"/>
      <c r="H59" s="391">
        <v>114.52436709999999</v>
      </c>
      <c r="I59" s="384"/>
      <c r="J59" s="383"/>
      <c r="K59" s="383"/>
      <c r="L59" s="383"/>
      <c r="M59" s="383"/>
      <c r="N59" s="390"/>
      <c r="O59" s="381"/>
      <c r="P59" s="381"/>
      <c r="Q59" s="381"/>
      <c r="R59" s="381"/>
      <c r="S59" s="452">
        <f>SUM(R59+Q59+P59+O59+N59)</f>
        <v>0</v>
      </c>
      <c r="T59" s="380"/>
      <c r="U59" s="380">
        <v>0</v>
      </c>
      <c r="V59" s="380"/>
      <c r="W59" s="380"/>
      <c r="X59" s="380"/>
      <c r="Y59" s="381"/>
      <c r="Z59" s="381">
        <f>'[2]2.1'!GG103</f>
        <v>88.204484745762713</v>
      </c>
      <c r="AA59" s="381"/>
      <c r="AB59" s="381"/>
      <c r="AC59" s="388">
        <f>AB59+AA59+Z59+Y59+X59</f>
        <v>88.204484745762713</v>
      </c>
    </row>
    <row r="60" spans="1:29" x14ac:dyDescent="0.25">
      <c r="A60" s="393">
        <f>A59+1</f>
        <v>24</v>
      </c>
      <c r="B60" s="460" t="s">
        <v>208</v>
      </c>
      <c r="C60" s="460"/>
      <c r="D60" s="460"/>
      <c r="E60" s="460"/>
      <c r="F60" s="460"/>
      <c r="G60" s="460"/>
      <c r="H60" s="391">
        <v>78.727711999999997</v>
      </c>
      <c r="I60" s="384"/>
      <c r="J60" s="383"/>
      <c r="K60" s="383"/>
      <c r="L60" s="383"/>
      <c r="M60" s="383"/>
      <c r="N60" s="390"/>
      <c r="O60" s="381"/>
      <c r="P60" s="381"/>
      <c r="Q60" s="381"/>
      <c r="R60" s="381"/>
      <c r="S60" s="452">
        <f>SUM(R60+Q60+P60+O60+N60)</f>
        <v>0</v>
      </c>
      <c r="T60" s="380"/>
      <c r="U60" s="380"/>
      <c r="V60" s="380"/>
      <c r="W60" s="380"/>
      <c r="X60" s="380"/>
      <c r="Y60" s="381"/>
      <c r="Z60" s="381"/>
      <c r="AA60" s="381"/>
      <c r="AB60" s="381"/>
      <c r="AC60" s="388">
        <f>AB60+AA60+Z60+Y60+X60</f>
        <v>0</v>
      </c>
    </row>
    <row r="61" spans="1:29" x14ac:dyDescent="0.25">
      <c r="A61" s="393">
        <f>A60+1</f>
        <v>25</v>
      </c>
      <c r="B61" s="460" t="s">
        <v>206</v>
      </c>
      <c r="C61" s="460"/>
      <c r="D61" s="460"/>
      <c r="E61" s="460"/>
      <c r="F61" s="460"/>
      <c r="G61" s="460"/>
      <c r="H61" s="391">
        <v>8.0357989999999972</v>
      </c>
      <c r="I61" s="384"/>
      <c r="J61" s="383"/>
      <c r="K61" s="383"/>
      <c r="L61" s="383"/>
      <c r="M61" s="383"/>
      <c r="N61" s="390"/>
      <c r="O61" s="381"/>
      <c r="P61" s="381"/>
      <c r="Q61" s="381"/>
      <c r="R61" s="381"/>
      <c r="S61" s="452">
        <f>SUM(R61+Q61+P61+O61+N61)</f>
        <v>0</v>
      </c>
      <c r="T61" s="380"/>
      <c r="U61" s="380"/>
      <c r="V61" s="380"/>
      <c r="W61" s="380"/>
      <c r="X61" s="380"/>
      <c r="Y61" s="381"/>
      <c r="Z61" s="381"/>
      <c r="AA61" s="381"/>
      <c r="AB61" s="381"/>
      <c r="AC61" s="388">
        <f>AB61+AA61+Z61+Y61+X61</f>
        <v>0</v>
      </c>
    </row>
    <row r="62" spans="1:29" ht="24.75" x14ac:dyDescent="0.25">
      <c r="A62" s="393">
        <f>A61+1</f>
        <v>26</v>
      </c>
      <c r="B62" s="460" t="s">
        <v>205</v>
      </c>
      <c r="C62" s="460"/>
      <c r="D62" s="460"/>
      <c r="E62" s="460"/>
      <c r="F62" s="460"/>
      <c r="G62" s="460"/>
      <c r="H62" s="462">
        <v>8.8000000000000007</v>
      </c>
      <c r="I62" s="384" t="s">
        <v>341</v>
      </c>
      <c r="J62" s="383"/>
      <c r="K62" s="383"/>
      <c r="L62" s="383"/>
      <c r="M62" s="383"/>
      <c r="N62" s="383"/>
      <c r="O62" s="382"/>
      <c r="P62" s="382"/>
      <c r="Q62" s="381">
        <v>50</v>
      </c>
      <c r="R62" s="382"/>
      <c r="S62" s="452">
        <f>SUM(R62+Q62+P62+O62+N62)</f>
        <v>50</v>
      </c>
      <c r="T62" s="380"/>
      <c r="U62" s="380"/>
      <c r="V62" s="380"/>
      <c r="W62" s="380"/>
      <c r="X62" s="380"/>
      <c r="Y62" s="389">
        <v>2.3728813559322033</v>
      </c>
      <c r="Z62" s="382"/>
      <c r="AA62" s="382"/>
      <c r="AB62" s="382"/>
      <c r="AC62" s="388">
        <f>AB62+AA62+Z62+Y62+X62</f>
        <v>2.3728813559322033</v>
      </c>
    </row>
    <row r="63" spans="1:29" ht="24.75" x14ac:dyDescent="0.25">
      <c r="A63" s="393">
        <f>A62+1</f>
        <v>27</v>
      </c>
      <c r="B63" s="460" t="s">
        <v>203</v>
      </c>
      <c r="C63" s="460"/>
      <c r="D63" s="460"/>
      <c r="E63" s="460"/>
      <c r="F63" s="460"/>
      <c r="G63" s="460"/>
      <c r="H63" s="462">
        <v>27.215</v>
      </c>
      <c r="I63" s="424"/>
      <c r="J63" s="383"/>
      <c r="K63" s="383"/>
      <c r="L63" s="383"/>
      <c r="M63" s="383"/>
      <c r="N63" s="383"/>
      <c r="O63" s="382"/>
      <c r="P63" s="382"/>
      <c r="Q63" s="382"/>
      <c r="R63" s="382"/>
      <c r="S63" s="452">
        <f>SUM(R63+Q63+P63+O63+N63)</f>
        <v>0</v>
      </c>
      <c r="T63" s="380"/>
      <c r="U63" s="380"/>
      <c r="V63" s="380"/>
      <c r="W63" s="380"/>
      <c r="X63" s="380"/>
      <c r="Y63" s="382"/>
      <c r="Z63" s="382"/>
      <c r="AA63" s="382"/>
      <c r="AB63" s="381">
        <v>23.0635593220339</v>
      </c>
      <c r="AC63" s="388">
        <f>AB63+AA63+Z63+Y63+X63</f>
        <v>23.0635593220339</v>
      </c>
    </row>
    <row r="64" spans="1:29" ht="36.75" x14ac:dyDescent="0.25">
      <c r="A64" s="393">
        <f>A63+1</f>
        <v>28</v>
      </c>
      <c r="B64" s="464" t="s">
        <v>201</v>
      </c>
      <c r="C64" s="464"/>
      <c r="D64" s="464"/>
      <c r="E64" s="464"/>
      <c r="F64" s="464"/>
      <c r="G64" s="464"/>
      <c r="H64" s="462">
        <v>62</v>
      </c>
      <c r="I64" s="384" t="s">
        <v>341</v>
      </c>
      <c r="J64" s="383"/>
      <c r="K64" s="383"/>
      <c r="L64" s="383"/>
      <c r="M64" s="383"/>
      <c r="N64" s="383"/>
      <c r="O64" s="382"/>
      <c r="P64" s="382"/>
      <c r="Q64" s="381"/>
      <c r="R64" s="381">
        <v>60</v>
      </c>
      <c r="S64" s="452">
        <f>SUM(R64+Q64+P64+O64+N64)</f>
        <v>60</v>
      </c>
      <c r="T64" s="380"/>
      <c r="U64" s="380"/>
      <c r="V64" s="380"/>
      <c r="W64" s="380"/>
      <c r="X64" s="380"/>
      <c r="Y64" s="382"/>
      <c r="Z64" s="382"/>
      <c r="AA64" s="381">
        <v>5.8840000000000003</v>
      </c>
      <c r="AB64" s="381">
        <v>8.8260000000000005</v>
      </c>
      <c r="AC64" s="388">
        <f>AB64+AA64+Z64+Y64+X64</f>
        <v>14.71</v>
      </c>
    </row>
    <row r="65" spans="1:29" ht="24.75" x14ac:dyDescent="0.25">
      <c r="A65" s="393">
        <f>A64+1</f>
        <v>29</v>
      </c>
      <c r="B65" s="463" t="s">
        <v>199</v>
      </c>
      <c r="C65" s="463"/>
      <c r="D65" s="463"/>
      <c r="E65" s="463"/>
      <c r="F65" s="463"/>
      <c r="G65" s="463"/>
      <c r="H65" s="391">
        <v>21.5</v>
      </c>
      <c r="I65" s="384" t="s">
        <v>341</v>
      </c>
      <c r="J65" s="383"/>
      <c r="K65" s="383"/>
      <c r="L65" s="383"/>
      <c r="M65" s="390">
        <v>16</v>
      </c>
      <c r="N65" s="390">
        <f>SUM(J65:M65)</f>
        <v>16</v>
      </c>
      <c r="O65" s="382"/>
      <c r="P65" s="382"/>
      <c r="Q65" s="382"/>
      <c r="R65" s="381">
        <v>16</v>
      </c>
      <c r="S65" s="452">
        <f>SUM(R65+Q65+P65+O65+N65)</f>
        <v>32</v>
      </c>
      <c r="T65" s="379"/>
      <c r="U65" s="379"/>
      <c r="V65" s="380"/>
      <c r="W65" s="380">
        <v>1.2711864406779663</v>
      </c>
      <c r="X65" s="380">
        <f>SUM(T65:W65)</f>
        <v>1.2711864406779663</v>
      </c>
      <c r="Y65" s="382"/>
      <c r="Z65" s="382"/>
      <c r="AA65" s="382"/>
      <c r="AB65" s="382"/>
      <c r="AC65" s="394">
        <f>AB65+AA65+Z65+Y65+X65</f>
        <v>1.2711864406779663</v>
      </c>
    </row>
    <row r="66" spans="1:29" ht="24.75" x14ac:dyDescent="0.25">
      <c r="A66" s="393">
        <f>A65+1</f>
        <v>30</v>
      </c>
      <c r="B66" s="463" t="s">
        <v>197</v>
      </c>
      <c r="C66" s="463"/>
      <c r="D66" s="463"/>
      <c r="E66" s="463"/>
      <c r="F66" s="463"/>
      <c r="G66" s="463"/>
      <c r="H66" s="462">
        <v>56.7</v>
      </c>
      <c r="I66" s="384"/>
      <c r="J66" s="383"/>
      <c r="K66" s="383"/>
      <c r="L66" s="383"/>
      <c r="M66" s="383"/>
      <c r="N66" s="383"/>
      <c r="O66" s="382"/>
      <c r="P66" s="382"/>
      <c r="Q66" s="381"/>
      <c r="R66" s="381"/>
      <c r="S66" s="452"/>
      <c r="T66" s="380"/>
      <c r="U66" s="380"/>
      <c r="V66" s="380"/>
      <c r="W66" s="380"/>
      <c r="X66" s="380"/>
      <c r="Y66" s="382"/>
      <c r="Z66" s="382"/>
      <c r="AA66" s="381"/>
      <c r="AB66" s="381"/>
      <c r="AC66" s="388"/>
    </row>
    <row r="67" spans="1:29" x14ac:dyDescent="0.25">
      <c r="A67" s="393">
        <f>A66+1</f>
        <v>31</v>
      </c>
      <c r="B67" s="460" t="s">
        <v>195</v>
      </c>
      <c r="C67" s="460"/>
      <c r="D67" s="460"/>
      <c r="E67" s="460"/>
      <c r="F67" s="460"/>
      <c r="G67" s="460"/>
      <c r="H67" s="462">
        <v>5.8545458453999997</v>
      </c>
      <c r="I67" s="384"/>
      <c r="J67" s="383"/>
      <c r="K67" s="383"/>
      <c r="L67" s="383"/>
      <c r="M67" s="383"/>
      <c r="N67" s="383"/>
      <c r="O67" s="382"/>
      <c r="P67" s="382"/>
      <c r="Q67" s="382"/>
      <c r="R67" s="382"/>
      <c r="S67" s="452">
        <f>SUM(R67+Q67+P67+O67+N67)</f>
        <v>0</v>
      </c>
      <c r="T67" s="380"/>
      <c r="U67" s="380"/>
      <c r="V67" s="380"/>
      <c r="W67" s="380"/>
      <c r="X67" s="380"/>
      <c r="Y67" s="382"/>
      <c r="Z67" s="382"/>
      <c r="AA67" s="382"/>
      <c r="AB67" s="382"/>
      <c r="AC67" s="388">
        <f>AB67+AA67+Z67+Y67+X67</f>
        <v>0</v>
      </c>
    </row>
    <row r="68" spans="1:29" ht="24" x14ac:dyDescent="0.25">
      <c r="A68" s="461"/>
      <c r="B68" s="396" t="s">
        <v>414</v>
      </c>
      <c r="C68" s="396"/>
      <c r="D68" s="396"/>
      <c r="E68" s="396"/>
      <c r="F68" s="396"/>
      <c r="G68" s="396"/>
      <c r="H68" s="385">
        <f>SUM(H69:H80)</f>
        <v>524.27727864460007</v>
      </c>
      <c r="I68" s="384"/>
      <c r="J68" s="383"/>
      <c r="K68" s="383"/>
      <c r="L68" s="383"/>
      <c r="M68" s="383"/>
      <c r="N68" s="383"/>
      <c r="O68" s="382"/>
      <c r="P68" s="382"/>
      <c r="Q68" s="382"/>
      <c r="R68" s="382"/>
      <c r="S68" s="452">
        <f>SUM(R68+Q68+P68+O68+N68)</f>
        <v>0</v>
      </c>
      <c r="T68" s="379">
        <f>SUM(T73:T80)</f>
        <v>0</v>
      </c>
      <c r="U68" s="379">
        <f>SUM(U73:U80)</f>
        <v>0</v>
      </c>
      <c r="V68" s="379">
        <f>SUM(V69:V80)</f>
        <v>1.20987325</v>
      </c>
      <c r="W68" s="379">
        <f>SUM(W69:W80)</f>
        <v>4.2372881355932206</v>
      </c>
      <c r="X68" s="379">
        <f>SUM(X69:X80)</f>
        <v>5.4471613855932208</v>
      </c>
      <c r="Y68" s="378">
        <f>SUM(Y69:Y80)</f>
        <v>1.1948305084745765</v>
      </c>
      <c r="Z68" s="378">
        <f>SUM(Z69:Z80)</f>
        <v>116.300593220339</v>
      </c>
      <c r="AA68" s="378">
        <f>SUM(AA69:AA80)</f>
        <v>63.559322033898312</v>
      </c>
      <c r="AB68" s="378">
        <f>SUM(AB69:AB80)</f>
        <v>218.66584745762714</v>
      </c>
      <c r="AC68" s="377">
        <f>SUM(AC69:AC80)</f>
        <v>405.1677546059322</v>
      </c>
    </row>
    <row r="69" spans="1:29" ht="24" x14ac:dyDescent="0.25">
      <c r="A69" s="393">
        <f>A67+1</f>
        <v>32</v>
      </c>
      <c r="B69" s="399" t="s">
        <v>188</v>
      </c>
      <c r="C69" s="399"/>
      <c r="D69" s="399"/>
      <c r="E69" s="399"/>
      <c r="F69" s="399"/>
      <c r="G69" s="399"/>
      <c r="H69" s="391">
        <v>20.249275539999996</v>
      </c>
      <c r="I69" s="384"/>
      <c r="J69" s="383"/>
      <c r="K69" s="383"/>
      <c r="L69" s="383"/>
      <c r="M69" s="383"/>
      <c r="N69" s="383"/>
      <c r="O69" s="382"/>
      <c r="P69" s="382"/>
      <c r="Q69" s="382"/>
      <c r="R69" s="382"/>
      <c r="S69" s="452">
        <f>SUM(R69+Q69+P69+O69+N69)</f>
        <v>0</v>
      </c>
      <c r="T69" s="379"/>
      <c r="U69" s="380"/>
      <c r="V69" s="379"/>
      <c r="W69" s="379"/>
      <c r="X69" s="379"/>
      <c r="Y69" s="382"/>
      <c r="Z69" s="382"/>
      <c r="AA69" s="382"/>
      <c r="AB69" s="382"/>
      <c r="AC69" s="394">
        <f>AB69+AA69+Z69+Y69+X69</f>
        <v>0</v>
      </c>
    </row>
    <row r="70" spans="1:29" ht="24.75" x14ac:dyDescent="0.25">
      <c r="A70" s="393">
        <f>A69+1</f>
        <v>33</v>
      </c>
      <c r="B70" s="460" t="s">
        <v>187</v>
      </c>
      <c r="C70" s="460"/>
      <c r="D70" s="460"/>
      <c r="E70" s="460"/>
      <c r="F70" s="460"/>
      <c r="G70" s="460"/>
      <c r="H70" s="391">
        <v>185.22896190660001</v>
      </c>
      <c r="I70" s="384" t="s">
        <v>341</v>
      </c>
      <c r="J70" s="383"/>
      <c r="K70" s="383"/>
      <c r="L70" s="383"/>
      <c r="M70" s="383"/>
      <c r="N70" s="383"/>
      <c r="O70" s="382"/>
      <c r="P70" s="382"/>
      <c r="Q70" s="382"/>
      <c r="R70" s="381"/>
      <c r="S70" s="452">
        <f>SUM(R70+Q70+P70+O70+N70)</f>
        <v>0</v>
      </c>
      <c r="T70" s="379"/>
      <c r="U70" s="380"/>
      <c r="V70" s="379"/>
      <c r="W70" s="379"/>
      <c r="X70" s="379"/>
      <c r="Y70" s="382"/>
      <c r="Z70" s="382"/>
      <c r="AA70" s="382"/>
      <c r="AB70" s="381">
        <v>150.02177966101695</v>
      </c>
      <c r="AC70" s="394">
        <f>AB70+AA70+Z70+Y70+X70</f>
        <v>150.02177966101695</v>
      </c>
    </row>
    <row r="71" spans="1:29" ht="24.75" x14ac:dyDescent="0.25">
      <c r="A71" s="393">
        <f>A70+1</f>
        <v>34</v>
      </c>
      <c r="B71" s="460" t="s">
        <v>185</v>
      </c>
      <c r="C71" s="460"/>
      <c r="D71" s="460"/>
      <c r="E71" s="460"/>
      <c r="F71" s="460"/>
      <c r="G71" s="460"/>
      <c r="H71" s="391">
        <v>144.52335261499999</v>
      </c>
      <c r="I71" s="384" t="s">
        <v>341</v>
      </c>
      <c r="J71" s="383"/>
      <c r="K71" s="383"/>
      <c r="L71" s="383"/>
      <c r="M71" s="383"/>
      <c r="N71" s="383"/>
      <c r="O71" s="422"/>
      <c r="P71" s="381">
        <v>26</v>
      </c>
      <c r="Q71" s="382"/>
      <c r="R71" s="382"/>
      <c r="S71" s="452">
        <f>SUM(R71+Q71+P71+O71+N71)</f>
        <v>26</v>
      </c>
      <c r="T71" s="379"/>
      <c r="U71" s="379"/>
      <c r="V71" s="380">
        <v>0.16337000000000002</v>
      </c>
      <c r="W71" s="379"/>
      <c r="X71" s="380">
        <f>SUM(T71:W71)</f>
        <v>0.16337000000000002</v>
      </c>
      <c r="Y71" s="382"/>
      <c r="Z71" s="381">
        <v>116.300593220339</v>
      </c>
      <c r="AA71" s="382"/>
      <c r="AB71" s="382"/>
      <c r="AC71" s="394">
        <f>AB71+AA71+Z71+Y71+X71</f>
        <v>116.463963220339</v>
      </c>
    </row>
    <row r="72" spans="1:29" ht="24" x14ac:dyDescent="0.25">
      <c r="A72" s="393">
        <f>A71+1</f>
        <v>35</v>
      </c>
      <c r="B72" s="459" t="s">
        <v>420</v>
      </c>
      <c r="C72" s="459"/>
      <c r="D72" s="459"/>
      <c r="E72" s="459"/>
      <c r="F72" s="459"/>
      <c r="G72" s="459"/>
      <c r="H72" s="391">
        <v>13.261214183</v>
      </c>
      <c r="I72" s="384" t="s">
        <v>341</v>
      </c>
      <c r="J72" s="383"/>
      <c r="K72" s="383"/>
      <c r="L72" s="383"/>
      <c r="M72" s="390">
        <v>16</v>
      </c>
      <c r="N72" s="390">
        <f>SUM(J72:M72)</f>
        <v>16</v>
      </c>
      <c r="O72" s="382"/>
      <c r="P72" s="382"/>
      <c r="Q72" s="382"/>
      <c r="R72" s="382"/>
      <c r="S72" s="452">
        <f>SUM(R72+Q72+P72+O72+N72)</f>
        <v>16</v>
      </c>
      <c r="T72" s="379"/>
      <c r="U72" s="379"/>
      <c r="V72" s="380"/>
      <c r="W72" s="380">
        <v>1.6949152542372883</v>
      </c>
      <c r="X72" s="380">
        <f>SUM(T72:W72)</f>
        <v>1.6949152542372883</v>
      </c>
      <c r="Y72" s="382"/>
      <c r="Z72" s="382"/>
      <c r="AA72" s="382"/>
      <c r="AB72" s="382"/>
      <c r="AC72" s="394">
        <f>AB72+AA72+Z72+Y72+X72</f>
        <v>1.6949152542372883</v>
      </c>
    </row>
    <row r="73" spans="1:29" ht="24" x14ac:dyDescent="0.25">
      <c r="A73" s="393">
        <f>A72+1</f>
        <v>36</v>
      </c>
      <c r="B73" s="399" t="s">
        <v>179</v>
      </c>
      <c r="C73" s="399"/>
      <c r="D73" s="399"/>
      <c r="E73" s="399"/>
      <c r="F73" s="399"/>
      <c r="G73" s="399"/>
      <c r="H73" s="391">
        <v>4.2082248</v>
      </c>
      <c r="I73" s="384" t="s">
        <v>341</v>
      </c>
      <c r="J73" s="383"/>
      <c r="K73" s="383"/>
      <c r="L73" s="383"/>
      <c r="M73" s="383"/>
      <c r="N73" s="383"/>
      <c r="O73" s="382"/>
      <c r="P73" s="382"/>
      <c r="Q73" s="381">
        <v>12.6</v>
      </c>
      <c r="R73" s="382"/>
      <c r="S73" s="452">
        <f>SUM(R73+Q73+P73+O73+N73)</f>
        <v>12.6</v>
      </c>
      <c r="T73" s="379"/>
      <c r="U73" s="379">
        <f>SUM(U76:U81)</f>
        <v>0</v>
      </c>
      <c r="V73" s="380">
        <v>0.71950324999999993</v>
      </c>
      <c r="W73" s="380"/>
      <c r="X73" s="380">
        <f>SUM(T73:W73)</f>
        <v>0.71950324999999993</v>
      </c>
      <c r="Y73" s="382"/>
      <c r="Z73" s="382"/>
      <c r="AA73" s="382"/>
      <c r="AB73" s="382"/>
      <c r="AC73" s="394">
        <f>AB73+AA73+Z73+Y73+X73</f>
        <v>0.71950324999999993</v>
      </c>
    </row>
    <row r="74" spans="1:29" ht="24" x14ac:dyDescent="0.25">
      <c r="A74" s="393">
        <f>A73+1</f>
        <v>37</v>
      </c>
      <c r="B74" s="459" t="s">
        <v>177</v>
      </c>
      <c r="C74" s="459"/>
      <c r="D74" s="459"/>
      <c r="E74" s="459"/>
      <c r="F74" s="459"/>
      <c r="G74" s="459"/>
      <c r="H74" s="391">
        <v>1.5000000000000047</v>
      </c>
      <c r="I74" s="384" t="s">
        <v>341</v>
      </c>
      <c r="J74" s="383"/>
      <c r="K74" s="383"/>
      <c r="L74" s="383"/>
      <c r="M74" s="390">
        <v>20</v>
      </c>
      <c r="N74" s="390">
        <f>SUM(J74:M74)</f>
        <v>20</v>
      </c>
      <c r="O74" s="382"/>
      <c r="P74" s="382"/>
      <c r="Q74" s="382"/>
      <c r="R74" s="382"/>
      <c r="S74" s="452">
        <f>SUM(R74+Q74+P74+O74+N74)</f>
        <v>20</v>
      </c>
      <c r="T74" s="379"/>
      <c r="U74" s="379"/>
      <c r="V74" s="380"/>
      <c r="W74" s="380">
        <v>1.2711864406779663</v>
      </c>
      <c r="X74" s="380">
        <f>SUM(T74:W74)</f>
        <v>1.2711864406779663</v>
      </c>
      <c r="Y74" s="382"/>
      <c r="Z74" s="382"/>
      <c r="AA74" s="382"/>
      <c r="AB74" s="382"/>
      <c r="AC74" s="394">
        <f>AB74+AA74+Z74+Y74+X74</f>
        <v>1.2711864406779663</v>
      </c>
    </row>
    <row r="75" spans="1:29" ht="24" x14ac:dyDescent="0.25">
      <c r="A75" s="393">
        <f>A74+1</f>
        <v>38</v>
      </c>
      <c r="B75" s="459" t="s">
        <v>175</v>
      </c>
      <c r="C75" s="459"/>
      <c r="D75" s="459"/>
      <c r="E75" s="459"/>
      <c r="F75" s="459"/>
      <c r="G75" s="459"/>
      <c r="H75" s="391">
        <v>1.5000000000000047</v>
      </c>
      <c r="I75" s="384" t="s">
        <v>341</v>
      </c>
      <c r="J75" s="383"/>
      <c r="K75" s="383"/>
      <c r="L75" s="383"/>
      <c r="M75" s="390">
        <v>12.6</v>
      </c>
      <c r="N75" s="390">
        <f>SUM(J75:M75)</f>
        <v>12.6</v>
      </c>
      <c r="O75" s="382"/>
      <c r="P75" s="382"/>
      <c r="Q75" s="382"/>
      <c r="R75" s="382"/>
      <c r="S75" s="452">
        <f>SUM(R75+Q75+P75+O75+N75)</f>
        <v>12.6</v>
      </c>
      <c r="T75" s="379"/>
      <c r="U75" s="379"/>
      <c r="V75" s="380"/>
      <c r="W75" s="380">
        <v>1.2711864406779663</v>
      </c>
      <c r="X75" s="380">
        <f>SUM(T75:W75)</f>
        <v>1.2711864406779663</v>
      </c>
      <c r="Y75" s="382"/>
      <c r="Z75" s="382"/>
      <c r="AA75" s="382"/>
      <c r="AB75" s="382"/>
      <c r="AC75" s="394">
        <f>AB75+AA75+Z75+Y75+X75</f>
        <v>1.2711864406779663</v>
      </c>
    </row>
    <row r="76" spans="1:29" ht="24" x14ac:dyDescent="0.25">
      <c r="A76" s="393">
        <f>A75+1</f>
        <v>39</v>
      </c>
      <c r="B76" s="399" t="s">
        <v>173</v>
      </c>
      <c r="C76" s="399"/>
      <c r="D76" s="399"/>
      <c r="E76" s="399"/>
      <c r="F76" s="399"/>
      <c r="G76" s="399"/>
      <c r="H76" s="391">
        <v>0.39814960000000005</v>
      </c>
      <c r="I76" s="424"/>
      <c r="J76" s="383"/>
      <c r="K76" s="390"/>
      <c r="L76" s="383"/>
      <c r="M76" s="383"/>
      <c r="N76" s="383"/>
      <c r="O76" s="382"/>
      <c r="P76" s="382"/>
      <c r="Q76" s="382"/>
      <c r="R76" s="382"/>
      <c r="S76" s="452">
        <f>SUM(R76+Q76+P76+O76+N76)</f>
        <v>0</v>
      </c>
      <c r="T76" s="379"/>
      <c r="U76" s="379"/>
      <c r="V76" s="380">
        <v>0.32700000000000001</v>
      </c>
      <c r="W76" s="379"/>
      <c r="X76" s="380">
        <f>SUM(T76:W76)</f>
        <v>0.32700000000000001</v>
      </c>
      <c r="Y76" s="382"/>
      <c r="Z76" s="382"/>
      <c r="AA76" s="382"/>
      <c r="AB76" s="382"/>
      <c r="AC76" s="394">
        <f>AB76+AA76+Z76+Y76+X76</f>
        <v>0.32700000000000001</v>
      </c>
    </row>
    <row r="77" spans="1:29" ht="48" x14ac:dyDescent="0.25">
      <c r="A77" s="393">
        <f>A76+1</f>
        <v>40</v>
      </c>
      <c r="B77" s="458" t="s">
        <v>172</v>
      </c>
      <c r="C77" s="458"/>
      <c r="D77" s="458"/>
      <c r="E77" s="458"/>
      <c r="F77" s="458"/>
      <c r="G77" s="458"/>
      <c r="H77" s="391">
        <v>114</v>
      </c>
      <c r="I77" s="384" t="s">
        <v>341</v>
      </c>
      <c r="J77" s="383"/>
      <c r="K77" s="390"/>
      <c r="L77" s="383"/>
      <c r="M77" s="383"/>
      <c r="N77" s="383"/>
      <c r="O77" s="382"/>
      <c r="P77" s="382"/>
      <c r="Q77" s="381">
        <v>58.4</v>
      </c>
      <c r="R77" s="381">
        <v>76.2</v>
      </c>
      <c r="S77" s="452">
        <f>SUM(R77+Q77+P77+O77+N77)</f>
        <v>134.6</v>
      </c>
      <c r="T77" s="379"/>
      <c r="U77" s="379"/>
      <c r="V77" s="380"/>
      <c r="W77" s="379"/>
      <c r="X77" s="380"/>
      <c r="Y77" s="382"/>
      <c r="Z77" s="382"/>
      <c r="AA77" s="381">
        <v>63.559322033898312</v>
      </c>
      <c r="AB77" s="381">
        <v>68.644067796610173</v>
      </c>
      <c r="AC77" s="394">
        <f>AB77+AA77+Z77+Y77+X77</f>
        <v>132.20338983050848</v>
      </c>
    </row>
    <row r="78" spans="1:29" ht="24" x14ac:dyDescent="0.25">
      <c r="A78" s="393">
        <f>A77+1</f>
        <v>41</v>
      </c>
      <c r="B78" s="399" t="s">
        <v>168</v>
      </c>
      <c r="C78" s="399"/>
      <c r="D78" s="399"/>
      <c r="E78" s="399"/>
      <c r="F78" s="399"/>
      <c r="G78" s="399"/>
      <c r="H78" s="391">
        <v>0.10179999999999999</v>
      </c>
      <c r="I78" s="424"/>
      <c r="J78" s="383"/>
      <c r="K78" s="390"/>
      <c r="L78" s="383"/>
      <c r="M78" s="383"/>
      <c r="N78" s="383"/>
      <c r="O78" s="382"/>
      <c r="P78" s="382"/>
      <c r="Q78" s="382"/>
      <c r="R78" s="382"/>
      <c r="S78" s="452">
        <f>SUM(R78+Q78+P78+O78+N78)</f>
        <v>0</v>
      </c>
      <c r="T78" s="379"/>
      <c r="U78" s="379"/>
      <c r="V78" s="380"/>
      <c r="W78" s="379"/>
      <c r="X78" s="380"/>
      <c r="Y78" s="389">
        <v>8.6271186440677966E-2</v>
      </c>
      <c r="Z78" s="382"/>
      <c r="AA78" s="382"/>
      <c r="AB78" s="382"/>
      <c r="AC78" s="394">
        <f>AB78+AA78+Z78+Y78+X78</f>
        <v>8.6271186440677966E-2</v>
      </c>
    </row>
    <row r="79" spans="1:29" ht="24" x14ac:dyDescent="0.25">
      <c r="A79" s="393">
        <f>A78+1</f>
        <v>42</v>
      </c>
      <c r="B79" s="399" t="s">
        <v>166</v>
      </c>
      <c r="C79" s="399"/>
      <c r="D79" s="399"/>
      <c r="E79" s="399"/>
      <c r="F79" s="399"/>
      <c r="G79" s="399"/>
      <c r="H79" s="391">
        <v>38.1</v>
      </c>
      <c r="I79" s="384" t="s">
        <v>341</v>
      </c>
      <c r="J79" s="383"/>
      <c r="K79" s="383"/>
      <c r="L79" s="383"/>
      <c r="M79" s="383"/>
      <c r="N79" s="383"/>
      <c r="O79" s="382"/>
      <c r="P79" s="382"/>
      <c r="Q79" s="381">
        <v>20</v>
      </c>
      <c r="R79" s="382"/>
      <c r="S79" s="452">
        <f>SUM(R79+Q79+P79+O79+N79)</f>
        <v>20</v>
      </c>
      <c r="T79" s="379"/>
      <c r="U79" s="379"/>
      <c r="V79" s="380"/>
      <c r="W79" s="379"/>
      <c r="X79" s="380"/>
      <c r="Y79" s="389">
        <v>8.6271186440677966E-2</v>
      </c>
      <c r="Z79" s="382"/>
      <c r="AA79" s="382"/>
      <c r="AB79" s="382"/>
      <c r="AC79" s="394">
        <f>AB79+AA79+Z79+Y79+X79</f>
        <v>8.6271186440677966E-2</v>
      </c>
    </row>
    <row r="80" spans="1:29" ht="24" x14ac:dyDescent="0.25">
      <c r="A80" s="393">
        <f>A79+1</f>
        <v>43</v>
      </c>
      <c r="B80" s="399" t="s">
        <v>163</v>
      </c>
      <c r="C80" s="399"/>
      <c r="D80" s="399"/>
      <c r="E80" s="399"/>
      <c r="F80" s="399"/>
      <c r="G80" s="399"/>
      <c r="H80" s="391">
        <v>1.2063000000000001</v>
      </c>
      <c r="I80" s="384" t="s">
        <v>341</v>
      </c>
      <c r="J80" s="383"/>
      <c r="K80" s="383"/>
      <c r="L80" s="383"/>
      <c r="M80" s="390">
        <v>4</v>
      </c>
      <c r="N80" s="390">
        <f>SUM(J80:M80)</f>
        <v>4</v>
      </c>
      <c r="O80" s="382"/>
      <c r="P80" s="382"/>
      <c r="Q80" s="382"/>
      <c r="R80" s="382"/>
      <c r="S80" s="452">
        <f>SUM(R80+Q80+P80+O80+N80)</f>
        <v>4</v>
      </c>
      <c r="T80" s="379"/>
      <c r="U80" s="380"/>
      <c r="V80" s="379"/>
      <c r="W80" s="379"/>
      <c r="X80" s="379"/>
      <c r="Y80" s="389">
        <v>1.0222881355932205</v>
      </c>
      <c r="Z80" s="382"/>
      <c r="AA80" s="382"/>
      <c r="AB80" s="382"/>
      <c r="AC80" s="394">
        <f>AB80+AA80+Z80+Y80+X80</f>
        <v>1.0222881355932205</v>
      </c>
    </row>
    <row r="81" spans="1:29" ht="24" x14ac:dyDescent="0.25">
      <c r="A81" s="398" t="s">
        <v>160</v>
      </c>
      <c r="B81" s="396" t="s">
        <v>75</v>
      </c>
      <c r="C81" s="396"/>
      <c r="D81" s="396"/>
      <c r="E81" s="396"/>
      <c r="F81" s="396"/>
      <c r="G81" s="396"/>
      <c r="H81" s="385">
        <f>H82</f>
        <v>900.81799999999998</v>
      </c>
      <c r="I81" s="384"/>
      <c r="J81" s="383"/>
      <c r="K81" s="383"/>
      <c r="L81" s="383"/>
      <c r="M81" s="383"/>
      <c r="N81" s="383"/>
      <c r="O81" s="382"/>
      <c r="P81" s="382"/>
      <c r="Q81" s="382"/>
      <c r="R81" s="382"/>
      <c r="S81" s="452">
        <f>SUM(R81+Q81+P81+O81+N81)</f>
        <v>0</v>
      </c>
      <c r="T81" s="380"/>
      <c r="U81" s="380"/>
      <c r="V81" s="380"/>
      <c r="W81" s="379">
        <f>W82</f>
        <v>12.535940091017</v>
      </c>
      <c r="X81" s="379">
        <f>X82</f>
        <v>12.535940091017</v>
      </c>
      <c r="Y81" s="378">
        <f>Y82</f>
        <v>106.48898305</v>
      </c>
      <c r="Z81" s="378">
        <f>Z82</f>
        <v>107.748542372</v>
      </c>
      <c r="AA81" s="378">
        <f>AA82</f>
        <v>115.17848406688</v>
      </c>
      <c r="AB81" s="378">
        <f>AB82</f>
        <v>119.7856234295552</v>
      </c>
      <c r="AC81" s="377">
        <f>AC82</f>
        <v>461.73757300945215</v>
      </c>
    </row>
    <row r="82" spans="1:29" x14ac:dyDescent="0.25">
      <c r="A82" s="393">
        <f>A80+1</f>
        <v>44</v>
      </c>
      <c r="B82" s="399" t="s">
        <v>159</v>
      </c>
      <c r="C82" s="399"/>
      <c r="D82" s="399"/>
      <c r="E82" s="399"/>
      <c r="F82" s="399"/>
      <c r="G82" s="399"/>
      <c r="H82" s="391">
        <v>900.81799999999998</v>
      </c>
      <c r="I82" s="384"/>
      <c r="J82" s="383"/>
      <c r="K82" s="383"/>
      <c r="L82" s="383"/>
      <c r="M82" s="383"/>
      <c r="N82" s="383"/>
      <c r="O82" s="382"/>
      <c r="P82" s="382"/>
      <c r="Q82" s="382"/>
      <c r="R82" s="382"/>
      <c r="S82" s="452">
        <f>SUM(R82+Q82+P82+O82+N82)</f>
        <v>0</v>
      </c>
      <c r="T82" s="379"/>
      <c r="U82" s="379">
        <f>U83</f>
        <v>0</v>
      </c>
      <c r="V82" s="379">
        <f>V83</f>
        <v>0</v>
      </c>
      <c r="W82" s="380">
        <v>12.535940091017</v>
      </c>
      <c r="X82" s="380">
        <f>W82+V82+U82+T82</f>
        <v>12.535940091017</v>
      </c>
      <c r="Y82" s="381">
        <f>'[2]2.1'!GC126</f>
        <v>106.48898305</v>
      </c>
      <c r="Z82" s="381">
        <f>'[2]2.1'!GD126</f>
        <v>107.748542372</v>
      </c>
      <c r="AA82" s="381">
        <f>'[2]2.1'!GE126</f>
        <v>115.17848406688</v>
      </c>
      <c r="AB82" s="381">
        <f>'[2]2.1'!GF126</f>
        <v>119.7856234295552</v>
      </c>
      <c r="AC82" s="394">
        <f>AB82+AA82+Z82+Y82+X82</f>
        <v>461.73757300945215</v>
      </c>
    </row>
    <row r="83" spans="1:29" x14ac:dyDescent="0.25">
      <c r="A83" s="398" t="s">
        <v>158</v>
      </c>
      <c r="B83" s="457" t="s">
        <v>411</v>
      </c>
      <c r="C83" s="457"/>
      <c r="D83" s="457"/>
      <c r="E83" s="457"/>
      <c r="F83" s="457"/>
      <c r="G83" s="457"/>
      <c r="H83" s="385">
        <f>SUM(H84:H85)</f>
        <v>71.975763784600005</v>
      </c>
      <c r="I83" s="384"/>
      <c r="J83" s="383"/>
      <c r="K83" s="383"/>
      <c r="L83" s="383"/>
      <c r="M83" s="383"/>
      <c r="N83" s="383"/>
      <c r="O83" s="382"/>
      <c r="P83" s="382"/>
      <c r="Q83" s="382"/>
      <c r="R83" s="382"/>
      <c r="S83" s="452">
        <f>SUM(R83+Q83+P83+O83+N83)</f>
        <v>0</v>
      </c>
      <c r="T83" s="380"/>
      <c r="U83" s="380"/>
      <c r="V83" s="380"/>
      <c r="W83" s="380"/>
      <c r="X83" s="379">
        <f>SUM(T83:W83)</f>
        <v>0</v>
      </c>
      <c r="Y83" s="378">
        <f>SUM(Y84:Y85)</f>
        <v>0</v>
      </c>
      <c r="Z83" s="378">
        <f>SUM(Z84:Z85)</f>
        <v>0</v>
      </c>
      <c r="AA83" s="378">
        <f>SUM(AA84:AA85)</f>
        <v>37.809373500000007</v>
      </c>
      <c r="AB83" s="378">
        <f>SUM(AB84:AB85)</f>
        <v>0</v>
      </c>
      <c r="AC83" s="377">
        <f>SUM(AC84:AC85)</f>
        <v>37.809373500000007</v>
      </c>
    </row>
    <row r="84" spans="1:29" ht="24" x14ac:dyDescent="0.25">
      <c r="A84" s="393">
        <f>A82+1</f>
        <v>45</v>
      </c>
      <c r="B84" s="456" t="s">
        <v>157</v>
      </c>
      <c r="C84" s="456"/>
      <c r="D84" s="456"/>
      <c r="E84" s="456"/>
      <c r="F84" s="456"/>
      <c r="G84" s="456"/>
      <c r="H84" s="420">
        <v>64.546204694600007</v>
      </c>
      <c r="I84" s="384"/>
      <c r="J84" s="383"/>
      <c r="K84" s="383"/>
      <c r="L84" s="383"/>
      <c r="M84" s="383"/>
      <c r="N84" s="383"/>
      <c r="O84" s="382"/>
      <c r="P84" s="382"/>
      <c r="Q84" s="382"/>
      <c r="R84" s="382"/>
      <c r="S84" s="452">
        <f>SUM(R84+Q84+P84+O84+N84)</f>
        <v>0</v>
      </c>
      <c r="T84" s="380"/>
      <c r="U84" s="380"/>
      <c r="V84" s="380"/>
      <c r="W84" s="380"/>
      <c r="X84" s="379"/>
      <c r="Y84" s="382"/>
      <c r="Z84" s="382"/>
      <c r="AA84" s="389">
        <v>37.809373500000007</v>
      </c>
      <c r="AB84" s="382"/>
      <c r="AC84" s="388">
        <f>AB84+AA84+Z84+Y84+X84</f>
        <v>37.809373500000007</v>
      </c>
    </row>
    <row r="85" spans="1:29" ht="48" x14ac:dyDescent="0.25">
      <c r="A85" s="393">
        <f>A84+1</f>
        <v>46</v>
      </c>
      <c r="B85" s="456" t="s">
        <v>156</v>
      </c>
      <c r="C85" s="456"/>
      <c r="D85" s="456"/>
      <c r="E85" s="456"/>
      <c r="F85" s="456"/>
      <c r="G85" s="456"/>
      <c r="H85" s="420">
        <v>7.4295590899999997</v>
      </c>
      <c r="I85" s="384"/>
      <c r="J85" s="383"/>
      <c r="K85" s="383"/>
      <c r="L85" s="383"/>
      <c r="M85" s="383"/>
      <c r="N85" s="383"/>
      <c r="O85" s="382"/>
      <c r="P85" s="382"/>
      <c r="Q85" s="382"/>
      <c r="R85" s="382"/>
      <c r="S85" s="452">
        <f>SUM(R85+Q85+P85+O85+N85)</f>
        <v>0</v>
      </c>
      <c r="T85" s="380"/>
      <c r="U85" s="380"/>
      <c r="V85" s="380"/>
      <c r="W85" s="380"/>
      <c r="X85" s="379"/>
      <c r="Y85" s="382"/>
      <c r="Z85" s="382"/>
      <c r="AA85" s="382"/>
      <c r="AB85" s="382"/>
      <c r="AC85" s="394">
        <f>AB85+AA85+Z85+Y85+X85</f>
        <v>0</v>
      </c>
    </row>
    <row r="86" spans="1:29" ht="24" x14ac:dyDescent="0.25">
      <c r="A86" s="398" t="s">
        <v>155</v>
      </c>
      <c r="B86" s="396" t="s">
        <v>154</v>
      </c>
      <c r="C86" s="396"/>
      <c r="D86" s="396"/>
      <c r="E86" s="396"/>
      <c r="F86" s="396"/>
      <c r="G86" s="396"/>
      <c r="H86" s="395"/>
      <c r="I86" s="384"/>
      <c r="J86" s="383"/>
      <c r="K86" s="383"/>
      <c r="L86" s="383"/>
      <c r="M86" s="383"/>
      <c r="N86" s="383"/>
      <c r="O86" s="382"/>
      <c r="P86" s="382"/>
      <c r="Q86" s="382"/>
      <c r="R86" s="382"/>
      <c r="S86" s="452">
        <f>SUM(R86+Q86+P86+O86+N86)</f>
        <v>0</v>
      </c>
      <c r="T86" s="380"/>
      <c r="U86" s="380"/>
      <c r="V86" s="380"/>
      <c r="W86" s="380"/>
      <c r="X86" s="379"/>
      <c r="Y86" s="382"/>
      <c r="Z86" s="382"/>
      <c r="AA86" s="382"/>
      <c r="AB86" s="382"/>
      <c r="AC86" s="394"/>
    </row>
    <row r="87" spans="1:29" x14ac:dyDescent="0.25">
      <c r="A87" s="398" t="s">
        <v>153</v>
      </c>
      <c r="B87" s="396" t="s">
        <v>152</v>
      </c>
      <c r="C87" s="396"/>
      <c r="D87" s="396"/>
      <c r="E87" s="396"/>
      <c r="F87" s="396"/>
      <c r="G87" s="396"/>
      <c r="H87" s="395"/>
      <c r="I87" s="384"/>
      <c r="J87" s="383"/>
      <c r="K87" s="383"/>
      <c r="L87" s="383"/>
      <c r="M87" s="383"/>
      <c r="N87" s="383"/>
      <c r="O87" s="382"/>
      <c r="P87" s="382"/>
      <c r="Q87" s="382"/>
      <c r="R87" s="382"/>
      <c r="S87" s="452">
        <f>SUM(R87+Q87+P87+O87+N87)</f>
        <v>0</v>
      </c>
      <c r="T87" s="380"/>
      <c r="U87" s="380"/>
      <c r="V87" s="380"/>
      <c r="W87" s="380"/>
      <c r="X87" s="379"/>
      <c r="Y87" s="382"/>
      <c r="Z87" s="382"/>
      <c r="AA87" s="382"/>
      <c r="AB87" s="382"/>
      <c r="AC87" s="394"/>
    </row>
    <row r="88" spans="1:29" ht="24" x14ac:dyDescent="0.25">
      <c r="A88" s="398" t="s">
        <v>151</v>
      </c>
      <c r="B88" s="396" t="s">
        <v>150</v>
      </c>
      <c r="C88" s="396"/>
      <c r="D88" s="396"/>
      <c r="E88" s="396"/>
      <c r="F88" s="396"/>
      <c r="G88" s="396"/>
      <c r="H88" s="395"/>
      <c r="I88" s="384"/>
      <c r="J88" s="383"/>
      <c r="K88" s="383"/>
      <c r="L88" s="383"/>
      <c r="M88" s="383"/>
      <c r="N88" s="383"/>
      <c r="O88" s="382"/>
      <c r="P88" s="382"/>
      <c r="Q88" s="382"/>
      <c r="R88" s="382"/>
      <c r="S88" s="452">
        <f>SUM(R88+Q88+P88+O88+N88)</f>
        <v>0</v>
      </c>
      <c r="T88" s="380"/>
      <c r="U88" s="380"/>
      <c r="V88" s="380"/>
      <c r="W88" s="380"/>
      <c r="X88" s="379"/>
      <c r="Y88" s="382"/>
      <c r="Z88" s="382"/>
      <c r="AA88" s="382"/>
      <c r="AB88" s="382"/>
      <c r="AC88" s="394"/>
    </row>
    <row r="89" spans="1:29" ht="24" x14ac:dyDescent="0.25">
      <c r="A89" s="398" t="s">
        <v>149</v>
      </c>
      <c r="B89" s="396" t="s">
        <v>65</v>
      </c>
      <c r="C89" s="396"/>
      <c r="D89" s="396"/>
      <c r="E89" s="396"/>
      <c r="F89" s="396"/>
      <c r="G89" s="396"/>
      <c r="H89" s="395"/>
      <c r="I89" s="384"/>
      <c r="J89" s="383"/>
      <c r="K89" s="383"/>
      <c r="L89" s="383"/>
      <c r="M89" s="383"/>
      <c r="N89" s="383"/>
      <c r="O89" s="382"/>
      <c r="P89" s="382"/>
      <c r="Q89" s="382"/>
      <c r="R89" s="382"/>
      <c r="S89" s="452">
        <f>SUM(R89+Q89+P89+O89+N89)</f>
        <v>0</v>
      </c>
      <c r="T89" s="380"/>
      <c r="U89" s="380"/>
      <c r="V89" s="380"/>
      <c r="W89" s="380"/>
      <c r="X89" s="379"/>
      <c r="Y89" s="455"/>
      <c r="Z89" s="455"/>
      <c r="AA89" s="455"/>
      <c r="AB89" s="455"/>
      <c r="AC89" s="454"/>
    </row>
    <row r="90" spans="1:29" x14ac:dyDescent="0.25">
      <c r="A90" s="398" t="s">
        <v>148</v>
      </c>
      <c r="B90" s="396" t="s">
        <v>28</v>
      </c>
      <c r="C90" s="396"/>
      <c r="D90" s="396"/>
      <c r="E90" s="396"/>
      <c r="F90" s="396"/>
      <c r="G90" s="396"/>
      <c r="H90" s="385">
        <f>H91+H92+H93</f>
        <v>1126.9710032337018</v>
      </c>
      <c r="I90" s="384"/>
      <c r="J90" s="383"/>
      <c r="K90" s="383"/>
      <c r="L90" s="383"/>
      <c r="M90" s="383"/>
      <c r="N90" s="383"/>
      <c r="O90" s="382"/>
      <c r="P90" s="382"/>
      <c r="Q90" s="382"/>
      <c r="R90" s="382"/>
      <c r="S90" s="452">
        <f>SUM(R90+Q90+P90+O90+N90)</f>
        <v>0</v>
      </c>
      <c r="T90" s="379">
        <f>T91+T93</f>
        <v>23.40135733</v>
      </c>
      <c r="U90" s="379">
        <f>U91+U93</f>
        <v>0.41344783000000002</v>
      </c>
      <c r="V90" s="379">
        <f>V91+V93</f>
        <v>4.2750000000000004</v>
      </c>
      <c r="W90" s="379">
        <f>W91+W93</f>
        <v>91.60496891915254</v>
      </c>
      <c r="X90" s="379">
        <f>X91+X93</f>
        <v>119.69477407915254</v>
      </c>
      <c r="Y90" s="378">
        <f>Y91+Y92+Y93</f>
        <v>30.084745762711865</v>
      </c>
      <c r="Z90" s="378">
        <f>Z91+Z92+Z93</f>
        <v>146.41525423728814</v>
      </c>
      <c r="AA90" s="378">
        <f>AA91+AA92+AA93</f>
        <v>167.77186440677966</v>
      </c>
      <c r="AB90" s="378">
        <f>AB91+AB92+AB93</f>
        <v>194.00706101694917</v>
      </c>
      <c r="AC90" s="377">
        <f>AC91+AC92+AC93</f>
        <v>657.97369950288135</v>
      </c>
    </row>
    <row r="91" spans="1:29" ht="24" x14ac:dyDescent="0.25">
      <c r="A91" s="393">
        <f>A85+1</f>
        <v>47</v>
      </c>
      <c r="B91" s="399" t="s">
        <v>147</v>
      </c>
      <c r="C91" s="399"/>
      <c r="D91" s="399"/>
      <c r="E91" s="399"/>
      <c r="F91" s="399"/>
      <c r="G91" s="399"/>
      <c r="H91" s="420">
        <v>1112.4819403416802</v>
      </c>
      <c r="I91" s="384"/>
      <c r="J91" s="383"/>
      <c r="K91" s="383"/>
      <c r="L91" s="383"/>
      <c r="M91" s="383"/>
      <c r="N91" s="383"/>
      <c r="O91" s="382"/>
      <c r="P91" s="382"/>
      <c r="Q91" s="382"/>
      <c r="R91" s="382"/>
      <c r="S91" s="452">
        <f>SUM(R91+Q91+P91+O91+N91)</f>
        <v>0</v>
      </c>
      <c r="T91" s="380">
        <v>23.40135733</v>
      </c>
      <c r="U91" s="380">
        <v>0</v>
      </c>
      <c r="V91" s="380">
        <v>4.2750000000000004</v>
      </c>
      <c r="W91" s="380">
        <v>90.090674376271181</v>
      </c>
      <c r="X91" s="380">
        <v>117.76703170627118</v>
      </c>
      <c r="Y91" s="381">
        <f>'[2]2.1'!GC135</f>
        <v>30.084745762711865</v>
      </c>
      <c r="Z91" s="381">
        <f>'[2]2.1'!GD135</f>
        <v>144.91525423728814</v>
      </c>
      <c r="AA91" s="381">
        <f>'[2]2.1'!GE135</f>
        <v>166.21186440677965</v>
      </c>
      <c r="AB91" s="381">
        <f>'[2]2.1'!GF135</f>
        <v>192.38466101694917</v>
      </c>
      <c r="AC91" s="388">
        <f>AB91+AA91+Z91+Y91+X91</f>
        <v>651.36355713</v>
      </c>
    </row>
    <row r="92" spans="1:29" ht="24" x14ac:dyDescent="0.25">
      <c r="A92" s="393">
        <f>A91+1</f>
        <v>48</v>
      </c>
      <c r="B92" s="399" t="s">
        <v>146</v>
      </c>
      <c r="C92" s="399"/>
      <c r="D92" s="399"/>
      <c r="E92" s="399"/>
      <c r="F92" s="399"/>
      <c r="G92" s="399"/>
      <c r="H92" s="391">
        <v>11.746937092021701</v>
      </c>
      <c r="I92" s="384"/>
      <c r="J92" s="383"/>
      <c r="K92" s="383"/>
      <c r="L92" s="383"/>
      <c r="M92" s="383"/>
      <c r="N92" s="383"/>
      <c r="O92" s="382"/>
      <c r="P92" s="382"/>
      <c r="Q92" s="382"/>
      <c r="R92" s="382"/>
      <c r="S92" s="452">
        <f>SUM(R92+Q92+P92+O92+N92)</f>
        <v>0</v>
      </c>
      <c r="T92" s="379"/>
      <c r="U92" s="380"/>
      <c r="V92" s="380"/>
      <c r="W92" s="379"/>
      <c r="X92" s="379"/>
      <c r="Y92" s="382"/>
      <c r="Z92" s="382"/>
      <c r="AA92" s="382"/>
      <c r="AB92" s="382"/>
      <c r="AC92" s="388">
        <f>AB92+AA92+Z92+Y92+X92</f>
        <v>0</v>
      </c>
    </row>
    <row r="93" spans="1:29" ht="24" x14ac:dyDescent="0.25">
      <c r="A93" s="393">
        <f>A92+1</f>
        <v>49</v>
      </c>
      <c r="B93" s="399" t="s">
        <v>145</v>
      </c>
      <c r="C93" s="399"/>
      <c r="D93" s="399"/>
      <c r="E93" s="399"/>
      <c r="F93" s="399"/>
      <c r="G93" s="399"/>
      <c r="H93" s="420">
        <v>2.7421258000000046</v>
      </c>
      <c r="I93" s="424"/>
      <c r="J93" s="383"/>
      <c r="K93" s="383"/>
      <c r="L93" s="383"/>
      <c r="M93" s="383"/>
      <c r="N93" s="383"/>
      <c r="O93" s="382"/>
      <c r="P93" s="382"/>
      <c r="Q93" s="382"/>
      <c r="R93" s="382"/>
      <c r="S93" s="452">
        <f>SUM(R93+Q93+P93+O93+N93)</f>
        <v>0</v>
      </c>
      <c r="T93" s="379"/>
      <c r="U93" s="380">
        <v>0.41344783000000002</v>
      </c>
      <c r="V93" s="380"/>
      <c r="W93" s="380">
        <v>1.5142945428813601</v>
      </c>
      <c r="X93" s="380">
        <f>SUM(T93:W93)</f>
        <v>1.9277423728813601</v>
      </c>
      <c r="Y93" s="382"/>
      <c r="Z93" s="389">
        <f>'[2]2.1'!GD136</f>
        <v>1.5</v>
      </c>
      <c r="AA93" s="389">
        <f>'[2]2.1'!GE136</f>
        <v>1.56</v>
      </c>
      <c r="AB93" s="389">
        <f>'[2]2.1'!GF136</f>
        <v>1.6224000000000003</v>
      </c>
      <c r="AC93" s="388">
        <f>AB93+AA93+Z93+Y93+X93</f>
        <v>6.6101423728813602</v>
      </c>
    </row>
    <row r="94" spans="1:29" ht="24" x14ac:dyDescent="0.25">
      <c r="A94" s="397" t="s">
        <v>144</v>
      </c>
      <c r="B94" s="396" t="s">
        <v>26</v>
      </c>
      <c r="C94" s="396"/>
      <c r="D94" s="396"/>
      <c r="E94" s="396"/>
      <c r="F94" s="396"/>
      <c r="G94" s="396"/>
      <c r="H94" s="395">
        <v>67.490199199999964</v>
      </c>
      <c r="I94" s="384"/>
      <c r="J94" s="383"/>
      <c r="K94" s="383"/>
      <c r="L94" s="383"/>
      <c r="M94" s="383"/>
      <c r="N94" s="383"/>
      <c r="O94" s="382"/>
      <c r="P94" s="382"/>
      <c r="Q94" s="382"/>
      <c r="R94" s="382"/>
      <c r="S94" s="452">
        <f>SUM(R94+Q94+P94+O94+N94)</f>
        <v>0</v>
      </c>
      <c r="T94" s="380"/>
      <c r="U94" s="380"/>
      <c r="V94" s="380"/>
      <c r="W94" s="380"/>
      <c r="X94" s="379">
        <f>SUM(T94:W94)</f>
        <v>0</v>
      </c>
      <c r="Y94" s="453"/>
      <c r="Z94" s="453"/>
      <c r="AA94" s="453"/>
      <c r="AB94" s="453"/>
      <c r="AC94" s="394"/>
    </row>
    <row r="95" spans="1:29" x14ac:dyDescent="0.25">
      <c r="A95" s="397" t="s">
        <v>143</v>
      </c>
      <c r="B95" s="396" t="s">
        <v>24</v>
      </c>
      <c r="C95" s="396"/>
      <c r="D95" s="396"/>
      <c r="E95" s="396"/>
      <c r="F95" s="396"/>
      <c r="G95" s="396"/>
      <c r="H95" s="425"/>
      <c r="I95" s="384"/>
      <c r="J95" s="383"/>
      <c r="K95" s="383"/>
      <c r="L95" s="383"/>
      <c r="M95" s="383"/>
      <c r="N95" s="383"/>
      <c r="O95" s="382"/>
      <c r="P95" s="382"/>
      <c r="Q95" s="382"/>
      <c r="R95" s="382"/>
      <c r="S95" s="452">
        <f>SUM(R95+Q95+P95+O95+N95)</f>
        <v>0</v>
      </c>
      <c r="T95" s="379"/>
      <c r="U95" s="379"/>
      <c r="V95" s="379"/>
      <c r="W95" s="379"/>
      <c r="X95" s="379"/>
      <c r="Y95" s="451"/>
      <c r="Z95" s="451"/>
      <c r="AA95" s="451"/>
      <c r="AB95" s="451"/>
      <c r="AC95" s="450"/>
    </row>
    <row r="96" spans="1:29" x14ac:dyDescent="0.25">
      <c r="A96" s="447" t="s">
        <v>142</v>
      </c>
      <c r="B96" s="446" t="s">
        <v>141</v>
      </c>
      <c r="C96" s="445"/>
      <c r="D96" s="445"/>
      <c r="E96" s="445"/>
      <c r="F96" s="445"/>
      <c r="G96" s="445"/>
      <c r="H96" s="444">
        <f>H98+H125+H127+H144+H145+H146</f>
        <v>5217.5108273323167</v>
      </c>
      <c r="I96" s="443" t="s">
        <v>342</v>
      </c>
      <c r="J96" s="442">
        <f>SUMIF($I$98:$I$146,$I$96,J98:J146)</f>
        <v>33.625</v>
      </c>
      <c r="K96" s="442">
        <f>SUMIF($I$98:$I$146,$I$96,K98:K146)</f>
        <v>72.710000000000008</v>
      </c>
      <c r="L96" s="442">
        <f>SUMIF($I$98:$I$146,$I$96,L98:L146)</f>
        <v>5.6999999999999993</v>
      </c>
      <c r="M96" s="442">
        <f>SUMIF($I$98:$I$146,$I$96,M98:M146)</f>
        <v>37.56</v>
      </c>
      <c r="N96" s="442">
        <f>SUM(J96:M96)</f>
        <v>149.59500000000003</v>
      </c>
      <c r="O96" s="441">
        <f>SUMIF(I98:I148,I96,O98:O148)</f>
        <v>117.18499999999999</v>
      </c>
      <c r="P96" s="441">
        <f>SUMIF(I98:I148,I96,P98:P148)</f>
        <v>86.7</v>
      </c>
      <c r="Q96" s="441">
        <f>SUMIF(I98:I148,I96,Q98:Q148)</f>
        <v>86.7</v>
      </c>
      <c r="R96" s="441">
        <f>SUMIF(I98:I148,I96,R98:R148)</f>
        <v>106.69999999999999</v>
      </c>
      <c r="S96" s="441">
        <f>R96+Q96+P96+O96+N96</f>
        <v>546.88</v>
      </c>
      <c r="T96" s="449">
        <f>T98+T124+T125+T127+T146</f>
        <v>33.608326380000001</v>
      </c>
      <c r="U96" s="449">
        <f>U98+U124+U125+U127+U146</f>
        <v>161.89653614999997</v>
      </c>
      <c r="V96" s="449">
        <f>V98+V124+V125+V127+V146</f>
        <v>66.442999999999998</v>
      </c>
      <c r="W96" s="449">
        <f>W98+W124+W125+W127+W146</f>
        <v>241.9161584253589</v>
      </c>
      <c r="X96" s="449">
        <f>X98+X124+X125+X127+X146</f>
        <v>503.86402095535885</v>
      </c>
      <c r="Y96" s="449">
        <f>Y98+Y125+Y127+Y144+Y145+Y146</f>
        <v>2020.2554473983055</v>
      </c>
      <c r="Z96" s="449">
        <f>Z98+Z125+Z127+Z144+Z145+Z146</f>
        <v>273.2429845384936</v>
      </c>
      <c r="AA96" s="449">
        <f>AA98+AA125+AA127+AA144+AA145+AA146</f>
        <v>250.99902738231228</v>
      </c>
      <c r="AB96" s="449">
        <f>AB98+AB125+AB127+AB144+AB145+AB146</f>
        <v>520.28222442484707</v>
      </c>
      <c r="AC96" s="448">
        <f>AC98+AC125+AC127+AC144+AC145+AC146</f>
        <v>3568.6437046993169</v>
      </c>
    </row>
    <row r="97" spans="1:29" x14ac:dyDescent="0.25">
      <c r="A97" s="447"/>
      <c r="B97" s="446"/>
      <c r="C97" s="445"/>
      <c r="D97" s="445"/>
      <c r="E97" s="445"/>
      <c r="F97" s="445"/>
      <c r="G97" s="445"/>
      <c r="H97" s="444"/>
      <c r="I97" s="443" t="s">
        <v>341</v>
      </c>
      <c r="J97" s="442">
        <f>SUMIF($I$98:$I$146,$I$97,$J$98:$J$146)</f>
        <v>1.9085000000000001</v>
      </c>
      <c r="K97" s="442">
        <f>SUMIF($I$98:$I$146,$I$97,$K$98:$K$146)</f>
        <v>1.4124999999999999</v>
      </c>
      <c r="L97" s="442">
        <f>SUMIF($I$98:$I$146,$I$97,$L$98:$L$146)</f>
        <v>81.102499999999992</v>
      </c>
      <c r="M97" s="442">
        <f>SUMIF($I$98:$I$146,$I$97,$M$98:$M$146)</f>
        <v>1.7225000000000001</v>
      </c>
      <c r="N97" s="442">
        <f>SUM(J97:M97)</f>
        <v>86.145999999999987</v>
      </c>
      <c r="O97" s="441">
        <f>SUMIF(I98:I148,I97,O98:O148)</f>
        <v>6.15</v>
      </c>
      <c r="P97" s="441">
        <f>SUMIF(I98:I148,I97,P98:P148)</f>
        <v>86.15</v>
      </c>
      <c r="Q97" s="441">
        <f>SUMIF(I98:I148,I97,Q98:Q148)</f>
        <v>6.15</v>
      </c>
      <c r="R97" s="441">
        <f>SUMIF(I98:I148,I97,R98:R148)</f>
        <v>6.15</v>
      </c>
      <c r="S97" s="441">
        <f>R97+Q97+P97+O97+N97</f>
        <v>190.74599999999998</v>
      </c>
      <c r="T97" s="440"/>
      <c r="U97" s="440"/>
      <c r="V97" s="440"/>
      <c r="W97" s="440"/>
      <c r="X97" s="440"/>
      <c r="Y97" s="440"/>
      <c r="Z97" s="440"/>
      <c r="AA97" s="440"/>
      <c r="AB97" s="440"/>
      <c r="AC97" s="439"/>
    </row>
    <row r="98" spans="1:29" x14ac:dyDescent="0.25">
      <c r="A98" s="438" t="s">
        <v>419</v>
      </c>
      <c r="B98" s="437" t="s">
        <v>133</v>
      </c>
      <c r="C98" s="437"/>
      <c r="D98" s="437"/>
      <c r="E98" s="437"/>
      <c r="F98" s="437"/>
      <c r="G98" s="437"/>
      <c r="H98" s="436">
        <f>H99+H117</f>
        <v>2222.8073495169383</v>
      </c>
      <c r="I98" s="435"/>
      <c r="J98" s="434"/>
      <c r="K98" s="434"/>
      <c r="L98" s="434"/>
      <c r="M98" s="434"/>
      <c r="N98" s="434"/>
      <c r="O98" s="433"/>
      <c r="P98" s="433"/>
      <c r="Q98" s="433"/>
      <c r="R98" s="433"/>
      <c r="S98" s="432">
        <f>R98+Q98+P98+O98+N98</f>
        <v>0</v>
      </c>
      <c r="T98" s="431">
        <f>T99+T117</f>
        <v>0</v>
      </c>
      <c r="U98" s="431">
        <f>U99+U117</f>
        <v>127.02037863999999</v>
      </c>
      <c r="V98" s="431">
        <f>V99+V117</f>
        <v>0</v>
      </c>
      <c r="W98" s="431">
        <f>W99+W117</f>
        <v>172.607</v>
      </c>
      <c r="X98" s="431">
        <f>X99+X117</f>
        <v>299.62737863999996</v>
      </c>
      <c r="Y98" s="430">
        <f>Y99+Y117</f>
        <v>1045.4243965508474</v>
      </c>
      <c r="Z98" s="430">
        <f>Z99+Z117</f>
        <v>37.962441046388648</v>
      </c>
      <c r="AA98" s="430">
        <f>AA99+AA117</f>
        <v>6.78</v>
      </c>
      <c r="AB98" s="430">
        <f>AB99+AB117</f>
        <v>266.78135593220338</v>
      </c>
      <c r="AC98" s="429">
        <f>AC99+AC117</f>
        <v>1656.5755721694393</v>
      </c>
    </row>
    <row r="99" spans="1:29" x14ac:dyDescent="0.25">
      <c r="A99" s="397"/>
      <c r="B99" s="396" t="s">
        <v>409</v>
      </c>
      <c r="C99" s="396"/>
      <c r="D99" s="396"/>
      <c r="E99" s="396"/>
      <c r="F99" s="396"/>
      <c r="G99" s="396"/>
      <c r="H99" s="385">
        <f>H100+H111</f>
        <v>1333.1314036251997</v>
      </c>
      <c r="I99" s="384"/>
      <c r="J99" s="383"/>
      <c r="K99" s="383"/>
      <c r="L99" s="383"/>
      <c r="M99" s="383"/>
      <c r="N99" s="383"/>
      <c r="O99" s="382"/>
      <c r="P99" s="382"/>
      <c r="Q99" s="382"/>
      <c r="R99" s="382"/>
      <c r="S99" s="381">
        <f>R99+Q99+P99+O99+N99</f>
        <v>0</v>
      </c>
      <c r="T99" s="379">
        <f>T100+T111</f>
        <v>0</v>
      </c>
      <c r="U99" s="379">
        <f>U100+U111</f>
        <v>127.02037863999999</v>
      </c>
      <c r="V99" s="379">
        <f>V100+V111</f>
        <v>0</v>
      </c>
      <c r="W99" s="379">
        <f>W100+W111</f>
        <v>172.607</v>
      </c>
      <c r="X99" s="379">
        <f>X100+X111</f>
        <v>299.62737863999996</v>
      </c>
      <c r="Y99" s="378">
        <f>Y100+Y111</f>
        <v>375.16239655084746</v>
      </c>
      <c r="Z99" s="378">
        <f>Z100+Z111</f>
        <v>0</v>
      </c>
      <c r="AA99" s="378">
        <f>AA100+AA111</f>
        <v>6.78</v>
      </c>
      <c r="AB99" s="378">
        <f>AB100+AB111</f>
        <v>266.78135593220338</v>
      </c>
      <c r="AC99" s="377">
        <f>AC100+AC111</f>
        <v>948.35113112305066</v>
      </c>
    </row>
    <row r="100" spans="1:29" x14ac:dyDescent="0.25">
      <c r="A100" s="397"/>
      <c r="B100" s="396" t="s">
        <v>408</v>
      </c>
      <c r="C100" s="396"/>
      <c r="D100" s="396"/>
      <c r="E100" s="396"/>
      <c r="F100" s="396"/>
      <c r="G100" s="396"/>
      <c r="H100" s="385">
        <f>H101+H104+H107+H110</f>
        <v>906.14760238519989</v>
      </c>
      <c r="I100" s="384"/>
      <c r="J100" s="383"/>
      <c r="K100" s="383"/>
      <c r="L100" s="383"/>
      <c r="M100" s="383"/>
      <c r="N100" s="383"/>
      <c r="O100" s="382"/>
      <c r="P100" s="382"/>
      <c r="Q100" s="382"/>
      <c r="R100" s="382"/>
      <c r="S100" s="381">
        <f>R100+Q100+P100+O100+N100</f>
        <v>0</v>
      </c>
      <c r="T100" s="379">
        <f>T101+T104+T107+T110</f>
        <v>0</v>
      </c>
      <c r="U100" s="379">
        <f>U101+U104+U107+U110</f>
        <v>127.02037863999999</v>
      </c>
      <c r="V100" s="379">
        <f>V101+V104+V107+V110</f>
        <v>0</v>
      </c>
      <c r="W100" s="379">
        <f>W101+W104+W107+W110</f>
        <v>0</v>
      </c>
      <c r="X100" s="379">
        <f>X101+X104+X107+X110</f>
        <v>127.02037863999999</v>
      </c>
      <c r="Y100" s="378">
        <f>Y101+Y104+Y107+Y110</f>
        <v>375.16239655084746</v>
      </c>
      <c r="Z100" s="378">
        <f>Z101+Z104+Z107+Z110</f>
        <v>0</v>
      </c>
      <c r="AA100" s="378">
        <f>AA101+AA104+AA107+AA110</f>
        <v>0</v>
      </c>
      <c r="AB100" s="378">
        <f>AB101+AB104+AB107+AB110</f>
        <v>266.78135593220338</v>
      </c>
      <c r="AC100" s="377">
        <f>AC101+AC104+AC107+AC110</f>
        <v>768.96413112305072</v>
      </c>
    </row>
    <row r="101" spans="1:29" x14ac:dyDescent="0.25">
      <c r="A101" s="397"/>
      <c r="B101" s="396" t="s">
        <v>407</v>
      </c>
      <c r="C101" s="396"/>
      <c r="D101" s="396"/>
      <c r="E101" s="396"/>
      <c r="F101" s="396"/>
      <c r="G101" s="396"/>
      <c r="H101" s="385">
        <f>SUM(H102:H103)</f>
        <v>710.71782429999996</v>
      </c>
      <c r="I101" s="384"/>
      <c r="J101" s="383"/>
      <c r="K101" s="383"/>
      <c r="L101" s="383"/>
      <c r="M101" s="383"/>
      <c r="N101" s="383"/>
      <c r="O101" s="382"/>
      <c r="P101" s="382"/>
      <c r="Q101" s="382"/>
      <c r="R101" s="382"/>
      <c r="S101" s="381">
        <f>R101+Q101+P101+O101+N101</f>
        <v>0</v>
      </c>
      <c r="T101" s="379">
        <f>T102</f>
        <v>0</v>
      </c>
      <c r="U101" s="379">
        <f>U102</f>
        <v>0</v>
      </c>
      <c r="V101" s="379">
        <f>V102</f>
        <v>0</v>
      </c>
      <c r="W101" s="379">
        <f>W102</f>
        <v>0</v>
      </c>
      <c r="X101" s="379">
        <f>X102</f>
        <v>0</v>
      </c>
      <c r="Y101" s="378">
        <f>SUM(Y102:Y103)</f>
        <v>356.98899999999998</v>
      </c>
      <c r="Z101" s="378">
        <f>SUM(Z102:Z103)</f>
        <v>0</v>
      </c>
      <c r="AA101" s="378">
        <f>SUM(AA102:AA103)</f>
        <v>0</v>
      </c>
      <c r="AB101" s="378">
        <f>SUM(AB102:AB103)</f>
        <v>266.78135593220338</v>
      </c>
      <c r="AC101" s="377">
        <f>SUM(AC102:AC103)</f>
        <v>623.7703559322033</v>
      </c>
    </row>
    <row r="102" spans="1:29" x14ac:dyDescent="0.25">
      <c r="A102" s="393">
        <f>A93+1</f>
        <v>50</v>
      </c>
      <c r="B102" s="428" t="s">
        <v>120</v>
      </c>
      <c r="C102" s="428"/>
      <c r="D102" s="428"/>
      <c r="E102" s="428"/>
      <c r="F102" s="428"/>
      <c r="G102" s="428"/>
      <c r="H102" s="391">
        <v>395.9158243</v>
      </c>
      <c r="I102" s="384" t="s">
        <v>342</v>
      </c>
      <c r="J102" s="390"/>
      <c r="K102" s="390"/>
      <c r="L102" s="390"/>
      <c r="M102" s="390">
        <v>3.2</v>
      </c>
      <c r="N102" s="390">
        <f>SUM(J102:M102)</f>
        <v>3.2</v>
      </c>
      <c r="O102" s="381"/>
      <c r="P102" s="381"/>
      <c r="Q102" s="381"/>
      <c r="R102" s="381"/>
      <c r="S102" s="381">
        <f>R102+Q102+P102+O102+N102</f>
        <v>3.2</v>
      </c>
      <c r="T102" s="380"/>
      <c r="U102" s="380"/>
      <c r="V102" s="380"/>
      <c r="W102" s="380"/>
      <c r="X102" s="380">
        <f>SUM(T102:W102)</f>
        <v>0</v>
      </c>
      <c r="Y102" s="389">
        <v>356.98899999999998</v>
      </c>
      <c r="Z102" s="381"/>
      <c r="AA102" s="381"/>
      <c r="AB102" s="381"/>
      <c r="AC102" s="388">
        <f>AB102+AA102+Z102+Y102+X102</f>
        <v>356.98899999999998</v>
      </c>
    </row>
    <row r="103" spans="1:29" x14ac:dyDescent="0.25">
      <c r="A103" s="393">
        <f>A102+1</f>
        <v>51</v>
      </c>
      <c r="B103" s="392" t="s">
        <v>117</v>
      </c>
      <c r="C103" s="392"/>
      <c r="D103" s="392"/>
      <c r="E103" s="392"/>
      <c r="F103" s="392"/>
      <c r="G103" s="392"/>
      <c r="H103" s="391">
        <v>314.80199999999996</v>
      </c>
      <c r="I103" s="384" t="s">
        <v>342</v>
      </c>
      <c r="J103" s="390"/>
      <c r="K103" s="390"/>
      <c r="L103" s="390"/>
      <c r="M103" s="390"/>
      <c r="N103" s="390"/>
      <c r="O103" s="381"/>
      <c r="P103" s="381"/>
      <c r="Q103" s="381"/>
      <c r="R103" s="381">
        <v>20</v>
      </c>
      <c r="S103" s="381">
        <f>R103+Q103+P103+O103+N103</f>
        <v>20</v>
      </c>
      <c r="T103" s="380"/>
      <c r="U103" s="380"/>
      <c r="V103" s="380"/>
      <c r="W103" s="380"/>
      <c r="X103" s="380"/>
      <c r="Y103" s="381"/>
      <c r="Z103" s="381"/>
      <c r="AA103" s="380"/>
      <c r="AB103" s="380">
        <v>266.78135593220338</v>
      </c>
      <c r="AC103" s="388">
        <f>AB103+AA103+Z103+Y103+X103</f>
        <v>266.78135593220338</v>
      </c>
    </row>
    <row r="104" spans="1:29" x14ac:dyDescent="0.25">
      <c r="A104" s="397"/>
      <c r="B104" s="396" t="s">
        <v>418</v>
      </c>
      <c r="C104" s="396"/>
      <c r="D104" s="396"/>
      <c r="E104" s="396"/>
      <c r="F104" s="396"/>
      <c r="G104" s="396"/>
      <c r="H104" s="385">
        <f>SUM(H105:H106)</f>
        <v>169.82763389519999</v>
      </c>
      <c r="I104" s="384"/>
      <c r="J104" s="390"/>
      <c r="K104" s="390"/>
      <c r="L104" s="390"/>
      <c r="M104" s="390"/>
      <c r="N104" s="383"/>
      <c r="O104" s="382"/>
      <c r="P104" s="382"/>
      <c r="Q104" s="382"/>
      <c r="R104" s="382"/>
      <c r="S104" s="381">
        <f>R104+Q104+P104+O104+N104</f>
        <v>0</v>
      </c>
      <c r="T104" s="379">
        <f>SUM(T105:T106)</f>
        <v>0</v>
      </c>
      <c r="U104" s="379">
        <f>SUM(U105:U106)</f>
        <v>127.02037863999999</v>
      </c>
      <c r="V104" s="379">
        <f>SUM(V105:V106)</f>
        <v>0</v>
      </c>
      <c r="W104" s="379">
        <f>SUM(W105:W106)</f>
        <v>0</v>
      </c>
      <c r="X104" s="379">
        <f>SUM(X105:X106)</f>
        <v>127.02037863999999</v>
      </c>
      <c r="Y104" s="378">
        <f>SUM(Y105:Y106)</f>
        <v>0</v>
      </c>
      <c r="Z104" s="378">
        <f>SUM(Z105:Z106)</f>
        <v>0</v>
      </c>
      <c r="AA104" s="378">
        <f>SUM(AA105:AA106)</f>
        <v>0</v>
      </c>
      <c r="AB104" s="378">
        <f>SUM(AB105:AB106)</f>
        <v>0</v>
      </c>
      <c r="AC104" s="377">
        <f>SUM(AC105:AC106)</f>
        <v>127.02037863999999</v>
      </c>
    </row>
    <row r="105" spans="1:29" ht="24" x14ac:dyDescent="0.25">
      <c r="A105" s="393">
        <f>A103+1</f>
        <v>52</v>
      </c>
      <c r="B105" s="399" t="s">
        <v>111</v>
      </c>
      <c r="C105" s="399"/>
      <c r="D105" s="399"/>
      <c r="E105" s="399"/>
      <c r="F105" s="399"/>
      <c r="G105" s="399"/>
      <c r="H105" s="391">
        <v>19.943589377400002</v>
      </c>
      <c r="I105" s="384" t="s">
        <v>342</v>
      </c>
      <c r="J105" s="390"/>
      <c r="K105" s="383"/>
      <c r="L105" s="383"/>
      <c r="M105" s="390">
        <v>1</v>
      </c>
      <c r="N105" s="390">
        <f>SUM(J105:M105)</f>
        <v>1</v>
      </c>
      <c r="O105" s="381"/>
      <c r="P105" s="381"/>
      <c r="Q105" s="381"/>
      <c r="R105" s="381"/>
      <c r="S105" s="381">
        <f>R105+Q105+P105+O105+N105</f>
        <v>1</v>
      </c>
      <c r="T105" s="380">
        <v>0</v>
      </c>
      <c r="U105" s="380"/>
      <c r="V105" s="380"/>
      <c r="W105" s="380"/>
      <c r="X105" s="380">
        <f>SUM(T105:W105)</f>
        <v>0</v>
      </c>
      <c r="Y105" s="381"/>
      <c r="Z105" s="381"/>
      <c r="AA105" s="381"/>
      <c r="AB105" s="381"/>
      <c r="AC105" s="388">
        <f>AB105+AA105+Z105+Y105+X105</f>
        <v>0</v>
      </c>
    </row>
    <row r="106" spans="1:29" x14ac:dyDescent="0.25">
      <c r="A106" s="393">
        <f>A105+1</f>
        <v>53</v>
      </c>
      <c r="B106" s="399" t="s">
        <v>417</v>
      </c>
      <c r="C106" s="399"/>
      <c r="D106" s="399"/>
      <c r="E106" s="399"/>
      <c r="F106" s="399"/>
      <c r="G106" s="399"/>
      <c r="H106" s="391">
        <v>149.88404451779999</v>
      </c>
      <c r="I106" s="384" t="s">
        <v>342</v>
      </c>
      <c r="J106" s="390"/>
      <c r="K106" s="390">
        <v>36.700000000000003</v>
      </c>
      <c r="L106" s="383"/>
      <c r="M106" s="383"/>
      <c r="N106" s="390">
        <f>SUM(J106:M106)</f>
        <v>36.700000000000003</v>
      </c>
      <c r="O106" s="381"/>
      <c r="P106" s="381"/>
      <c r="Q106" s="381"/>
      <c r="R106" s="381"/>
      <c r="S106" s="381">
        <f>R106+Q106+P106+O106+N106</f>
        <v>36.700000000000003</v>
      </c>
      <c r="T106" s="380"/>
      <c r="U106" s="380">
        <v>127.02037863999999</v>
      </c>
      <c r="V106" s="380"/>
      <c r="W106" s="380"/>
      <c r="X106" s="380">
        <f>SUM(T106:W106)</f>
        <v>127.02037863999999</v>
      </c>
      <c r="Y106" s="381"/>
      <c r="Z106" s="381"/>
      <c r="AA106" s="381"/>
      <c r="AB106" s="381"/>
      <c r="AC106" s="388">
        <f>AB106+AA106+Z106+Y106+X106</f>
        <v>127.02037863999999</v>
      </c>
    </row>
    <row r="107" spans="1:29" x14ac:dyDescent="0.25">
      <c r="A107" s="393"/>
      <c r="B107" s="396" t="s">
        <v>54</v>
      </c>
      <c r="C107" s="396"/>
      <c r="D107" s="396"/>
      <c r="E107" s="396"/>
      <c r="F107" s="396"/>
      <c r="G107" s="396"/>
      <c r="H107" s="385">
        <f>SUM(H108:H109)</f>
        <v>25.602144190000004</v>
      </c>
      <c r="I107" s="384"/>
      <c r="J107" s="383"/>
      <c r="K107" s="383"/>
      <c r="L107" s="383"/>
      <c r="M107" s="383"/>
      <c r="N107" s="383"/>
      <c r="O107" s="382"/>
      <c r="P107" s="382"/>
      <c r="Q107" s="382"/>
      <c r="R107" s="382"/>
      <c r="S107" s="381">
        <f>R107+Q107+P107+O107+N107</f>
        <v>0</v>
      </c>
      <c r="T107" s="380"/>
      <c r="U107" s="380"/>
      <c r="V107" s="380"/>
      <c r="W107" s="380"/>
      <c r="X107" s="379"/>
      <c r="Y107" s="378">
        <f>SUM(Y108:Y109)</f>
        <v>18.17339655084746</v>
      </c>
      <c r="Z107" s="378">
        <f>SUM(Z108:Z109)</f>
        <v>0</v>
      </c>
      <c r="AA107" s="378">
        <f>SUM(AA108:AA109)</f>
        <v>0</v>
      </c>
      <c r="AB107" s="378">
        <f>SUM(AB108:AB109)</f>
        <v>0</v>
      </c>
      <c r="AC107" s="377">
        <f>SUM(AC108:AC109)</f>
        <v>18.17339655084746</v>
      </c>
    </row>
    <row r="108" spans="1:29" x14ac:dyDescent="0.25">
      <c r="A108" s="393">
        <f>A106+1</f>
        <v>54</v>
      </c>
      <c r="B108" s="427" t="s">
        <v>416</v>
      </c>
      <c r="C108" s="427"/>
      <c r="D108" s="427"/>
      <c r="E108" s="427"/>
      <c r="F108" s="427"/>
      <c r="G108" s="427"/>
      <c r="H108" s="420">
        <v>24.202144190000006</v>
      </c>
      <c r="I108" s="384" t="s">
        <v>342</v>
      </c>
      <c r="J108" s="383"/>
      <c r="K108" s="383"/>
      <c r="L108" s="383"/>
      <c r="M108" s="383"/>
      <c r="N108" s="383"/>
      <c r="O108" s="381">
        <v>21.5</v>
      </c>
      <c r="P108" s="382"/>
      <c r="Q108" s="382"/>
      <c r="R108" s="382"/>
      <c r="S108" s="381">
        <f>R108+Q108+P108+O108+N108</f>
        <v>21.5</v>
      </c>
      <c r="T108" s="380"/>
      <c r="U108" s="380"/>
      <c r="V108" s="380"/>
      <c r="W108" s="380"/>
      <c r="X108" s="379"/>
      <c r="Y108" s="389">
        <f>'[2]2.1'!GC151</f>
        <v>17.410684686440682</v>
      </c>
      <c r="Z108" s="382"/>
      <c r="AA108" s="382"/>
      <c r="AB108" s="382"/>
      <c r="AC108" s="388">
        <f>AB108+AA108+Z108+Y108+X108</f>
        <v>17.410684686440682</v>
      </c>
    </row>
    <row r="109" spans="1:29" x14ac:dyDescent="0.25">
      <c r="A109" s="393">
        <f>A108+1</f>
        <v>55</v>
      </c>
      <c r="B109" s="392" t="s">
        <v>102</v>
      </c>
      <c r="C109" s="392"/>
      <c r="D109" s="392"/>
      <c r="E109" s="392"/>
      <c r="F109" s="392"/>
      <c r="G109" s="392"/>
      <c r="H109" s="420">
        <v>1.4</v>
      </c>
      <c r="I109" s="384" t="s">
        <v>342</v>
      </c>
      <c r="J109" s="383"/>
      <c r="K109" s="383"/>
      <c r="L109" s="383"/>
      <c r="M109" s="390">
        <v>0.3</v>
      </c>
      <c r="N109" s="390">
        <f>SUM(J109:M109)</f>
        <v>0.3</v>
      </c>
      <c r="O109" s="382"/>
      <c r="P109" s="382"/>
      <c r="Q109" s="382"/>
      <c r="R109" s="382"/>
      <c r="S109" s="381">
        <f>R109+Q109+P109+O109+N109</f>
        <v>0.3</v>
      </c>
      <c r="T109" s="380"/>
      <c r="U109" s="380"/>
      <c r="V109" s="380"/>
      <c r="W109" s="380"/>
      <c r="X109" s="379"/>
      <c r="Y109" s="389">
        <f>'[2]2.1'!GC152</f>
        <v>0.76271186440677974</v>
      </c>
      <c r="Z109" s="382"/>
      <c r="AA109" s="382"/>
      <c r="AB109" s="382"/>
      <c r="AC109" s="388">
        <f>AB109+AA109+Z109+Y109+X109</f>
        <v>0.76271186440677974</v>
      </c>
    </row>
    <row r="110" spans="1:29" x14ac:dyDescent="0.25">
      <c r="A110" s="397"/>
      <c r="B110" s="396" t="s">
        <v>35</v>
      </c>
      <c r="C110" s="396"/>
      <c r="D110" s="396"/>
      <c r="E110" s="396"/>
      <c r="F110" s="396"/>
      <c r="G110" s="396"/>
      <c r="H110" s="385"/>
      <c r="I110" s="384"/>
      <c r="J110" s="383"/>
      <c r="K110" s="383"/>
      <c r="L110" s="383"/>
      <c r="M110" s="383"/>
      <c r="N110" s="383"/>
      <c r="O110" s="382"/>
      <c r="P110" s="382"/>
      <c r="Q110" s="382"/>
      <c r="R110" s="382"/>
      <c r="S110" s="381">
        <f>R110+Q110+P110+O110+N110</f>
        <v>0</v>
      </c>
      <c r="T110" s="380"/>
      <c r="U110" s="380"/>
      <c r="V110" s="380"/>
      <c r="W110" s="380"/>
      <c r="X110" s="379"/>
      <c r="Y110" s="382"/>
      <c r="Z110" s="382"/>
      <c r="AA110" s="382"/>
      <c r="AB110" s="382"/>
      <c r="AC110" s="394"/>
    </row>
    <row r="111" spans="1:29" x14ac:dyDescent="0.25">
      <c r="A111" s="393"/>
      <c r="B111" s="396" t="s">
        <v>34</v>
      </c>
      <c r="C111" s="396"/>
      <c r="D111" s="396"/>
      <c r="E111" s="396"/>
      <c r="F111" s="396"/>
      <c r="G111" s="396"/>
      <c r="H111" s="385">
        <f>H112+H115</f>
        <v>426.98380123999993</v>
      </c>
      <c r="I111" s="384"/>
      <c r="J111" s="383"/>
      <c r="K111" s="383"/>
      <c r="L111" s="383"/>
      <c r="M111" s="383"/>
      <c r="N111" s="383"/>
      <c r="O111" s="382"/>
      <c r="P111" s="382"/>
      <c r="Q111" s="382"/>
      <c r="R111" s="382"/>
      <c r="S111" s="385">
        <f>S112+S115</f>
        <v>0</v>
      </c>
      <c r="T111" s="379">
        <f>T112</f>
        <v>0</v>
      </c>
      <c r="U111" s="379">
        <f>U112</f>
        <v>0</v>
      </c>
      <c r="V111" s="379">
        <f>V112</f>
        <v>0</v>
      </c>
      <c r="W111" s="385">
        <f>W112+W115</f>
        <v>172.607</v>
      </c>
      <c r="X111" s="385">
        <f>X112+X115</f>
        <v>172.607</v>
      </c>
      <c r="Y111" s="378">
        <f>Y112</f>
        <v>0</v>
      </c>
      <c r="Z111" s="378">
        <f>Z112</f>
        <v>0</v>
      </c>
      <c r="AA111" s="385">
        <f>AA112+AA115</f>
        <v>6.78</v>
      </c>
      <c r="AB111" s="378">
        <f>AB112</f>
        <v>0</v>
      </c>
      <c r="AC111" s="426">
        <f>AC112+AC115</f>
        <v>179.387</v>
      </c>
    </row>
    <row r="112" spans="1:29" x14ac:dyDescent="0.25">
      <c r="A112" s="393"/>
      <c r="B112" s="396" t="s">
        <v>33</v>
      </c>
      <c r="C112" s="396"/>
      <c r="D112" s="396"/>
      <c r="E112" s="396"/>
      <c r="F112" s="396"/>
      <c r="G112" s="396"/>
      <c r="H112" s="385">
        <f>SUM(H113:H114)</f>
        <v>418.98380123999993</v>
      </c>
      <c r="I112" s="384"/>
      <c r="J112" s="383"/>
      <c r="K112" s="383"/>
      <c r="L112" s="383"/>
      <c r="M112" s="383"/>
      <c r="N112" s="383"/>
      <c r="O112" s="382"/>
      <c r="P112" s="382"/>
      <c r="Q112" s="382"/>
      <c r="R112" s="382"/>
      <c r="S112" s="381">
        <f>R112+Q112+P112+O112+N112</f>
        <v>0</v>
      </c>
      <c r="T112" s="379">
        <f>T113+T114</f>
        <v>0</v>
      </c>
      <c r="U112" s="379">
        <f>U113+U114</f>
        <v>0</v>
      </c>
      <c r="V112" s="379">
        <f>V113+V114</f>
        <v>0</v>
      </c>
      <c r="W112" s="379">
        <f>W113+W114</f>
        <v>172.607</v>
      </c>
      <c r="X112" s="379">
        <f>X113+X114</f>
        <v>172.607</v>
      </c>
      <c r="Y112" s="378">
        <f>SUM(Y113:Y114)</f>
        <v>0</v>
      </c>
      <c r="Z112" s="378">
        <f>SUM(Z113:Z114)</f>
        <v>0</v>
      </c>
      <c r="AA112" s="378">
        <f>SUM(AA113:AA114)</f>
        <v>0</v>
      </c>
      <c r="AB112" s="378">
        <f>SUM(AB113:AB114)</f>
        <v>0</v>
      </c>
      <c r="AC112" s="377">
        <f>SUM(AC113:AC114)</f>
        <v>172.607</v>
      </c>
    </row>
    <row r="113" spans="1:29" x14ac:dyDescent="0.25">
      <c r="A113" s="393">
        <f>A109+1</f>
        <v>56</v>
      </c>
      <c r="B113" s="399" t="s">
        <v>98</v>
      </c>
      <c r="C113" s="399"/>
      <c r="D113" s="399"/>
      <c r="E113" s="399"/>
      <c r="F113" s="399"/>
      <c r="G113" s="399"/>
      <c r="H113" s="391">
        <v>195.59264167999999</v>
      </c>
      <c r="I113" s="384" t="s">
        <v>342</v>
      </c>
      <c r="J113" s="390"/>
      <c r="K113" s="383"/>
      <c r="L113" s="383"/>
      <c r="M113" s="390">
        <v>2.6</v>
      </c>
      <c r="N113" s="390">
        <f>SUM(J113:M113)</f>
        <v>2.6</v>
      </c>
      <c r="O113" s="381"/>
      <c r="P113" s="381"/>
      <c r="Q113" s="381"/>
      <c r="R113" s="381"/>
      <c r="S113" s="381">
        <f>R113+Q113+P113+O113+N113</f>
        <v>2.6</v>
      </c>
      <c r="T113" s="380"/>
      <c r="U113" s="380"/>
      <c r="V113" s="380"/>
      <c r="W113" s="380">
        <v>167.76599999999999</v>
      </c>
      <c r="X113" s="380">
        <f>SUM(T113:W113)</f>
        <v>167.76599999999999</v>
      </c>
      <c r="Y113" s="381"/>
      <c r="Z113" s="381"/>
      <c r="AA113" s="381"/>
      <c r="AB113" s="381"/>
      <c r="AC113" s="388">
        <f>AB113+AA113+Z113+Y113+X113</f>
        <v>167.76599999999999</v>
      </c>
    </row>
    <row r="114" spans="1:29" x14ac:dyDescent="0.25">
      <c r="A114" s="393">
        <f>A113+1</f>
        <v>57</v>
      </c>
      <c r="B114" s="400" t="s">
        <v>95</v>
      </c>
      <c r="C114" s="400"/>
      <c r="D114" s="400"/>
      <c r="E114" s="400"/>
      <c r="F114" s="400"/>
      <c r="G114" s="400"/>
      <c r="H114" s="391">
        <v>223.39115955999998</v>
      </c>
      <c r="I114" s="384"/>
      <c r="J114" s="390"/>
      <c r="K114" s="383"/>
      <c r="L114" s="383"/>
      <c r="M114" s="390"/>
      <c r="N114" s="390"/>
      <c r="O114" s="381"/>
      <c r="P114" s="381"/>
      <c r="Q114" s="381"/>
      <c r="R114" s="381"/>
      <c r="S114" s="381">
        <f>R114+Q114+P114+O114+N114</f>
        <v>0</v>
      </c>
      <c r="T114" s="380"/>
      <c r="U114" s="380"/>
      <c r="V114" s="380"/>
      <c r="W114" s="380">
        <v>4.8410000000000002</v>
      </c>
      <c r="X114" s="380">
        <f>SUM(T114:W114)</f>
        <v>4.8410000000000002</v>
      </c>
      <c r="Y114" s="381"/>
      <c r="Z114" s="381"/>
      <c r="AA114" s="381"/>
      <c r="AB114" s="381"/>
      <c r="AC114" s="388">
        <f>AB114+AA114+Z114+Y114+X114</f>
        <v>4.8410000000000002</v>
      </c>
    </row>
    <row r="115" spans="1:29" s="423" customFormat="1" x14ac:dyDescent="0.25">
      <c r="A115" s="398"/>
      <c r="B115" s="396" t="s">
        <v>93</v>
      </c>
      <c r="C115" s="396"/>
      <c r="D115" s="396"/>
      <c r="E115" s="396"/>
      <c r="F115" s="396"/>
      <c r="G115" s="396"/>
      <c r="H115" s="425">
        <f>H116</f>
        <v>8</v>
      </c>
      <c r="I115" s="424"/>
      <c r="J115" s="383"/>
      <c r="K115" s="383"/>
      <c r="L115" s="383"/>
      <c r="M115" s="383"/>
      <c r="N115" s="383"/>
      <c r="O115" s="382"/>
      <c r="P115" s="382"/>
      <c r="Q115" s="382"/>
      <c r="R115" s="382"/>
      <c r="S115" s="382"/>
      <c r="T115" s="379"/>
      <c r="U115" s="379"/>
      <c r="V115" s="379"/>
      <c r="W115" s="379"/>
      <c r="X115" s="379"/>
      <c r="Y115" s="382"/>
      <c r="Z115" s="382"/>
      <c r="AA115" s="382">
        <f>AA116</f>
        <v>6.78</v>
      </c>
      <c r="AB115" s="382"/>
      <c r="AC115" s="394">
        <f>AC116</f>
        <v>6.78</v>
      </c>
    </row>
    <row r="116" spans="1:29" ht="24" x14ac:dyDescent="0.25">
      <c r="A116" s="393">
        <f>A114+1</f>
        <v>58</v>
      </c>
      <c r="B116" s="400" t="s">
        <v>92</v>
      </c>
      <c r="C116" s="400"/>
      <c r="D116" s="400"/>
      <c r="E116" s="400"/>
      <c r="F116" s="400"/>
      <c r="G116" s="400"/>
      <c r="H116" s="391">
        <v>8</v>
      </c>
      <c r="I116" s="384"/>
      <c r="J116" s="390"/>
      <c r="K116" s="383"/>
      <c r="L116" s="383"/>
      <c r="M116" s="390"/>
      <c r="N116" s="390"/>
      <c r="O116" s="381"/>
      <c r="P116" s="381"/>
      <c r="Q116" s="381"/>
      <c r="R116" s="381"/>
      <c r="S116" s="381"/>
      <c r="T116" s="380"/>
      <c r="U116" s="380"/>
      <c r="V116" s="380"/>
      <c r="W116" s="380"/>
      <c r="X116" s="380"/>
      <c r="Y116" s="381"/>
      <c r="Z116" s="381"/>
      <c r="AA116" s="381">
        <v>6.78</v>
      </c>
      <c r="AB116" s="381"/>
      <c r="AC116" s="388">
        <f>AB116+AA116+Z116+Y116+X116</f>
        <v>6.78</v>
      </c>
    </row>
    <row r="117" spans="1:29" x14ac:dyDescent="0.25">
      <c r="A117" s="398"/>
      <c r="B117" s="396" t="s">
        <v>88</v>
      </c>
      <c r="C117" s="396"/>
      <c r="D117" s="396"/>
      <c r="E117" s="396"/>
      <c r="F117" s="396"/>
      <c r="G117" s="396"/>
      <c r="H117" s="385">
        <f>H118+H123</f>
        <v>889.67594589173859</v>
      </c>
      <c r="I117" s="384"/>
      <c r="J117" s="383"/>
      <c r="K117" s="383"/>
      <c r="L117" s="383"/>
      <c r="M117" s="383"/>
      <c r="N117" s="383"/>
      <c r="O117" s="382"/>
      <c r="P117" s="382"/>
      <c r="Q117" s="382"/>
      <c r="R117" s="382"/>
      <c r="S117" s="381">
        <f>R117+Q117+P117+O117+N117</f>
        <v>0</v>
      </c>
      <c r="T117" s="379">
        <f>T118+T123</f>
        <v>0</v>
      </c>
      <c r="U117" s="379">
        <f>U118+U123</f>
        <v>0</v>
      </c>
      <c r="V117" s="379">
        <f>V118+V123</f>
        <v>0</v>
      </c>
      <c r="W117" s="379">
        <f>W118+W123</f>
        <v>0</v>
      </c>
      <c r="X117" s="379">
        <f>X118+X123</f>
        <v>0</v>
      </c>
      <c r="Y117" s="378">
        <f>Y118+Y123</f>
        <v>670.26199999999994</v>
      </c>
      <c r="Z117" s="378">
        <f>Z118+Z123</f>
        <v>37.962441046388648</v>
      </c>
      <c r="AA117" s="378">
        <f>AA118+AA123</f>
        <v>0</v>
      </c>
      <c r="AB117" s="378">
        <f>AB118+AB123</f>
        <v>0</v>
      </c>
      <c r="AC117" s="377">
        <f>AC118+AC123</f>
        <v>708.22444104638862</v>
      </c>
    </row>
    <row r="118" spans="1:29" ht="24" x14ac:dyDescent="0.25">
      <c r="A118" s="397"/>
      <c r="B118" s="396" t="s">
        <v>415</v>
      </c>
      <c r="C118" s="396"/>
      <c r="D118" s="396"/>
      <c r="E118" s="396"/>
      <c r="F118" s="396"/>
      <c r="G118" s="396"/>
      <c r="H118" s="385">
        <f>SUM(H119:H122)</f>
        <v>889.67594589173859</v>
      </c>
      <c r="I118" s="384"/>
      <c r="J118" s="383"/>
      <c r="K118" s="383"/>
      <c r="L118" s="383"/>
      <c r="M118" s="383"/>
      <c r="N118" s="383"/>
      <c r="O118" s="382"/>
      <c r="P118" s="382"/>
      <c r="Q118" s="382"/>
      <c r="R118" s="382"/>
      <c r="S118" s="381">
        <f>R118+Q118+P118+O118+N118</f>
        <v>0</v>
      </c>
      <c r="T118" s="379">
        <f>T119</f>
        <v>0</v>
      </c>
      <c r="U118" s="379">
        <f>U119</f>
        <v>0</v>
      </c>
      <c r="V118" s="379">
        <f>V119</f>
        <v>0</v>
      </c>
      <c r="W118" s="379">
        <f>W119</f>
        <v>0</v>
      </c>
      <c r="X118" s="379">
        <f>X119</f>
        <v>0</v>
      </c>
      <c r="Y118" s="378">
        <f>SUM(Y119:Y122)</f>
        <v>670.26199999999994</v>
      </c>
      <c r="Z118" s="378">
        <f>SUM(Z119:Z122)</f>
        <v>37.962441046388648</v>
      </c>
      <c r="AA118" s="378">
        <f>SUM(AA119:AA122)</f>
        <v>0</v>
      </c>
      <c r="AB118" s="378">
        <f>SUM(AB119:AB122)</f>
        <v>0</v>
      </c>
      <c r="AC118" s="377">
        <f>SUM(AC119:AC122)</f>
        <v>708.22444104638862</v>
      </c>
    </row>
    <row r="119" spans="1:29" x14ac:dyDescent="0.25">
      <c r="A119" s="393">
        <f>A116+1</f>
        <v>59</v>
      </c>
      <c r="B119" s="399" t="s">
        <v>83</v>
      </c>
      <c r="C119" s="399"/>
      <c r="D119" s="399"/>
      <c r="E119" s="399"/>
      <c r="F119" s="399"/>
      <c r="G119" s="399"/>
      <c r="H119" s="391">
        <v>790.67294325</v>
      </c>
      <c r="I119" s="384" t="s">
        <v>341</v>
      </c>
      <c r="J119" s="390"/>
      <c r="K119" s="383"/>
      <c r="L119" s="390">
        <v>80</v>
      </c>
      <c r="M119" s="383"/>
      <c r="N119" s="390">
        <f>SUM(J119:M119)</f>
        <v>80</v>
      </c>
      <c r="O119" s="381"/>
      <c r="P119" s="381"/>
      <c r="Q119" s="381"/>
      <c r="R119" s="381"/>
      <c r="S119" s="381">
        <f>R119+Q119+P119+O119+N119</f>
        <v>80</v>
      </c>
      <c r="T119" s="380"/>
      <c r="U119" s="380"/>
      <c r="V119" s="380"/>
      <c r="W119" s="380"/>
      <c r="X119" s="380">
        <f>SUM(T119:W119)</f>
        <v>0</v>
      </c>
      <c r="Y119" s="380">
        <v>670.26199999999994</v>
      </c>
      <c r="Z119" s="381"/>
      <c r="AA119" s="381"/>
      <c r="AB119" s="381"/>
      <c r="AC119" s="388">
        <f>AB119+AA119+Z119+Y119+X119</f>
        <v>670.26199999999994</v>
      </c>
    </row>
    <row r="120" spans="1:29" x14ac:dyDescent="0.25">
      <c r="A120" s="393">
        <f>A119+1</f>
        <v>60</v>
      </c>
      <c r="B120" s="399" t="s">
        <v>82</v>
      </c>
      <c r="C120" s="399"/>
      <c r="D120" s="399"/>
      <c r="E120" s="399"/>
      <c r="F120" s="399"/>
      <c r="G120" s="399"/>
      <c r="H120" s="391">
        <v>13.850923484999999</v>
      </c>
      <c r="I120" s="384"/>
      <c r="J120" s="390"/>
      <c r="K120" s="383"/>
      <c r="L120" s="390"/>
      <c r="M120" s="383"/>
      <c r="N120" s="390"/>
      <c r="O120" s="381"/>
      <c r="P120" s="381"/>
      <c r="Q120" s="381"/>
      <c r="R120" s="381"/>
      <c r="S120" s="381">
        <f>R120+Q120+P120+O120+N120</f>
        <v>0</v>
      </c>
      <c r="T120" s="380"/>
      <c r="U120" s="380"/>
      <c r="V120" s="380"/>
      <c r="W120" s="380"/>
      <c r="X120" s="380"/>
      <c r="Y120" s="381"/>
      <c r="Z120" s="381"/>
      <c r="AA120" s="381"/>
      <c r="AB120" s="381"/>
      <c r="AC120" s="388">
        <f>AB120+AA120+Z120+Y120+X120</f>
        <v>0</v>
      </c>
    </row>
    <row r="121" spans="1:29" x14ac:dyDescent="0.25">
      <c r="A121" s="393">
        <f>A120+1</f>
        <v>61</v>
      </c>
      <c r="B121" s="399" t="s">
        <v>80</v>
      </c>
      <c r="C121" s="399"/>
      <c r="D121" s="399"/>
      <c r="E121" s="399"/>
      <c r="F121" s="399"/>
      <c r="G121" s="399"/>
      <c r="H121" s="391">
        <v>6.5275616419999993</v>
      </c>
      <c r="I121" s="384"/>
      <c r="J121" s="390"/>
      <c r="K121" s="383"/>
      <c r="L121" s="390"/>
      <c r="M121" s="383"/>
      <c r="N121" s="390"/>
      <c r="O121" s="381"/>
      <c r="P121" s="381"/>
      <c r="Q121" s="381"/>
      <c r="R121" s="381"/>
      <c r="S121" s="381">
        <f>R121+Q121+P121+O121+N121</f>
        <v>0</v>
      </c>
      <c r="T121" s="380"/>
      <c r="U121" s="380"/>
      <c r="V121" s="380"/>
      <c r="W121" s="380"/>
      <c r="X121" s="380"/>
      <c r="Y121" s="389"/>
      <c r="Z121" s="389"/>
      <c r="AA121" s="381"/>
      <c r="AB121" s="381"/>
      <c r="AC121" s="388">
        <f>AB121+AA121+Z121+Y121+X121</f>
        <v>0</v>
      </c>
    </row>
    <row r="122" spans="1:29" x14ac:dyDescent="0.25">
      <c r="A122" s="393">
        <f>A121+1</f>
        <v>62</v>
      </c>
      <c r="B122" s="399" t="s">
        <v>78</v>
      </c>
      <c r="C122" s="399"/>
      <c r="D122" s="399"/>
      <c r="E122" s="399"/>
      <c r="F122" s="399"/>
      <c r="G122" s="399"/>
      <c r="H122" s="391">
        <v>78.624517514738599</v>
      </c>
      <c r="I122" s="384" t="s">
        <v>341</v>
      </c>
      <c r="J122" s="390"/>
      <c r="K122" s="383"/>
      <c r="L122" s="390"/>
      <c r="M122" s="383"/>
      <c r="N122" s="390"/>
      <c r="O122" s="422"/>
      <c r="P122" s="381">
        <v>80</v>
      </c>
      <c r="Q122" s="381"/>
      <c r="R122" s="381"/>
      <c r="S122" s="381">
        <f>R122+Q122+P122+O122+N122</f>
        <v>80</v>
      </c>
      <c r="T122" s="380"/>
      <c r="U122" s="380"/>
      <c r="V122" s="380"/>
      <c r="W122" s="380"/>
      <c r="X122" s="380"/>
      <c r="Y122" s="421"/>
      <c r="Z122" s="389">
        <f>'[2]2.1'!GD167</f>
        <v>37.962441046388648</v>
      </c>
      <c r="AA122" s="381"/>
      <c r="AB122" s="381"/>
      <c r="AC122" s="388">
        <f>AB122+AA122+Z122+Y122+X122</f>
        <v>37.962441046388648</v>
      </c>
    </row>
    <row r="123" spans="1:29" ht="24" x14ac:dyDescent="0.25">
      <c r="A123" s="397"/>
      <c r="B123" s="396" t="s">
        <v>414</v>
      </c>
      <c r="C123" s="396"/>
      <c r="D123" s="396"/>
      <c r="E123" s="396"/>
      <c r="F123" s="396"/>
      <c r="G123" s="396"/>
      <c r="H123" s="385"/>
      <c r="I123" s="384"/>
      <c r="J123" s="383"/>
      <c r="K123" s="383"/>
      <c r="L123" s="383"/>
      <c r="M123" s="383"/>
      <c r="N123" s="383"/>
      <c r="O123" s="382"/>
      <c r="P123" s="382"/>
      <c r="Q123" s="382"/>
      <c r="R123" s="382"/>
      <c r="S123" s="381">
        <f>R123+Q123+P123+O123+N123</f>
        <v>0</v>
      </c>
      <c r="T123" s="380"/>
      <c r="U123" s="380"/>
      <c r="V123" s="380"/>
      <c r="W123" s="380"/>
      <c r="X123" s="379"/>
      <c r="Y123" s="378"/>
      <c r="Z123" s="378"/>
      <c r="AA123" s="378"/>
      <c r="AB123" s="378"/>
      <c r="AC123" s="377"/>
    </row>
    <row r="124" spans="1:29" ht="24" x14ac:dyDescent="0.25">
      <c r="A124" s="397" t="s">
        <v>413</v>
      </c>
      <c r="B124" s="396" t="s">
        <v>75</v>
      </c>
      <c r="C124" s="396"/>
      <c r="D124" s="396"/>
      <c r="E124" s="396"/>
      <c r="F124" s="396"/>
      <c r="G124" s="396"/>
      <c r="H124" s="420"/>
      <c r="I124" s="384"/>
      <c r="J124" s="383"/>
      <c r="K124" s="383"/>
      <c r="L124" s="383"/>
      <c r="M124" s="383"/>
      <c r="N124" s="383"/>
      <c r="O124" s="382"/>
      <c r="P124" s="382"/>
      <c r="Q124" s="382"/>
      <c r="R124" s="382"/>
      <c r="S124" s="381">
        <f>R124+Q124+P124+O124+N124</f>
        <v>0</v>
      </c>
      <c r="T124" s="380"/>
      <c r="U124" s="380"/>
      <c r="V124" s="380"/>
      <c r="W124" s="380"/>
      <c r="X124" s="379"/>
      <c r="Y124" s="382"/>
      <c r="Z124" s="382"/>
      <c r="AA124" s="382"/>
      <c r="AB124" s="382"/>
      <c r="AC124" s="394"/>
    </row>
    <row r="125" spans="1:29" x14ac:dyDescent="0.25">
      <c r="A125" s="397" t="s">
        <v>412</v>
      </c>
      <c r="B125" s="396" t="s">
        <v>411</v>
      </c>
      <c r="C125" s="396"/>
      <c r="D125" s="396"/>
      <c r="E125" s="396"/>
      <c r="F125" s="396"/>
      <c r="G125" s="396"/>
      <c r="H125" s="385">
        <f>H126</f>
        <v>643.04819327999996</v>
      </c>
      <c r="I125" s="384"/>
      <c r="J125" s="383"/>
      <c r="K125" s="383"/>
      <c r="L125" s="383"/>
      <c r="M125" s="383"/>
      <c r="N125" s="383"/>
      <c r="O125" s="382"/>
      <c r="P125" s="382"/>
      <c r="Q125" s="382"/>
      <c r="R125" s="382"/>
      <c r="S125" s="381">
        <f>R125+Q125+P125+O125+N125</f>
        <v>0</v>
      </c>
      <c r="T125" s="380">
        <f>T126</f>
        <v>0</v>
      </c>
      <c r="U125" s="380">
        <f>U126</f>
        <v>0</v>
      </c>
      <c r="V125" s="380">
        <f>V126</f>
        <v>0</v>
      </c>
      <c r="W125" s="380">
        <f>W126</f>
        <v>0</v>
      </c>
      <c r="X125" s="380">
        <f>X126</f>
        <v>0</v>
      </c>
      <c r="Y125" s="378">
        <f>Y126</f>
        <v>0</v>
      </c>
      <c r="Z125" s="378">
        <f>Z126</f>
        <v>0</v>
      </c>
      <c r="AA125" s="378">
        <f>AA126</f>
        <v>0</v>
      </c>
      <c r="AB125" s="378">
        <f>AB126</f>
        <v>0</v>
      </c>
      <c r="AC125" s="377">
        <f>AC126</f>
        <v>0</v>
      </c>
    </row>
    <row r="126" spans="1:29" ht="24" x14ac:dyDescent="0.25">
      <c r="A126" s="393">
        <f>A122+1</f>
        <v>63</v>
      </c>
      <c r="B126" s="399" t="s">
        <v>72</v>
      </c>
      <c r="C126" s="399"/>
      <c r="D126" s="399"/>
      <c r="E126" s="399"/>
      <c r="F126" s="399"/>
      <c r="G126" s="399"/>
      <c r="H126" s="391">
        <v>643.04819327999996</v>
      </c>
      <c r="I126" s="384"/>
      <c r="J126" s="383"/>
      <c r="K126" s="383"/>
      <c r="L126" s="383"/>
      <c r="M126" s="383"/>
      <c r="N126" s="383"/>
      <c r="O126" s="382"/>
      <c r="P126" s="382"/>
      <c r="Q126" s="382"/>
      <c r="R126" s="382"/>
      <c r="S126" s="381">
        <f>R126+Q126+P126+O126+N126</f>
        <v>0</v>
      </c>
      <c r="T126" s="380"/>
      <c r="U126" s="380"/>
      <c r="V126" s="380"/>
      <c r="W126" s="380"/>
      <c r="X126" s="379"/>
      <c r="Y126" s="382"/>
      <c r="Z126" s="382"/>
      <c r="AA126" s="382"/>
      <c r="AB126" s="382"/>
      <c r="AC126" s="394">
        <f>AB126+AA126+Z126+Y126+X126</f>
        <v>0</v>
      </c>
    </row>
    <row r="127" spans="1:29" ht="24" x14ac:dyDescent="0.25">
      <c r="A127" s="397" t="s">
        <v>410</v>
      </c>
      <c r="B127" s="396" t="s">
        <v>65</v>
      </c>
      <c r="C127" s="396"/>
      <c r="D127" s="396"/>
      <c r="E127" s="396"/>
      <c r="F127" s="396"/>
      <c r="G127" s="396"/>
      <c r="H127" s="385">
        <f>H128</f>
        <v>2340.9711361953787</v>
      </c>
      <c r="I127" s="384"/>
      <c r="J127" s="383"/>
      <c r="K127" s="383"/>
      <c r="L127" s="383"/>
      <c r="M127" s="383"/>
      <c r="N127" s="383"/>
      <c r="O127" s="382"/>
      <c r="P127" s="382"/>
      <c r="Q127" s="382"/>
      <c r="R127" s="382"/>
      <c r="S127" s="381">
        <f>R127+Q127+P127+O127+N127</f>
        <v>0</v>
      </c>
      <c r="T127" s="379">
        <f>T128</f>
        <v>33.608326380000001</v>
      </c>
      <c r="U127" s="379">
        <f>U128</f>
        <v>34.876157509999999</v>
      </c>
      <c r="V127" s="379">
        <f>V128</f>
        <v>66.442999999999998</v>
      </c>
      <c r="W127" s="379">
        <f>W128</f>
        <v>69.309158425358888</v>
      </c>
      <c r="X127" s="379">
        <f>X128</f>
        <v>204.23664231535889</v>
      </c>
      <c r="Y127" s="378">
        <f>Y128</f>
        <v>974.83105084745796</v>
      </c>
      <c r="Z127" s="378">
        <f>Z128</f>
        <v>235.28054349210495</v>
      </c>
      <c r="AA127" s="378">
        <f>AA128</f>
        <v>244.21902738231228</v>
      </c>
      <c r="AB127" s="378">
        <f>AB128</f>
        <v>253.50086849264363</v>
      </c>
      <c r="AC127" s="377">
        <f>AC128</f>
        <v>1912.0681325298779</v>
      </c>
    </row>
    <row r="128" spans="1:29" x14ac:dyDescent="0.25">
      <c r="A128" s="397"/>
      <c r="B128" s="396" t="s">
        <v>133</v>
      </c>
      <c r="C128" s="396"/>
      <c r="D128" s="396"/>
      <c r="E128" s="396"/>
      <c r="F128" s="396"/>
      <c r="G128" s="396"/>
      <c r="H128" s="385">
        <f>H129</f>
        <v>2340.9711361953787</v>
      </c>
      <c r="I128" s="384"/>
      <c r="J128" s="383"/>
      <c r="K128" s="383"/>
      <c r="L128" s="383"/>
      <c r="M128" s="383"/>
      <c r="N128" s="383"/>
      <c r="O128" s="382"/>
      <c r="P128" s="382"/>
      <c r="Q128" s="382"/>
      <c r="R128" s="382"/>
      <c r="S128" s="381">
        <f>R128+Q128+P128+O128+N128</f>
        <v>0</v>
      </c>
      <c r="T128" s="379">
        <f>T129</f>
        <v>33.608326380000001</v>
      </c>
      <c r="U128" s="379">
        <f>U129</f>
        <v>34.876157509999999</v>
      </c>
      <c r="V128" s="379">
        <f>V129</f>
        <v>66.442999999999998</v>
      </c>
      <c r="W128" s="379">
        <f>W129</f>
        <v>69.309158425358888</v>
      </c>
      <c r="X128" s="379">
        <f>X129</f>
        <v>204.23664231535889</v>
      </c>
      <c r="Y128" s="378">
        <f>Y129</f>
        <v>974.83105084745796</v>
      </c>
      <c r="Z128" s="378">
        <f>Z129</f>
        <v>235.28054349210495</v>
      </c>
      <c r="AA128" s="378">
        <f>AA129</f>
        <v>244.21902738231228</v>
      </c>
      <c r="AB128" s="378">
        <f>AB129</f>
        <v>253.50086849264363</v>
      </c>
      <c r="AC128" s="377">
        <f>AC129</f>
        <v>1912.0681325298779</v>
      </c>
    </row>
    <row r="129" spans="1:29" x14ac:dyDescent="0.25">
      <c r="A129" s="397"/>
      <c r="B129" s="396" t="s">
        <v>409</v>
      </c>
      <c r="C129" s="396"/>
      <c r="D129" s="396"/>
      <c r="E129" s="396"/>
      <c r="F129" s="396"/>
      <c r="G129" s="396"/>
      <c r="H129" s="385">
        <f>H130+H143</f>
        <v>2340.9711361953787</v>
      </c>
      <c r="I129" s="384"/>
      <c r="J129" s="383"/>
      <c r="K129" s="383"/>
      <c r="L129" s="383"/>
      <c r="M129" s="383"/>
      <c r="N129" s="383"/>
      <c r="O129" s="382"/>
      <c r="P129" s="382"/>
      <c r="Q129" s="382"/>
      <c r="R129" s="382"/>
      <c r="S129" s="381">
        <f>R129+Q129+P129+O129+N129</f>
        <v>0</v>
      </c>
      <c r="T129" s="379">
        <f>T130+T143</f>
        <v>33.608326380000001</v>
      </c>
      <c r="U129" s="379">
        <f>U130+U143</f>
        <v>34.876157509999999</v>
      </c>
      <c r="V129" s="379">
        <f>V130+V143</f>
        <v>66.442999999999998</v>
      </c>
      <c r="W129" s="379">
        <f>W130+W143</f>
        <v>69.309158425358888</v>
      </c>
      <c r="X129" s="379">
        <f>X130+X143</f>
        <v>204.23664231535889</v>
      </c>
      <c r="Y129" s="378">
        <f>Y130+Y143</f>
        <v>974.83105084745796</v>
      </c>
      <c r="Z129" s="378">
        <f>Z130+Z143</f>
        <v>235.28054349210495</v>
      </c>
      <c r="AA129" s="378">
        <f>AA130+AA143</f>
        <v>244.21902738231228</v>
      </c>
      <c r="AB129" s="378">
        <f>AB130+AB143</f>
        <v>253.50086849264363</v>
      </c>
      <c r="AC129" s="377">
        <f>AC130+AC143</f>
        <v>1912.0681325298779</v>
      </c>
    </row>
    <row r="130" spans="1:29" x14ac:dyDescent="0.25">
      <c r="A130" s="397"/>
      <c r="B130" s="396" t="s">
        <v>408</v>
      </c>
      <c r="C130" s="396"/>
      <c r="D130" s="396"/>
      <c r="E130" s="396"/>
      <c r="F130" s="396"/>
      <c r="G130" s="396"/>
      <c r="H130" s="385">
        <f>H131+H133</f>
        <v>1441.4623593877782</v>
      </c>
      <c r="I130" s="384"/>
      <c r="J130" s="383"/>
      <c r="K130" s="383"/>
      <c r="L130" s="383"/>
      <c r="M130" s="383"/>
      <c r="N130" s="383"/>
      <c r="O130" s="382"/>
      <c r="P130" s="382"/>
      <c r="Q130" s="382"/>
      <c r="R130" s="382"/>
      <c r="S130" s="381">
        <f>R130+Q130+P130+O130+N130</f>
        <v>0</v>
      </c>
      <c r="T130" s="379">
        <f>T131+T133</f>
        <v>33.608326380000001</v>
      </c>
      <c r="U130" s="379">
        <f>U131+U133</f>
        <v>34.876157509999999</v>
      </c>
      <c r="V130" s="379">
        <f>V131+V133</f>
        <v>66.442999999999998</v>
      </c>
      <c r="W130" s="379">
        <f>W131+W133</f>
        <v>69.309158425358888</v>
      </c>
      <c r="X130" s="379">
        <f>X131+X133</f>
        <v>204.23664231535889</v>
      </c>
      <c r="Y130" s="378">
        <f>Y131+Y133</f>
        <v>226.52596610169496</v>
      </c>
      <c r="Z130" s="378">
        <f>Z131+Z133</f>
        <v>235.28054349210495</v>
      </c>
      <c r="AA130" s="378">
        <f>AA131+AA133</f>
        <v>244.21902738231228</v>
      </c>
      <c r="AB130" s="378">
        <f>AB131+AB133</f>
        <v>253.50086849264363</v>
      </c>
      <c r="AC130" s="377">
        <f>AC131+AC133</f>
        <v>1163.7630477841149</v>
      </c>
    </row>
    <row r="131" spans="1:29" x14ac:dyDescent="0.25">
      <c r="A131" s="397"/>
      <c r="B131" s="396" t="s">
        <v>407</v>
      </c>
      <c r="C131" s="396"/>
      <c r="D131" s="396"/>
      <c r="E131" s="396"/>
      <c r="F131" s="396"/>
      <c r="G131" s="396"/>
      <c r="H131" s="385">
        <f>H132</f>
        <v>26.62</v>
      </c>
      <c r="I131" s="384"/>
      <c r="J131" s="383"/>
      <c r="K131" s="383"/>
      <c r="L131" s="383"/>
      <c r="M131" s="383"/>
      <c r="N131" s="383"/>
      <c r="O131" s="382"/>
      <c r="P131" s="382"/>
      <c r="Q131" s="382"/>
      <c r="R131" s="382"/>
      <c r="S131" s="381">
        <f>R131+Q131+P131+O131+N131</f>
        <v>0</v>
      </c>
      <c r="T131" s="379"/>
      <c r="U131" s="379"/>
      <c r="V131" s="379"/>
      <c r="W131" s="379"/>
      <c r="X131" s="379"/>
      <c r="Y131" s="378">
        <f>Y132</f>
        <v>22.559322033898304</v>
      </c>
      <c r="Z131" s="378">
        <f>Z132</f>
        <v>0</v>
      </c>
      <c r="AA131" s="378">
        <f>AA132</f>
        <v>0</v>
      </c>
      <c r="AB131" s="378">
        <f>AB132</f>
        <v>0</v>
      </c>
      <c r="AC131" s="377">
        <f>AC132</f>
        <v>22.559322033898304</v>
      </c>
    </row>
    <row r="132" spans="1:29" ht="24.75" x14ac:dyDescent="0.25">
      <c r="A132" s="393">
        <f>A126+1</f>
        <v>64</v>
      </c>
      <c r="B132" s="392" t="s">
        <v>56</v>
      </c>
      <c r="C132" s="392"/>
      <c r="D132" s="392"/>
      <c r="E132" s="392"/>
      <c r="F132" s="392"/>
      <c r="G132" s="392"/>
      <c r="H132" s="420">
        <v>26.62</v>
      </c>
      <c r="I132" s="384" t="s">
        <v>342</v>
      </c>
      <c r="J132" s="383"/>
      <c r="K132" s="383"/>
      <c r="L132" s="383"/>
      <c r="M132" s="383"/>
      <c r="N132" s="383"/>
      <c r="O132" s="381">
        <v>1.7150000000000001</v>
      </c>
      <c r="P132" s="382"/>
      <c r="Q132" s="382"/>
      <c r="R132" s="382"/>
      <c r="S132" s="381">
        <f>R132+Q132+P132+O132+N132</f>
        <v>1.7150000000000001</v>
      </c>
      <c r="T132" s="379"/>
      <c r="U132" s="379"/>
      <c r="V132" s="379"/>
      <c r="W132" s="379"/>
      <c r="X132" s="379"/>
      <c r="Y132" s="381">
        <v>22.559322033898304</v>
      </c>
      <c r="Z132" s="382"/>
      <c r="AA132" s="382"/>
      <c r="AB132" s="382"/>
      <c r="AC132" s="394">
        <f>AB132+AA132+Z132+Y132+X132</f>
        <v>22.559322033898304</v>
      </c>
    </row>
    <row r="133" spans="1:29" x14ac:dyDescent="0.25">
      <c r="A133" s="397"/>
      <c r="B133" s="396" t="s">
        <v>286</v>
      </c>
      <c r="C133" s="396"/>
      <c r="D133" s="396"/>
      <c r="E133" s="396"/>
      <c r="F133" s="396"/>
      <c r="G133" s="396"/>
      <c r="H133" s="385">
        <f>SUM(H134:H140)</f>
        <v>1414.8423593877783</v>
      </c>
      <c r="I133" s="384"/>
      <c r="J133" s="383"/>
      <c r="K133" s="383"/>
      <c r="L133" s="383"/>
      <c r="M133" s="383"/>
      <c r="N133" s="383"/>
      <c r="O133" s="382"/>
      <c r="P133" s="382"/>
      <c r="Q133" s="382"/>
      <c r="R133" s="382"/>
      <c r="S133" s="381">
        <f>R133+Q133+P133+O133+N133</f>
        <v>0</v>
      </c>
      <c r="T133" s="379">
        <f>SUM(T134:T142)</f>
        <v>33.608326380000001</v>
      </c>
      <c r="U133" s="379">
        <f>SUM(U134:U142)</f>
        <v>34.876157509999999</v>
      </c>
      <c r="V133" s="379">
        <f>SUM(V134:V142)</f>
        <v>66.442999999999998</v>
      </c>
      <c r="W133" s="379">
        <f>SUM(W134:W142)</f>
        <v>69.309158425358888</v>
      </c>
      <c r="X133" s="379">
        <f>SUM(X134:X142)</f>
        <v>204.23664231535889</v>
      </c>
      <c r="Y133" s="378">
        <f>SUM(Y134:Y140)</f>
        <v>203.96664406779666</v>
      </c>
      <c r="Z133" s="378">
        <f>SUM(Z134:Z140)</f>
        <v>235.28054349210495</v>
      </c>
      <c r="AA133" s="378">
        <f>SUM(AA134:AA140)</f>
        <v>244.21902738231228</v>
      </c>
      <c r="AB133" s="378">
        <f>SUM(AB134:AB140)</f>
        <v>253.50086849264363</v>
      </c>
      <c r="AC133" s="377">
        <f>SUM(AC134:AC140)</f>
        <v>1141.2037257502166</v>
      </c>
    </row>
    <row r="134" spans="1:29" x14ac:dyDescent="0.25">
      <c r="A134" s="415">
        <f>A132+1</f>
        <v>65</v>
      </c>
      <c r="B134" s="408" t="s">
        <v>49</v>
      </c>
      <c r="C134" s="414"/>
      <c r="D134" s="414"/>
      <c r="E134" s="414"/>
      <c r="F134" s="414"/>
      <c r="G134" s="414"/>
      <c r="H134" s="413">
        <v>93.046839017266109</v>
      </c>
      <c r="I134" s="384" t="s">
        <v>342</v>
      </c>
      <c r="J134" s="390"/>
      <c r="K134" s="390"/>
      <c r="L134" s="390"/>
      <c r="M134" s="405">
        <v>5.26</v>
      </c>
      <c r="N134" s="390">
        <f>SUM(J134:M134)</f>
        <v>5.26</v>
      </c>
      <c r="O134" s="381">
        <v>5.26</v>
      </c>
      <c r="P134" s="381">
        <v>5.26</v>
      </c>
      <c r="Q134" s="381">
        <v>5.26</v>
      </c>
      <c r="R134" s="381">
        <v>5.26</v>
      </c>
      <c r="S134" s="381">
        <f>R134+Q134+P134+O134+N134</f>
        <v>26.299999999999997</v>
      </c>
      <c r="T134" s="403"/>
      <c r="U134" s="403"/>
      <c r="V134" s="403"/>
      <c r="W134" s="412">
        <v>9.5320698786356264</v>
      </c>
      <c r="X134" s="403">
        <f>SUM(T134:W134)</f>
        <v>9.5320698786356264</v>
      </c>
      <c r="Y134" s="411">
        <v>10.677966101694913</v>
      </c>
      <c r="Z134" s="411">
        <v>18.786419561368497</v>
      </c>
      <c r="AA134" s="411">
        <v>19.537876343823235</v>
      </c>
      <c r="AB134" s="411">
        <v>20.319391397576165</v>
      </c>
      <c r="AC134" s="410">
        <f>AB134+AA134+Z134+Y134+X134</f>
        <v>78.853723283098432</v>
      </c>
    </row>
    <row r="135" spans="1:29" x14ac:dyDescent="0.25">
      <c r="A135" s="409"/>
      <c r="B135" s="408"/>
      <c r="C135" s="407"/>
      <c r="D135" s="407"/>
      <c r="E135" s="407"/>
      <c r="F135" s="407"/>
      <c r="G135" s="407"/>
      <c r="H135" s="406"/>
      <c r="I135" s="384" t="s">
        <v>341</v>
      </c>
      <c r="J135" s="390"/>
      <c r="K135" s="390"/>
      <c r="L135" s="390"/>
      <c r="M135" s="405">
        <v>0.62</v>
      </c>
      <c r="N135" s="390">
        <f>SUM(J135:M135)</f>
        <v>0.62</v>
      </c>
      <c r="O135" s="381">
        <v>0.62</v>
      </c>
      <c r="P135" s="381">
        <v>0.62</v>
      </c>
      <c r="Q135" s="381">
        <v>0.62</v>
      </c>
      <c r="R135" s="381">
        <v>0.62</v>
      </c>
      <c r="S135" s="381">
        <f>R135+Q135+P135+O135+N135</f>
        <v>3.1</v>
      </c>
      <c r="T135" s="403"/>
      <c r="U135" s="403"/>
      <c r="V135" s="403"/>
      <c r="W135" s="404"/>
      <c r="X135" s="403"/>
      <c r="Y135" s="402"/>
      <c r="Z135" s="402"/>
      <c r="AA135" s="402"/>
      <c r="AB135" s="402"/>
      <c r="AC135" s="401"/>
    </row>
    <row r="136" spans="1:29" x14ac:dyDescent="0.25">
      <c r="A136" s="415">
        <f>A134+1</f>
        <v>66</v>
      </c>
      <c r="B136" s="419" t="s">
        <v>45</v>
      </c>
      <c r="C136" s="418"/>
      <c r="D136" s="418"/>
      <c r="E136" s="418"/>
      <c r="F136" s="418"/>
      <c r="G136" s="418"/>
      <c r="H136" s="413">
        <v>1017.13701440111</v>
      </c>
      <c r="I136" s="384" t="s">
        <v>342</v>
      </c>
      <c r="J136" s="390">
        <v>31.247</v>
      </c>
      <c r="K136" s="405">
        <v>32.11</v>
      </c>
      <c r="L136" s="405">
        <v>4.3</v>
      </c>
      <c r="M136" s="405">
        <v>4.5</v>
      </c>
      <c r="N136" s="390">
        <f>SUM(J136:M136)</f>
        <v>72.156999999999996</v>
      </c>
      <c r="O136" s="381">
        <v>72.16</v>
      </c>
      <c r="P136" s="381">
        <v>72.16</v>
      </c>
      <c r="Q136" s="381">
        <v>72.16</v>
      </c>
      <c r="R136" s="381">
        <v>72.16</v>
      </c>
      <c r="S136" s="381">
        <f>R136+Q136+P136+O136+N136</f>
        <v>360.79699999999997</v>
      </c>
      <c r="T136" s="412">
        <v>32.999825380000004</v>
      </c>
      <c r="U136" s="412">
        <v>27.517942989999998</v>
      </c>
      <c r="V136" s="412">
        <f>56.59+0.89</f>
        <v>57.480000000000004</v>
      </c>
      <c r="W136" s="412">
        <f>48.43+1.314-0.89</f>
        <v>48.853999999999999</v>
      </c>
      <c r="X136" s="412">
        <f>SUM(T136:W136)</f>
        <v>166.85176837</v>
      </c>
      <c r="Y136" s="411">
        <v>149.20623728813564</v>
      </c>
      <c r="Z136" s="411">
        <v>169.22033898305085</v>
      </c>
      <c r="AA136" s="411">
        <v>175.98915254237289</v>
      </c>
      <c r="AB136" s="411">
        <v>183.02871864406782</v>
      </c>
      <c r="AC136" s="410">
        <f>AB136+AA136+Z136+Y136+X136</f>
        <v>844.29621582762729</v>
      </c>
    </row>
    <row r="137" spans="1:29" x14ac:dyDescent="0.25">
      <c r="A137" s="409"/>
      <c r="B137" s="417"/>
      <c r="C137" s="416"/>
      <c r="D137" s="416"/>
      <c r="E137" s="416"/>
      <c r="F137" s="416"/>
      <c r="G137" s="416"/>
      <c r="H137" s="406"/>
      <c r="I137" s="384" t="s">
        <v>341</v>
      </c>
      <c r="J137" s="390">
        <v>1.0024999999999999</v>
      </c>
      <c r="K137" s="390">
        <v>1.0024999999999999</v>
      </c>
      <c r="L137" s="390">
        <v>1.0024999999999999</v>
      </c>
      <c r="M137" s="390">
        <v>1.0024999999999999</v>
      </c>
      <c r="N137" s="390">
        <f>SUM(J137:M137)</f>
        <v>4.01</v>
      </c>
      <c r="O137" s="381">
        <v>4.01</v>
      </c>
      <c r="P137" s="381">
        <v>4.01</v>
      </c>
      <c r="Q137" s="381">
        <v>4.01</v>
      </c>
      <c r="R137" s="381">
        <v>4.01</v>
      </c>
      <c r="S137" s="381">
        <f>R137+Q137+P137+O137+N137</f>
        <v>20.049999999999997</v>
      </c>
      <c r="T137" s="404"/>
      <c r="U137" s="404"/>
      <c r="V137" s="404"/>
      <c r="W137" s="404"/>
      <c r="X137" s="404"/>
      <c r="Y137" s="402"/>
      <c r="Z137" s="402"/>
      <c r="AA137" s="402"/>
      <c r="AB137" s="402"/>
      <c r="AC137" s="401"/>
    </row>
    <row r="138" spans="1:29" x14ac:dyDescent="0.25">
      <c r="A138" s="415">
        <f>A136+1</f>
        <v>67</v>
      </c>
      <c r="B138" s="408" t="s">
        <v>41</v>
      </c>
      <c r="C138" s="414"/>
      <c r="D138" s="414"/>
      <c r="E138" s="414"/>
      <c r="F138" s="414"/>
      <c r="G138" s="414"/>
      <c r="H138" s="413">
        <v>259.436185969402</v>
      </c>
      <c r="I138" s="384" t="s">
        <v>342</v>
      </c>
      <c r="J138" s="390">
        <v>2.3780000000000001</v>
      </c>
      <c r="K138" s="405">
        <v>3.9</v>
      </c>
      <c r="L138" s="405">
        <v>1.4</v>
      </c>
      <c r="M138" s="405">
        <v>1.6</v>
      </c>
      <c r="N138" s="390">
        <f>SUM(J138:M138)</f>
        <v>9.2780000000000005</v>
      </c>
      <c r="O138" s="381">
        <v>9.2799999999999994</v>
      </c>
      <c r="P138" s="381">
        <v>9.2799999999999994</v>
      </c>
      <c r="Q138" s="381">
        <v>9.2799999999999994</v>
      </c>
      <c r="R138" s="381">
        <v>9.2799999999999994</v>
      </c>
      <c r="S138" s="381">
        <f>R138+Q138+P138+O138+N138</f>
        <v>46.397999999999996</v>
      </c>
      <c r="T138" s="412">
        <v>0.60850099999999996</v>
      </c>
      <c r="U138" s="412">
        <v>7.3582145200000006</v>
      </c>
      <c r="V138" s="412">
        <v>8.9629999999999992</v>
      </c>
      <c r="W138" s="412">
        <v>10.923088546723259</v>
      </c>
      <c r="X138" s="403">
        <f>SUM(T138:W138)</f>
        <v>27.852804066723259</v>
      </c>
      <c r="Y138" s="411">
        <v>44.082440677966105</v>
      </c>
      <c r="Z138" s="411">
        <v>47.273784947685606</v>
      </c>
      <c r="AA138" s="411">
        <v>48.69199849611617</v>
      </c>
      <c r="AB138" s="411">
        <v>50.152758450999656</v>
      </c>
      <c r="AC138" s="410">
        <f>AB138+AA138+Z138+Y138+X138</f>
        <v>218.0537866394908</v>
      </c>
    </row>
    <row r="139" spans="1:29" x14ac:dyDescent="0.25">
      <c r="A139" s="409"/>
      <c r="B139" s="408"/>
      <c r="C139" s="407"/>
      <c r="D139" s="407"/>
      <c r="E139" s="407"/>
      <c r="F139" s="407"/>
      <c r="G139" s="407"/>
      <c r="H139" s="406"/>
      <c r="I139" s="384" t="s">
        <v>341</v>
      </c>
      <c r="J139" s="390">
        <v>0.90600000000000003</v>
      </c>
      <c r="K139" s="405">
        <v>0.41</v>
      </c>
      <c r="L139" s="405">
        <v>0.1</v>
      </c>
      <c r="M139" s="405">
        <v>0.1</v>
      </c>
      <c r="N139" s="390">
        <f>SUM(J139:M139)</f>
        <v>1.5160000000000002</v>
      </c>
      <c r="O139" s="381">
        <v>1.52</v>
      </c>
      <c r="P139" s="381">
        <v>1.52</v>
      </c>
      <c r="Q139" s="381">
        <v>1.52</v>
      </c>
      <c r="R139" s="381">
        <v>1.52</v>
      </c>
      <c r="S139" s="381">
        <f>R139+Q139+P139+O139+N139</f>
        <v>7.5960000000000001</v>
      </c>
      <c r="T139" s="404"/>
      <c r="U139" s="404"/>
      <c r="V139" s="404"/>
      <c r="W139" s="404"/>
      <c r="X139" s="403"/>
      <c r="Y139" s="402"/>
      <c r="Z139" s="402"/>
      <c r="AA139" s="402"/>
      <c r="AB139" s="402"/>
      <c r="AC139" s="401"/>
    </row>
    <row r="140" spans="1:29" ht="24" x14ac:dyDescent="0.25">
      <c r="A140" s="393">
        <f>A138+1</f>
        <v>68</v>
      </c>
      <c r="B140" s="400" t="s">
        <v>406</v>
      </c>
      <c r="C140" s="400"/>
      <c r="D140" s="400"/>
      <c r="E140" s="400"/>
      <c r="F140" s="400"/>
      <c r="G140" s="400"/>
      <c r="H140" s="391">
        <v>45.222319999999996</v>
      </c>
      <c r="I140" s="384" t="s">
        <v>342</v>
      </c>
      <c r="J140" s="390"/>
      <c r="K140" s="390"/>
      <c r="L140" s="390"/>
      <c r="M140" s="390">
        <v>19.100000000000001</v>
      </c>
      <c r="N140" s="390">
        <f>SUM(J140:M140)</f>
        <v>19.100000000000001</v>
      </c>
      <c r="O140" s="381"/>
      <c r="P140" s="381"/>
      <c r="Q140" s="381"/>
      <c r="R140" s="381"/>
      <c r="S140" s="381">
        <f>R140+Q140+P140+O140+N140</f>
        <v>19.100000000000001</v>
      </c>
      <c r="T140" s="380"/>
      <c r="U140" s="380"/>
      <c r="V140" s="380"/>
      <c r="W140" s="380"/>
      <c r="X140" s="379"/>
      <c r="Y140" s="381"/>
      <c r="Z140" s="381"/>
      <c r="AA140" s="381"/>
      <c r="AB140" s="381"/>
      <c r="AC140" s="388">
        <f>AB140+AA140+Z140+Y140+X140</f>
        <v>0</v>
      </c>
    </row>
    <row r="141" spans="1:29" x14ac:dyDescent="0.25">
      <c r="A141" s="393"/>
      <c r="B141" s="396" t="s">
        <v>34</v>
      </c>
      <c r="C141" s="396"/>
      <c r="D141" s="396"/>
      <c r="E141" s="396"/>
      <c r="F141" s="396"/>
      <c r="G141" s="396"/>
      <c r="H141" s="385">
        <f>H142</f>
        <v>899.50877680760027</v>
      </c>
      <c r="I141" s="384"/>
      <c r="J141" s="390"/>
      <c r="K141" s="390"/>
      <c r="L141" s="390"/>
      <c r="M141" s="390"/>
      <c r="N141" s="390"/>
      <c r="O141" s="381"/>
      <c r="P141" s="381"/>
      <c r="Q141" s="381"/>
      <c r="R141" s="381"/>
      <c r="S141" s="381">
        <f>R141+Q141+P141+O141+N141</f>
        <v>0</v>
      </c>
      <c r="T141" s="380"/>
      <c r="U141" s="380"/>
      <c r="V141" s="380"/>
      <c r="W141" s="380"/>
      <c r="X141" s="379"/>
      <c r="Y141" s="378">
        <f>Y142</f>
        <v>748.305084745763</v>
      </c>
      <c r="Z141" s="378">
        <f>Z142</f>
        <v>0</v>
      </c>
      <c r="AA141" s="378">
        <f>AA142</f>
        <v>0</v>
      </c>
      <c r="AB141" s="378">
        <f>AB142</f>
        <v>0</v>
      </c>
      <c r="AC141" s="377">
        <f>AC142</f>
        <v>748.305084745763</v>
      </c>
    </row>
    <row r="142" spans="1:29" x14ac:dyDescent="0.25">
      <c r="A142" s="393"/>
      <c r="B142" s="396" t="s">
        <v>405</v>
      </c>
      <c r="C142" s="396"/>
      <c r="D142" s="396"/>
      <c r="E142" s="396"/>
      <c r="F142" s="396"/>
      <c r="G142" s="396"/>
      <c r="H142" s="385">
        <f>H143</f>
        <v>899.50877680760027</v>
      </c>
      <c r="I142" s="384"/>
      <c r="J142" s="383"/>
      <c r="K142" s="383"/>
      <c r="L142" s="383"/>
      <c r="M142" s="383"/>
      <c r="N142" s="383"/>
      <c r="O142" s="382"/>
      <c r="P142" s="382"/>
      <c r="Q142" s="382"/>
      <c r="R142" s="382"/>
      <c r="S142" s="381">
        <f>R142+Q142+P142+O142+N142</f>
        <v>0</v>
      </c>
      <c r="T142" s="380"/>
      <c r="U142" s="380"/>
      <c r="V142" s="380"/>
      <c r="W142" s="380"/>
      <c r="X142" s="379"/>
      <c r="Y142" s="378">
        <f>Y143</f>
        <v>748.305084745763</v>
      </c>
      <c r="Z142" s="378">
        <f>Z143</f>
        <v>0</v>
      </c>
      <c r="AA142" s="378">
        <f>AA143</f>
        <v>0</v>
      </c>
      <c r="AB142" s="378">
        <f>AB143</f>
        <v>0</v>
      </c>
      <c r="AC142" s="377">
        <f>AC143</f>
        <v>748.305084745763</v>
      </c>
    </row>
    <row r="143" spans="1:29" ht="24" x14ac:dyDescent="0.25">
      <c r="A143" s="393">
        <f>A140+1</f>
        <v>69</v>
      </c>
      <c r="B143" s="399" t="s">
        <v>404</v>
      </c>
      <c r="C143" s="399"/>
      <c r="D143" s="399"/>
      <c r="E143" s="399"/>
      <c r="F143" s="399"/>
      <c r="G143" s="399"/>
      <c r="H143" s="391">
        <v>899.50877680760027</v>
      </c>
      <c r="I143" s="384" t="s">
        <v>342</v>
      </c>
      <c r="J143" s="383"/>
      <c r="K143" s="383"/>
      <c r="L143" s="383"/>
      <c r="M143" s="383"/>
      <c r="N143" s="383"/>
      <c r="O143" s="381">
        <v>7.27</v>
      </c>
      <c r="P143" s="382"/>
      <c r="Q143" s="382"/>
      <c r="R143" s="382"/>
      <c r="S143" s="381">
        <f>R143+Q143+P143+O143+N143</f>
        <v>7.27</v>
      </c>
      <c r="T143" s="380"/>
      <c r="U143" s="380"/>
      <c r="V143" s="380"/>
      <c r="W143" s="380"/>
      <c r="X143" s="380"/>
      <c r="Y143" s="389">
        <f>'[2]2.1'!GC186</f>
        <v>748.305084745763</v>
      </c>
      <c r="Z143" s="382"/>
      <c r="AA143" s="382"/>
      <c r="AB143" s="382"/>
      <c r="AC143" s="388">
        <f>AB143+AA143+Z143+Y143+X143</f>
        <v>748.305084745763</v>
      </c>
    </row>
    <row r="144" spans="1:29" x14ac:dyDescent="0.25">
      <c r="A144" s="398" t="s">
        <v>29</v>
      </c>
      <c r="B144" s="396" t="s">
        <v>28</v>
      </c>
      <c r="C144" s="396"/>
      <c r="D144" s="396"/>
      <c r="E144" s="396"/>
      <c r="F144" s="396"/>
      <c r="G144" s="396"/>
      <c r="H144" s="385"/>
      <c r="I144" s="384"/>
      <c r="J144" s="383"/>
      <c r="K144" s="383"/>
      <c r="L144" s="383"/>
      <c r="M144" s="383"/>
      <c r="N144" s="383"/>
      <c r="O144" s="382"/>
      <c r="P144" s="382"/>
      <c r="Q144" s="382"/>
      <c r="R144" s="382"/>
      <c r="S144" s="381">
        <f>R144+Q144+P144+O144+N144</f>
        <v>0</v>
      </c>
      <c r="T144" s="380"/>
      <c r="U144" s="380"/>
      <c r="V144" s="380"/>
      <c r="W144" s="380"/>
      <c r="X144" s="380"/>
      <c r="Y144" s="382"/>
      <c r="Z144" s="382"/>
      <c r="AA144" s="382"/>
      <c r="AB144" s="382"/>
      <c r="AC144" s="394"/>
    </row>
    <row r="145" spans="1:29" ht="24" x14ac:dyDescent="0.25">
      <c r="A145" s="398" t="s">
        <v>403</v>
      </c>
      <c r="B145" s="396" t="s">
        <v>26</v>
      </c>
      <c r="C145" s="396"/>
      <c r="D145" s="396"/>
      <c r="E145" s="396"/>
      <c r="F145" s="396"/>
      <c r="G145" s="396"/>
      <c r="H145" s="391"/>
      <c r="I145" s="384"/>
      <c r="J145" s="383"/>
      <c r="K145" s="383"/>
      <c r="L145" s="383"/>
      <c r="M145" s="383"/>
      <c r="N145" s="383"/>
      <c r="O145" s="382"/>
      <c r="P145" s="382"/>
      <c r="Q145" s="382"/>
      <c r="R145" s="382"/>
      <c r="S145" s="381">
        <f>R145+Q145+P145+O145+N145</f>
        <v>0</v>
      </c>
      <c r="T145" s="380"/>
      <c r="U145" s="380"/>
      <c r="V145" s="380"/>
      <c r="W145" s="380"/>
      <c r="X145" s="379"/>
      <c r="Y145" s="382"/>
      <c r="Z145" s="382"/>
      <c r="AA145" s="382"/>
      <c r="AB145" s="382"/>
      <c r="AC145" s="394"/>
    </row>
    <row r="146" spans="1:29" x14ac:dyDescent="0.25">
      <c r="A146" s="397" t="s">
        <v>402</v>
      </c>
      <c r="B146" s="396" t="s">
        <v>24</v>
      </c>
      <c r="C146" s="396"/>
      <c r="D146" s="396"/>
      <c r="E146" s="396"/>
      <c r="F146" s="396"/>
      <c r="G146" s="396"/>
      <c r="H146" s="395">
        <f>H147</f>
        <v>10.68414834</v>
      </c>
      <c r="I146" s="384"/>
      <c r="J146" s="383"/>
      <c r="K146" s="383"/>
      <c r="L146" s="390"/>
      <c r="M146" s="383"/>
      <c r="N146" s="383"/>
      <c r="O146" s="382"/>
      <c r="P146" s="382"/>
      <c r="Q146" s="382"/>
      <c r="R146" s="382"/>
      <c r="S146" s="381">
        <f>R146+Q146+P146+O146+N146</f>
        <v>0</v>
      </c>
      <c r="T146" s="380"/>
      <c r="U146" s="380"/>
      <c r="V146" s="380"/>
      <c r="W146" s="380"/>
      <c r="X146" s="379"/>
      <c r="Y146" s="382"/>
      <c r="Z146" s="382"/>
      <c r="AA146" s="382"/>
      <c r="AB146" s="382"/>
      <c r="AC146" s="394"/>
    </row>
    <row r="147" spans="1:29" x14ac:dyDescent="0.25">
      <c r="A147" s="393">
        <f>A143+1</f>
        <v>70</v>
      </c>
      <c r="B147" s="392" t="s">
        <v>23</v>
      </c>
      <c r="C147" s="392"/>
      <c r="D147" s="392"/>
      <c r="E147" s="392"/>
      <c r="F147" s="392"/>
      <c r="G147" s="392"/>
      <c r="H147" s="391">
        <v>10.68414834</v>
      </c>
      <c r="I147" s="384"/>
      <c r="J147" s="390"/>
      <c r="K147" s="390"/>
      <c r="L147" s="390"/>
      <c r="M147" s="390"/>
      <c r="N147" s="390"/>
      <c r="O147" s="381"/>
      <c r="P147" s="381"/>
      <c r="Q147" s="381"/>
      <c r="R147" s="381"/>
      <c r="S147" s="381">
        <f>R147+Q147+P147+O147+N147</f>
        <v>0</v>
      </c>
      <c r="T147" s="380"/>
      <c r="U147" s="380"/>
      <c r="V147" s="380"/>
      <c r="W147" s="380"/>
      <c r="X147" s="380"/>
      <c r="Y147" s="389"/>
      <c r="Z147" s="381"/>
      <c r="AA147" s="381"/>
      <c r="AB147" s="381"/>
      <c r="AC147" s="388">
        <f>AB147+AA147+Z147+Y147+X147</f>
        <v>0</v>
      </c>
    </row>
    <row r="148" spans="1:29" x14ac:dyDescent="0.25">
      <c r="A148" s="387" t="s">
        <v>20</v>
      </c>
      <c r="B148" s="386" t="s">
        <v>19</v>
      </c>
      <c r="C148" s="386"/>
      <c r="D148" s="386"/>
      <c r="E148" s="386"/>
      <c r="F148" s="386"/>
      <c r="G148" s="386"/>
      <c r="H148" s="385"/>
      <c r="I148" s="384"/>
      <c r="J148" s="383"/>
      <c r="K148" s="383"/>
      <c r="L148" s="383"/>
      <c r="M148" s="383"/>
      <c r="N148" s="383"/>
      <c r="O148" s="382"/>
      <c r="P148" s="382"/>
      <c r="Q148" s="382"/>
      <c r="R148" s="382"/>
      <c r="S148" s="381"/>
      <c r="T148" s="380"/>
      <c r="U148" s="379"/>
      <c r="V148" s="380"/>
      <c r="W148" s="380"/>
      <c r="X148" s="379"/>
      <c r="Y148" s="378"/>
      <c r="Z148" s="378"/>
      <c r="AA148" s="378"/>
      <c r="AB148" s="378"/>
      <c r="AC148" s="377"/>
    </row>
    <row r="149" spans="1:29" x14ac:dyDescent="0.25">
      <c r="A149" s="376"/>
      <c r="B149" s="375"/>
      <c r="C149" s="375"/>
      <c r="D149" s="375"/>
      <c r="E149" s="375"/>
      <c r="F149" s="375"/>
      <c r="G149" s="375"/>
      <c r="H149" s="369"/>
      <c r="I149" s="374"/>
      <c r="J149" s="366"/>
      <c r="K149" s="366"/>
      <c r="L149" s="366"/>
      <c r="M149" s="366"/>
      <c r="N149" s="366"/>
      <c r="O149" s="363"/>
      <c r="P149" s="363"/>
      <c r="Q149" s="363"/>
      <c r="R149" s="363"/>
      <c r="S149" s="363"/>
      <c r="T149" s="373"/>
      <c r="U149" s="373"/>
      <c r="V149" s="373"/>
      <c r="W149" s="373"/>
      <c r="X149" s="372"/>
      <c r="Y149" s="363"/>
      <c r="Z149" s="363"/>
      <c r="AA149" s="363"/>
      <c r="AB149" s="363"/>
      <c r="AC149" s="363"/>
    </row>
    <row r="150" spans="1:29" x14ac:dyDescent="0.25">
      <c r="A150" s="376"/>
      <c r="B150" s="375"/>
      <c r="C150" s="375"/>
      <c r="D150" s="375"/>
      <c r="E150" s="375"/>
      <c r="F150" s="375"/>
      <c r="G150" s="375"/>
      <c r="H150" s="369"/>
      <c r="I150" s="374"/>
      <c r="J150" s="366"/>
      <c r="K150" s="366"/>
      <c r="L150" s="366"/>
      <c r="M150" s="366"/>
      <c r="N150" s="366"/>
      <c r="O150" s="363"/>
      <c r="P150" s="363"/>
      <c r="Q150" s="363"/>
      <c r="R150" s="363"/>
      <c r="S150" s="363"/>
      <c r="T150" s="373"/>
      <c r="U150" s="373"/>
      <c r="V150" s="373"/>
      <c r="W150" s="373"/>
      <c r="X150" s="372"/>
      <c r="Y150" s="363"/>
      <c r="Z150" s="363"/>
      <c r="AA150" s="363"/>
      <c r="AB150" s="363"/>
      <c r="AC150" s="363"/>
    </row>
    <row r="151" spans="1:29" x14ac:dyDescent="0.25">
      <c r="A151" s="376"/>
      <c r="B151" s="375"/>
      <c r="C151" s="375"/>
      <c r="D151" s="375"/>
      <c r="E151" s="375"/>
      <c r="F151" s="375"/>
      <c r="G151" s="375"/>
      <c r="H151" s="369"/>
      <c r="I151" s="374"/>
      <c r="J151" s="366"/>
      <c r="K151" s="366"/>
      <c r="L151" s="366"/>
      <c r="M151" s="366"/>
      <c r="N151" s="366"/>
      <c r="O151" s="363"/>
      <c r="P151" s="363"/>
      <c r="Q151" s="363"/>
      <c r="R151" s="363"/>
      <c r="S151" s="363"/>
      <c r="T151" s="373"/>
      <c r="U151" s="373"/>
      <c r="V151" s="373"/>
      <c r="W151" s="373"/>
      <c r="X151" s="372"/>
      <c r="Y151" s="363"/>
      <c r="Z151" s="363"/>
      <c r="AA151" s="363"/>
      <c r="AB151" s="363"/>
      <c r="AC151" s="363"/>
    </row>
    <row r="152" spans="1:29" x14ac:dyDescent="0.25">
      <c r="A152" s="376"/>
      <c r="B152" s="375"/>
      <c r="C152" s="375"/>
      <c r="D152" s="375"/>
      <c r="E152" s="375"/>
      <c r="F152" s="375"/>
      <c r="G152" s="375"/>
      <c r="H152" s="369"/>
      <c r="I152" s="374"/>
      <c r="J152" s="366"/>
      <c r="K152" s="366"/>
      <c r="L152" s="366"/>
      <c r="M152" s="366"/>
      <c r="N152" s="366"/>
      <c r="O152" s="363"/>
      <c r="P152" s="363"/>
      <c r="Q152" s="363"/>
      <c r="R152" s="363"/>
      <c r="S152" s="363"/>
      <c r="T152" s="373"/>
      <c r="U152" s="373"/>
      <c r="V152" s="373"/>
      <c r="W152" s="373"/>
      <c r="X152" s="372"/>
      <c r="Y152" s="363"/>
      <c r="Z152" s="363"/>
      <c r="AA152" s="363"/>
      <c r="AB152" s="363"/>
      <c r="AC152" s="363"/>
    </row>
    <row r="153" spans="1:29" x14ac:dyDescent="0.25">
      <c r="A153" s="376"/>
      <c r="B153" s="375"/>
      <c r="C153" s="375"/>
      <c r="D153" s="375"/>
      <c r="E153" s="375"/>
      <c r="F153" s="375"/>
      <c r="G153" s="375"/>
      <c r="H153" s="369"/>
      <c r="I153" s="374"/>
      <c r="J153" s="366"/>
      <c r="K153" s="366"/>
      <c r="L153" s="366"/>
      <c r="M153" s="366"/>
      <c r="N153" s="366"/>
      <c r="O153" s="363"/>
      <c r="P153" s="363"/>
      <c r="Q153" s="363"/>
      <c r="R153" s="363"/>
      <c r="S153" s="363"/>
      <c r="T153" s="373"/>
      <c r="U153" s="373"/>
      <c r="V153" s="373"/>
      <c r="W153" s="373"/>
      <c r="X153" s="372"/>
      <c r="Y153" s="363"/>
      <c r="Z153" s="363"/>
      <c r="AA153" s="363"/>
      <c r="AB153" s="363"/>
      <c r="AC153" s="363"/>
    </row>
    <row r="154" spans="1:29" x14ac:dyDescent="0.25">
      <c r="A154" s="376"/>
      <c r="B154" s="375"/>
      <c r="C154" s="375"/>
      <c r="D154" s="375"/>
      <c r="E154" s="375"/>
      <c r="F154" s="375"/>
      <c r="G154" s="375"/>
      <c r="H154" s="369"/>
      <c r="I154" s="374"/>
      <c r="J154" s="366"/>
      <c r="K154" s="366"/>
      <c r="L154" s="366"/>
      <c r="M154" s="366"/>
      <c r="N154" s="366"/>
      <c r="O154" s="363"/>
      <c r="P154" s="363"/>
      <c r="Q154" s="363"/>
      <c r="R154" s="363"/>
      <c r="S154" s="363"/>
      <c r="T154" s="373"/>
      <c r="U154" s="373"/>
      <c r="V154" s="373"/>
      <c r="W154" s="373"/>
      <c r="X154" s="372"/>
      <c r="Y154" s="363"/>
      <c r="Z154" s="363"/>
      <c r="AA154" s="363"/>
      <c r="AB154" s="363"/>
      <c r="AC154" s="363"/>
    </row>
    <row r="155" spans="1:29" x14ac:dyDescent="0.25">
      <c r="A155" s="376"/>
      <c r="B155" s="375"/>
      <c r="C155" s="375"/>
      <c r="D155" s="375"/>
      <c r="E155" s="375"/>
      <c r="F155" s="375"/>
      <c r="G155" s="375"/>
      <c r="H155" s="369"/>
      <c r="I155" s="374"/>
      <c r="J155" s="366"/>
      <c r="K155" s="366"/>
      <c r="L155" s="366"/>
      <c r="M155" s="366"/>
      <c r="N155" s="366"/>
      <c r="O155" s="363"/>
      <c r="P155" s="363"/>
      <c r="Q155" s="363"/>
      <c r="R155" s="363"/>
      <c r="S155" s="363"/>
      <c r="T155" s="373"/>
      <c r="U155" s="373"/>
      <c r="V155" s="373"/>
      <c r="W155" s="373"/>
      <c r="X155" s="372"/>
      <c r="Y155" s="363"/>
      <c r="Z155" s="363"/>
      <c r="AA155" s="363"/>
      <c r="AB155" s="363"/>
      <c r="AC155" s="363"/>
    </row>
    <row r="156" spans="1:29" x14ac:dyDescent="0.25">
      <c r="A156" s="376"/>
      <c r="B156" s="375"/>
      <c r="C156" s="375"/>
      <c r="D156" s="375"/>
      <c r="E156" s="375"/>
      <c r="F156" s="375"/>
      <c r="G156" s="375"/>
      <c r="H156" s="369"/>
      <c r="I156" s="374"/>
      <c r="J156" s="366"/>
      <c r="K156" s="366"/>
      <c r="L156" s="366"/>
      <c r="M156" s="366"/>
      <c r="N156" s="366"/>
      <c r="O156" s="363"/>
      <c r="P156" s="363"/>
      <c r="Q156" s="363"/>
      <c r="R156" s="363"/>
      <c r="S156" s="363"/>
      <c r="T156" s="373"/>
      <c r="U156" s="373"/>
      <c r="V156" s="373"/>
      <c r="W156" s="373"/>
      <c r="X156" s="372"/>
      <c r="Y156" s="363"/>
      <c r="Z156" s="363"/>
      <c r="AA156" s="363"/>
      <c r="AB156" s="363"/>
      <c r="AC156" s="363"/>
    </row>
    <row r="157" spans="1:29" x14ac:dyDescent="0.25">
      <c r="A157" s="376"/>
      <c r="B157" s="375"/>
      <c r="C157" s="375"/>
      <c r="D157" s="375"/>
      <c r="E157" s="375"/>
      <c r="F157" s="375"/>
      <c r="G157" s="375"/>
      <c r="H157" s="369"/>
      <c r="I157" s="374"/>
      <c r="J157" s="366"/>
      <c r="K157" s="366"/>
      <c r="L157" s="366"/>
      <c r="M157" s="366"/>
      <c r="N157" s="366"/>
      <c r="O157" s="363"/>
      <c r="P157" s="363"/>
      <c r="Q157" s="363"/>
      <c r="R157" s="363"/>
      <c r="S157" s="363"/>
      <c r="T157" s="373"/>
      <c r="U157" s="373"/>
      <c r="V157" s="373"/>
      <c r="W157" s="373"/>
      <c r="X157" s="372"/>
      <c r="Y157" s="363"/>
      <c r="Z157" s="363"/>
      <c r="AA157" s="363"/>
      <c r="AB157" s="363"/>
      <c r="AC157" s="363"/>
    </row>
    <row r="158" spans="1:29" x14ac:dyDescent="0.25">
      <c r="A158" s="376"/>
      <c r="B158" s="375"/>
      <c r="C158" s="375"/>
      <c r="D158" s="375"/>
      <c r="E158" s="375"/>
      <c r="F158" s="375"/>
      <c r="G158" s="375"/>
      <c r="H158" s="369"/>
      <c r="I158" s="374"/>
      <c r="J158" s="366"/>
      <c r="K158" s="366"/>
      <c r="L158" s="366"/>
      <c r="M158" s="366"/>
      <c r="N158" s="366"/>
      <c r="O158" s="363"/>
      <c r="P158" s="363"/>
      <c r="Q158" s="363"/>
      <c r="R158" s="363"/>
      <c r="S158" s="363"/>
      <c r="T158" s="373"/>
      <c r="U158" s="373"/>
      <c r="V158" s="373"/>
      <c r="W158" s="373"/>
      <c r="X158" s="372"/>
      <c r="Y158" s="363"/>
      <c r="Z158" s="363"/>
      <c r="AA158" s="363"/>
      <c r="AB158" s="363"/>
      <c r="AC158" s="363"/>
    </row>
    <row r="159" spans="1:29" x14ac:dyDescent="0.25">
      <c r="A159" s="376"/>
      <c r="B159" s="375"/>
      <c r="C159" s="375"/>
      <c r="D159" s="375"/>
      <c r="E159" s="375"/>
      <c r="F159" s="375"/>
      <c r="G159" s="375"/>
      <c r="H159" s="369"/>
      <c r="I159" s="374"/>
      <c r="J159" s="366"/>
      <c r="K159" s="366"/>
      <c r="L159" s="366"/>
      <c r="M159" s="366"/>
      <c r="N159" s="366"/>
      <c r="O159" s="363"/>
      <c r="P159" s="363"/>
      <c r="Q159" s="363"/>
      <c r="R159" s="363"/>
      <c r="S159" s="363"/>
      <c r="T159" s="373"/>
      <c r="U159" s="373"/>
      <c r="V159" s="373"/>
      <c r="W159" s="373"/>
      <c r="X159" s="372"/>
      <c r="Y159" s="363"/>
      <c r="Z159" s="363"/>
      <c r="AA159" s="363"/>
      <c r="AB159" s="363"/>
      <c r="AC159" s="363"/>
    </row>
    <row r="160" spans="1:29" x14ac:dyDescent="0.25">
      <c r="A160" s="376"/>
      <c r="B160" s="375"/>
      <c r="C160" s="375"/>
      <c r="D160" s="375"/>
      <c r="E160" s="375"/>
      <c r="F160" s="375"/>
      <c r="G160" s="375"/>
      <c r="H160" s="369"/>
      <c r="I160" s="374"/>
      <c r="J160" s="366"/>
      <c r="K160" s="366"/>
      <c r="L160" s="366"/>
      <c r="M160" s="366"/>
      <c r="N160" s="366"/>
      <c r="O160" s="363"/>
      <c r="P160" s="363"/>
      <c r="Q160" s="363"/>
      <c r="R160" s="363"/>
      <c r="S160" s="363"/>
      <c r="T160" s="373"/>
      <c r="U160" s="373"/>
      <c r="V160" s="373"/>
      <c r="W160" s="373"/>
      <c r="X160" s="372"/>
      <c r="Y160" s="363"/>
      <c r="Z160" s="363"/>
      <c r="AA160" s="363"/>
      <c r="AB160" s="363"/>
      <c r="AC160" s="363"/>
    </row>
    <row r="161" spans="1:29" x14ac:dyDescent="0.25">
      <c r="A161" s="376"/>
      <c r="B161" s="375"/>
      <c r="C161" s="375"/>
      <c r="D161" s="375"/>
      <c r="E161" s="375"/>
      <c r="F161" s="375"/>
      <c r="G161" s="375"/>
      <c r="H161" s="369"/>
      <c r="I161" s="374"/>
      <c r="J161" s="366"/>
      <c r="K161" s="366"/>
      <c r="L161" s="366"/>
      <c r="M161" s="366"/>
      <c r="N161" s="366"/>
      <c r="O161" s="363"/>
      <c r="P161" s="363"/>
      <c r="Q161" s="363"/>
      <c r="R161" s="363"/>
      <c r="S161" s="363"/>
      <c r="T161" s="373"/>
      <c r="U161" s="373"/>
      <c r="V161" s="373"/>
      <c r="W161" s="373"/>
      <c r="X161" s="372"/>
      <c r="Y161" s="363"/>
      <c r="Z161" s="363"/>
      <c r="AA161" s="363"/>
      <c r="AB161" s="363"/>
      <c r="AC161" s="363"/>
    </row>
    <row r="162" spans="1:29" x14ac:dyDescent="0.25">
      <c r="A162" s="376"/>
      <c r="B162" s="375"/>
      <c r="C162" s="375"/>
      <c r="D162" s="375"/>
      <c r="E162" s="375"/>
      <c r="F162" s="375"/>
      <c r="G162" s="375"/>
      <c r="H162" s="369"/>
      <c r="I162" s="374"/>
      <c r="J162" s="366"/>
      <c r="K162" s="366"/>
      <c r="L162" s="366"/>
      <c r="M162" s="366"/>
      <c r="N162" s="366"/>
      <c r="O162" s="363"/>
      <c r="P162" s="363"/>
      <c r="Q162" s="363"/>
      <c r="R162" s="363"/>
      <c r="S162" s="363"/>
      <c r="T162" s="373"/>
      <c r="U162" s="373"/>
      <c r="V162" s="373"/>
      <c r="W162" s="373"/>
      <c r="X162" s="372"/>
      <c r="Y162" s="363"/>
      <c r="Z162" s="363"/>
      <c r="AA162" s="363"/>
      <c r="AB162" s="363"/>
      <c r="AC162" s="363"/>
    </row>
    <row r="163" spans="1:29" x14ac:dyDescent="0.25">
      <c r="A163" s="376"/>
      <c r="B163" s="375"/>
      <c r="C163" s="375"/>
      <c r="D163" s="375"/>
      <c r="E163" s="375"/>
      <c r="F163" s="375"/>
      <c r="G163" s="375"/>
      <c r="H163" s="369"/>
      <c r="I163" s="374"/>
      <c r="J163" s="366"/>
      <c r="K163" s="366"/>
      <c r="L163" s="366"/>
      <c r="M163" s="366"/>
      <c r="N163" s="366"/>
      <c r="O163" s="363"/>
      <c r="P163" s="363"/>
      <c r="Q163" s="363"/>
      <c r="R163" s="363"/>
      <c r="S163" s="363"/>
      <c r="T163" s="373"/>
      <c r="U163" s="373"/>
      <c r="V163" s="373"/>
      <c r="W163" s="373"/>
      <c r="X163" s="372"/>
      <c r="Y163" s="363"/>
      <c r="Z163" s="363"/>
      <c r="AA163" s="363"/>
      <c r="AB163" s="363"/>
      <c r="AC163" s="363"/>
    </row>
    <row r="164" spans="1:29" x14ac:dyDescent="0.25">
      <c r="A164" s="376"/>
      <c r="B164" s="375"/>
      <c r="C164" s="375"/>
      <c r="D164" s="375"/>
      <c r="E164" s="375"/>
      <c r="F164" s="375"/>
      <c r="G164" s="375"/>
      <c r="H164" s="369"/>
      <c r="I164" s="374"/>
      <c r="J164" s="366"/>
      <c r="K164" s="366"/>
      <c r="L164" s="366"/>
      <c r="M164" s="366"/>
      <c r="N164" s="366"/>
      <c r="O164" s="363"/>
      <c r="P164" s="363"/>
      <c r="Q164" s="363"/>
      <c r="R164" s="363"/>
      <c r="S164" s="363"/>
      <c r="T164" s="373"/>
      <c r="U164" s="373"/>
      <c r="V164" s="373"/>
      <c r="W164" s="373"/>
      <c r="X164" s="372"/>
      <c r="Y164" s="363"/>
      <c r="Z164" s="363"/>
      <c r="AA164" s="363"/>
      <c r="AB164" s="363"/>
      <c r="AC164" s="363"/>
    </row>
    <row r="165" spans="1:29" x14ac:dyDescent="0.25">
      <c r="A165" s="371"/>
      <c r="B165" s="370"/>
      <c r="C165" s="370"/>
      <c r="D165" s="370"/>
      <c r="E165" s="370"/>
      <c r="F165" s="370"/>
      <c r="G165" s="370"/>
      <c r="H165" s="369"/>
      <c r="I165" s="368"/>
      <c r="J165" s="367"/>
      <c r="K165" s="367"/>
      <c r="L165" s="367"/>
      <c r="M165" s="367"/>
      <c r="N165" s="366"/>
      <c r="O165" s="363"/>
      <c r="P165" s="363"/>
      <c r="Q165" s="363"/>
      <c r="R165" s="363"/>
      <c r="S165" s="363"/>
      <c r="T165" s="365"/>
      <c r="U165" s="365"/>
      <c r="V165" s="365"/>
      <c r="W165" s="365"/>
      <c r="X165" s="364"/>
      <c r="Y165" s="363"/>
      <c r="Z165" s="363"/>
      <c r="AA165" s="363"/>
      <c r="AB165" s="363"/>
      <c r="AC165" s="363"/>
    </row>
    <row r="166" spans="1:29" x14ac:dyDescent="0.25">
      <c r="A166" s="371"/>
      <c r="B166" s="370"/>
      <c r="C166" s="370"/>
      <c r="D166" s="370"/>
      <c r="E166" s="370"/>
      <c r="F166" s="370"/>
      <c r="G166" s="370"/>
      <c r="H166" s="369"/>
      <c r="I166" s="368"/>
      <c r="J166" s="367"/>
      <c r="K166" s="367"/>
      <c r="L166" s="367"/>
      <c r="M166" s="367"/>
      <c r="N166" s="366"/>
      <c r="O166" s="363"/>
      <c r="P166" s="363"/>
      <c r="Q166" s="363"/>
      <c r="R166" s="363"/>
      <c r="S166" s="363"/>
      <c r="T166" s="365"/>
      <c r="U166" s="365"/>
      <c r="V166" s="365"/>
      <c r="W166" s="365"/>
      <c r="X166" s="364"/>
      <c r="Y166" s="363"/>
      <c r="Z166" s="363"/>
      <c r="AA166" s="363"/>
      <c r="AB166" s="363"/>
      <c r="AC166" s="363"/>
    </row>
    <row r="167" spans="1:29" x14ac:dyDescent="0.25">
      <c r="A167" s="371"/>
      <c r="B167" s="370"/>
      <c r="C167" s="370"/>
      <c r="D167" s="370"/>
      <c r="E167" s="370"/>
      <c r="F167" s="370"/>
      <c r="G167" s="370"/>
      <c r="H167" s="369"/>
      <c r="I167" s="368"/>
      <c r="J167" s="367"/>
      <c r="K167" s="367"/>
      <c r="L167" s="367"/>
      <c r="M167" s="367"/>
      <c r="N167" s="366"/>
      <c r="O167" s="363"/>
      <c r="P167" s="363"/>
      <c r="Q167" s="363"/>
      <c r="R167" s="363"/>
      <c r="S167" s="363"/>
      <c r="T167" s="365"/>
      <c r="U167" s="365"/>
      <c r="V167" s="365"/>
      <c r="W167" s="365"/>
      <c r="X167" s="364"/>
      <c r="Y167" s="363"/>
      <c r="Z167" s="363"/>
      <c r="AA167" s="363"/>
      <c r="AB167" s="363"/>
      <c r="AC167" s="363"/>
    </row>
    <row r="168" spans="1:29" x14ac:dyDescent="0.25">
      <c r="A168" s="371"/>
      <c r="B168" s="370"/>
      <c r="C168" s="370"/>
      <c r="D168" s="370"/>
      <c r="E168" s="370"/>
      <c r="F168" s="370"/>
      <c r="G168" s="370"/>
      <c r="H168" s="369"/>
      <c r="I168" s="368"/>
      <c r="J168" s="367"/>
      <c r="K168" s="367"/>
      <c r="L168" s="367"/>
      <c r="M168" s="367"/>
      <c r="N168" s="366"/>
      <c r="O168" s="363"/>
      <c r="P168" s="363"/>
      <c r="Q168" s="363"/>
      <c r="R168" s="363"/>
      <c r="S168" s="363"/>
      <c r="T168" s="365"/>
      <c r="U168" s="365"/>
      <c r="V168" s="365"/>
      <c r="W168" s="365"/>
      <c r="X168" s="364"/>
      <c r="Y168" s="363"/>
      <c r="Z168" s="363"/>
      <c r="AA168" s="363"/>
      <c r="AB168" s="363"/>
      <c r="AC168" s="363"/>
    </row>
    <row r="169" spans="1:29" x14ac:dyDescent="0.25">
      <c r="A169" s="371"/>
      <c r="B169" s="370"/>
      <c r="C169" s="370"/>
      <c r="D169" s="370"/>
      <c r="E169" s="370"/>
      <c r="F169" s="370"/>
      <c r="G169" s="370"/>
      <c r="H169" s="369"/>
      <c r="I169" s="368"/>
      <c r="J169" s="367"/>
      <c r="K169" s="367"/>
      <c r="L169" s="367"/>
      <c r="M169" s="367"/>
      <c r="N169" s="366"/>
      <c r="O169" s="363"/>
      <c r="P169" s="363"/>
      <c r="Q169" s="363"/>
      <c r="R169" s="363"/>
      <c r="S169" s="363"/>
      <c r="T169" s="365"/>
      <c r="U169" s="365"/>
      <c r="V169" s="365"/>
      <c r="W169" s="365"/>
      <c r="X169" s="364"/>
      <c r="Y169" s="363"/>
      <c r="Z169" s="363"/>
      <c r="AA169" s="363"/>
      <c r="AB169" s="363"/>
      <c r="AC169" s="363"/>
    </row>
    <row r="170" spans="1:29" x14ac:dyDescent="0.25">
      <c r="A170" s="371"/>
      <c r="B170" s="370"/>
      <c r="C170" s="370"/>
      <c r="D170" s="370"/>
      <c r="E170" s="370"/>
      <c r="F170" s="370"/>
      <c r="G170" s="370"/>
      <c r="H170" s="369"/>
      <c r="I170" s="368"/>
      <c r="J170" s="367"/>
      <c r="K170" s="367"/>
      <c r="L170" s="367"/>
      <c r="M170" s="367"/>
      <c r="N170" s="366"/>
      <c r="O170" s="363"/>
      <c r="P170" s="363"/>
      <c r="Q170" s="363"/>
      <c r="R170" s="363"/>
      <c r="S170" s="363"/>
      <c r="T170" s="365"/>
      <c r="U170" s="365"/>
      <c r="V170" s="365"/>
      <c r="W170" s="365"/>
      <c r="X170" s="364"/>
      <c r="Y170" s="363"/>
      <c r="Z170" s="363"/>
      <c r="AA170" s="363"/>
      <c r="AB170" s="363"/>
      <c r="AC170" s="363"/>
    </row>
    <row r="171" spans="1:29" x14ac:dyDescent="0.25">
      <c r="A171" s="371"/>
      <c r="B171" s="370"/>
      <c r="C171" s="370"/>
      <c r="D171" s="370"/>
      <c r="E171" s="370"/>
      <c r="F171" s="370"/>
      <c r="G171" s="370"/>
      <c r="H171" s="369"/>
      <c r="I171" s="368"/>
      <c r="J171" s="367"/>
      <c r="K171" s="367"/>
      <c r="L171" s="367"/>
      <c r="M171" s="367"/>
      <c r="N171" s="366"/>
      <c r="O171" s="363"/>
      <c r="P171" s="363"/>
      <c r="Q171" s="363"/>
      <c r="R171" s="363"/>
      <c r="S171" s="363"/>
      <c r="T171" s="365"/>
      <c r="U171" s="365"/>
      <c r="V171" s="365"/>
      <c r="W171" s="365"/>
      <c r="X171" s="364"/>
      <c r="Y171" s="363"/>
      <c r="Z171" s="363"/>
      <c r="AA171" s="363"/>
      <c r="AB171" s="363"/>
      <c r="AC171" s="363"/>
    </row>
    <row r="172" spans="1:29" x14ac:dyDescent="0.25">
      <c r="A172" s="371"/>
      <c r="B172" s="370"/>
      <c r="C172" s="370"/>
      <c r="D172" s="370"/>
      <c r="E172" s="370"/>
      <c r="F172" s="370"/>
      <c r="G172" s="370"/>
      <c r="H172" s="369"/>
      <c r="I172" s="368"/>
      <c r="J172" s="367"/>
      <c r="K172" s="367"/>
      <c r="L172" s="367"/>
      <c r="M172" s="367"/>
      <c r="N172" s="366"/>
      <c r="O172" s="363"/>
      <c r="P172" s="363"/>
      <c r="Q172" s="363"/>
      <c r="R172" s="363"/>
      <c r="S172" s="363"/>
      <c r="T172" s="365"/>
      <c r="U172" s="365"/>
      <c r="V172" s="365"/>
      <c r="W172" s="365"/>
      <c r="X172" s="364"/>
      <c r="Y172" s="363"/>
      <c r="Z172" s="363"/>
      <c r="AA172" s="363"/>
      <c r="AB172" s="363"/>
      <c r="AC172" s="363"/>
    </row>
    <row r="173" spans="1:29" x14ac:dyDescent="0.25">
      <c r="A173" s="371"/>
      <c r="B173" s="370"/>
      <c r="C173" s="370"/>
      <c r="D173" s="370"/>
      <c r="E173" s="370"/>
      <c r="F173" s="370"/>
      <c r="G173" s="370"/>
      <c r="H173" s="369"/>
      <c r="I173" s="368"/>
      <c r="J173" s="367"/>
      <c r="K173" s="367"/>
      <c r="L173" s="367"/>
      <c r="M173" s="367"/>
      <c r="N173" s="366"/>
      <c r="O173" s="363"/>
      <c r="P173" s="363"/>
      <c r="Q173" s="363"/>
      <c r="R173" s="363"/>
      <c r="S173" s="363"/>
      <c r="T173" s="365"/>
      <c r="U173" s="365"/>
      <c r="V173" s="365"/>
      <c r="W173" s="365"/>
      <c r="X173" s="364"/>
      <c r="Y173" s="363"/>
      <c r="Z173" s="363"/>
      <c r="AA173" s="363"/>
      <c r="AB173" s="363"/>
      <c r="AC173" s="363"/>
    </row>
    <row r="174" spans="1:29" x14ac:dyDescent="0.25">
      <c r="A174" s="371"/>
      <c r="B174" s="370"/>
      <c r="C174" s="370"/>
      <c r="D174" s="370"/>
      <c r="E174" s="370"/>
      <c r="F174" s="370"/>
      <c r="G174" s="370"/>
      <c r="H174" s="369"/>
      <c r="I174" s="368"/>
      <c r="J174" s="367"/>
      <c r="K174" s="367"/>
      <c r="L174" s="367"/>
      <c r="M174" s="367"/>
      <c r="N174" s="366"/>
      <c r="O174" s="363"/>
      <c r="P174" s="363"/>
      <c r="Q174" s="363"/>
      <c r="R174" s="363"/>
      <c r="S174" s="363"/>
      <c r="T174" s="365"/>
      <c r="U174" s="365"/>
      <c r="V174" s="365"/>
      <c r="W174" s="365"/>
      <c r="X174" s="364"/>
      <c r="Y174" s="363"/>
      <c r="Z174" s="363"/>
      <c r="AA174" s="363"/>
      <c r="AB174" s="363"/>
      <c r="AC174" s="363"/>
    </row>
    <row r="175" spans="1:29" x14ac:dyDescent="0.25">
      <c r="A175" s="371"/>
      <c r="B175" s="370"/>
      <c r="C175" s="370"/>
      <c r="D175" s="370"/>
      <c r="E175" s="370"/>
      <c r="F175" s="370"/>
      <c r="G175" s="370"/>
      <c r="H175" s="369"/>
      <c r="I175" s="368"/>
      <c r="J175" s="367"/>
      <c r="K175" s="367"/>
      <c r="L175" s="367"/>
      <c r="M175" s="367"/>
      <c r="N175" s="366"/>
      <c r="O175" s="363"/>
      <c r="P175" s="363"/>
      <c r="Q175" s="363"/>
      <c r="R175" s="363"/>
      <c r="S175" s="363"/>
      <c r="T175" s="365"/>
      <c r="U175" s="365"/>
      <c r="V175" s="365"/>
      <c r="W175" s="365"/>
      <c r="X175" s="364"/>
      <c r="Y175" s="363"/>
      <c r="Z175" s="363"/>
      <c r="AA175" s="363"/>
      <c r="AB175" s="363"/>
      <c r="AC175" s="363"/>
    </row>
    <row r="176" spans="1:29" x14ac:dyDescent="0.25">
      <c r="A176" s="371"/>
      <c r="B176" s="370"/>
      <c r="C176" s="370"/>
      <c r="D176" s="370"/>
      <c r="E176" s="370"/>
      <c r="F176" s="370"/>
      <c r="G176" s="370"/>
      <c r="H176" s="369"/>
      <c r="I176" s="368"/>
      <c r="J176" s="367"/>
      <c r="K176" s="367"/>
      <c r="L176" s="367"/>
      <c r="M176" s="367"/>
      <c r="N176" s="366"/>
      <c r="O176" s="363"/>
      <c r="P176" s="363"/>
      <c r="Q176" s="363"/>
      <c r="R176" s="363"/>
      <c r="S176" s="363"/>
      <c r="T176" s="365"/>
      <c r="U176" s="365"/>
      <c r="V176" s="365"/>
      <c r="W176" s="365"/>
      <c r="X176" s="364"/>
      <c r="Y176" s="363"/>
      <c r="Z176" s="363"/>
      <c r="AA176" s="363"/>
      <c r="AB176" s="363"/>
      <c r="AC176" s="363"/>
    </row>
    <row r="177" spans="1:29" x14ac:dyDescent="0.25">
      <c r="A177" s="371"/>
      <c r="B177" s="370"/>
      <c r="C177" s="370"/>
      <c r="D177" s="370"/>
      <c r="E177" s="370"/>
      <c r="F177" s="370"/>
      <c r="G177" s="370"/>
      <c r="H177" s="369"/>
      <c r="I177" s="368"/>
      <c r="J177" s="367"/>
      <c r="K177" s="367"/>
      <c r="L177" s="367"/>
      <c r="M177" s="367"/>
      <c r="N177" s="366"/>
      <c r="O177" s="363"/>
      <c r="P177" s="363"/>
      <c r="Q177" s="363"/>
      <c r="R177" s="363"/>
      <c r="S177" s="363"/>
      <c r="T177" s="365"/>
      <c r="U177" s="365"/>
      <c r="V177" s="365"/>
      <c r="W177" s="365"/>
      <c r="X177" s="364"/>
      <c r="Y177" s="363"/>
      <c r="Z177" s="363"/>
      <c r="AA177" s="363"/>
      <c r="AB177" s="363"/>
      <c r="AC177" s="363"/>
    </row>
    <row r="178" spans="1:29" x14ac:dyDescent="0.25">
      <c r="A178" s="371"/>
      <c r="B178" s="370"/>
      <c r="C178" s="370"/>
      <c r="D178" s="370"/>
      <c r="E178" s="370"/>
      <c r="F178" s="370"/>
      <c r="G178" s="370"/>
      <c r="H178" s="369"/>
      <c r="I178" s="368"/>
      <c r="J178" s="367"/>
      <c r="K178" s="367"/>
      <c r="L178" s="367"/>
      <c r="M178" s="367"/>
      <c r="N178" s="366"/>
      <c r="O178" s="363"/>
      <c r="P178" s="363"/>
      <c r="Q178" s="363"/>
      <c r="R178" s="363"/>
      <c r="S178" s="363"/>
      <c r="T178" s="365"/>
      <c r="U178" s="365"/>
      <c r="V178" s="365"/>
      <c r="W178" s="365"/>
      <c r="X178" s="364"/>
      <c r="Y178" s="363"/>
      <c r="Z178" s="363"/>
      <c r="AA178" s="363"/>
      <c r="AB178" s="363"/>
      <c r="AC178" s="363"/>
    </row>
    <row r="179" spans="1:29" x14ac:dyDescent="0.25">
      <c r="A179" s="371"/>
      <c r="B179" s="370"/>
      <c r="C179" s="370"/>
      <c r="D179" s="370"/>
      <c r="E179" s="370"/>
      <c r="F179" s="370"/>
      <c r="G179" s="370"/>
      <c r="H179" s="369"/>
      <c r="I179" s="368"/>
      <c r="J179" s="367"/>
      <c r="K179" s="367"/>
      <c r="L179" s="367"/>
      <c r="M179" s="367"/>
      <c r="N179" s="366"/>
      <c r="O179" s="363"/>
      <c r="P179" s="363"/>
      <c r="Q179" s="363"/>
      <c r="R179" s="363"/>
      <c r="S179" s="363"/>
      <c r="T179" s="365"/>
      <c r="U179" s="365"/>
      <c r="V179" s="365"/>
      <c r="W179" s="365"/>
      <c r="X179" s="364"/>
      <c r="Y179" s="363"/>
      <c r="Z179" s="363"/>
      <c r="AA179" s="363"/>
      <c r="AB179" s="363"/>
      <c r="AC179" s="363"/>
    </row>
    <row r="180" spans="1:29" x14ac:dyDescent="0.25">
      <c r="A180" s="371"/>
      <c r="B180" s="370"/>
      <c r="C180" s="370"/>
      <c r="D180" s="370"/>
      <c r="E180" s="370"/>
      <c r="F180" s="370"/>
      <c r="G180" s="370"/>
      <c r="H180" s="369"/>
      <c r="I180" s="368"/>
      <c r="J180" s="367"/>
      <c r="K180" s="367"/>
      <c r="L180" s="367"/>
      <c r="M180" s="367"/>
      <c r="N180" s="366"/>
      <c r="O180" s="363"/>
      <c r="P180" s="363"/>
      <c r="Q180" s="363"/>
      <c r="R180" s="363"/>
      <c r="S180" s="363"/>
      <c r="T180" s="365"/>
      <c r="U180" s="365"/>
      <c r="V180" s="365"/>
      <c r="W180" s="365"/>
      <c r="X180" s="364"/>
      <c r="Y180" s="363"/>
      <c r="Z180" s="363"/>
      <c r="AA180" s="363"/>
      <c r="AB180" s="363"/>
      <c r="AC180" s="363"/>
    </row>
    <row r="181" spans="1:29" x14ac:dyDescent="0.25">
      <c r="A181" s="371"/>
      <c r="B181" s="370"/>
      <c r="C181" s="370"/>
      <c r="D181" s="370"/>
      <c r="E181" s="370"/>
      <c r="F181" s="370"/>
      <c r="G181" s="370"/>
      <c r="H181" s="369"/>
      <c r="I181" s="368"/>
      <c r="J181" s="367"/>
      <c r="K181" s="367"/>
      <c r="L181" s="367"/>
      <c r="M181" s="367"/>
      <c r="N181" s="366"/>
      <c r="O181" s="363"/>
      <c r="P181" s="363"/>
      <c r="Q181" s="363"/>
      <c r="R181" s="363"/>
      <c r="S181" s="363"/>
      <c r="T181" s="365"/>
      <c r="U181" s="365"/>
      <c r="V181" s="365"/>
      <c r="W181" s="365"/>
      <c r="X181" s="364"/>
      <c r="Y181" s="363"/>
      <c r="Z181" s="363"/>
      <c r="AA181" s="363"/>
      <c r="AB181" s="363"/>
      <c r="AC181" s="363"/>
    </row>
    <row r="182" spans="1:29" x14ac:dyDescent="0.25">
      <c r="A182" s="371"/>
      <c r="B182" s="370"/>
      <c r="C182" s="370"/>
      <c r="D182" s="370"/>
      <c r="E182" s="370"/>
      <c r="F182" s="370"/>
      <c r="G182" s="370"/>
      <c r="H182" s="369"/>
      <c r="I182" s="368"/>
      <c r="J182" s="367"/>
      <c r="K182" s="367"/>
      <c r="L182" s="367"/>
      <c r="M182" s="367"/>
      <c r="N182" s="366"/>
      <c r="O182" s="363"/>
      <c r="P182" s="363"/>
      <c r="Q182" s="363"/>
      <c r="R182" s="363"/>
      <c r="S182" s="363"/>
      <c r="T182" s="365"/>
      <c r="U182" s="365"/>
      <c r="V182" s="365"/>
      <c r="W182" s="365"/>
      <c r="X182" s="364"/>
      <c r="Y182" s="363"/>
      <c r="Z182" s="363"/>
      <c r="AA182" s="363"/>
      <c r="AB182" s="363"/>
      <c r="AC182" s="363"/>
    </row>
    <row r="183" spans="1:29" x14ac:dyDescent="0.25">
      <c r="A183" s="371"/>
      <c r="B183" s="370"/>
      <c r="C183" s="370"/>
      <c r="D183" s="370"/>
      <c r="E183" s="370"/>
      <c r="F183" s="370"/>
      <c r="G183" s="370"/>
      <c r="H183" s="369"/>
      <c r="I183" s="368"/>
      <c r="J183" s="367"/>
      <c r="K183" s="367"/>
      <c r="L183" s="367"/>
      <c r="M183" s="367"/>
      <c r="N183" s="366"/>
      <c r="O183" s="363"/>
      <c r="P183" s="363"/>
      <c r="Q183" s="363"/>
      <c r="R183" s="363"/>
      <c r="S183" s="363"/>
      <c r="T183" s="365"/>
      <c r="U183" s="365"/>
      <c r="V183" s="365"/>
      <c r="W183" s="365"/>
      <c r="X183" s="364"/>
      <c r="Y183" s="363"/>
      <c r="Z183" s="363"/>
      <c r="AA183" s="363"/>
      <c r="AB183" s="363"/>
      <c r="AC183" s="363"/>
    </row>
    <row r="184" spans="1:29" x14ac:dyDescent="0.25">
      <c r="A184" s="371"/>
      <c r="B184" s="370"/>
      <c r="C184" s="370"/>
      <c r="D184" s="370"/>
      <c r="E184" s="370"/>
      <c r="F184" s="370"/>
      <c r="G184" s="370"/>
      <c r="H184" s="369"/>
      <c r="I184" s="368"/>
      <c r="J184" s="367"/>
      <c r="K184" s="367"/>
      <c r="L184" s="367"/>
      <c r="M184" s="367"/>
      <c r="N184" s="366"/>
      <c r="O184" s="363"/>
      <c r="P184" s="363"/>
      <c r="Q184" s="363"/>
      <c r="R184" s="363"/>
      <c r="S184" s="363"/>
      <c r="T184" s="365"/>
      <c r="U184" s="365"/>
      <c r="V184" s="365"/>
      <c r="W184" s="365"/>
      <c r="X184" s="364"/>
      <c r="Y184" s="363"/>
      <c r="Z184" s="363"/>
      <c r="AA184" s="363"/>
      <c r="AB184" s="363"/>
      <c r="AC184" s="363"/>
    </row>
    <row r="185" spans="1:29" x14ac:dyDescent="0.25">
      <c r="A185" s="371"/>
      <c r="B185" s="370"/>
      <c r="C185" s="370"/>
      <c r="D185" s="370"/>
      <c r="E185" s="370"/>
      <c r="F185" s="370"/>
      <c r="G185" s="370"/>
      <c r="H185" s="369"/>
      <c r="I185" s="368"/>
      <c r="J185" s="367"/>
      <c r="K185" s="367"/>
      <c r="L185" s="367"/>
      <c r="M185" s="367"/>
      <c r="N185" s="366"/>
      <c r="O185" s="363"/>
      <c r="P185" s="363"/>
      <c r="Q185" s="363"/>
      <c r="R185" s="363"/>
      <c r="S185" s="363"/>
      <c r="T185" s="365"/>
      <c r="U185" s="365"/>
      <c r="V185" s="365"/>
      <c r="W185" s="365"/>
      <c r="X185" s="364"/>
      <c r="Y185" s="363"/>
      <c r="Z185" s="363"/>
      <c r="AA185" s="363"/>
      <c r="AB185" s="363"/>
      <c r="AC185" s="363"/>
    </row>
    <row r="186" spans="1:29" x14ac:dyDescent="0.25">
      <c r="A186" s="371"/>
      <c r="B186" s="370"/>
      <c r="C186" s="370"/>
      <c r="D186" s="370"/>
      <c r="E186" s="370"/>
      <c r="F186" s="370"/>
      <c r="G186" s="370"/>
      <c r="H186" s="369"/>
      <c r="I186" s="368"/>
      <c r="J186" s="367"/>
      <c r="K186" s="367"/>
      <c r="L186" s="367"/>
      <c r="M186" s="367"/>
      <c r="N186" s="366"/>
      <c r="O186" s="363"/>
      <c r="P186" s="363"/>
      <c r="Q186" s="363"/>
      <c r="R186" s="363"/>
      <c r="S186" s="363"/>
      <c r="T186" s="365"/>
      <c r="U186" s="365"/>
      <c r="V186" s="365"/>
      <c r="W186" s="365"/>
      <c r="X186" s="364"/>
      <c r="Y186" s="363"/>
      <c r="Z186" s="363"/>
      <c r="AA186" s="363"/>
      <c r="AB186" s="363"/>
      <c r="AC186" s="363"/>
    </row>
    <row r="187" spans="1:29" x14ac:dyDescent="0.25">
      <c r="A187" s="371"/>
      <c r="B187" s="370"/>
      <c r="C187" s="370"/>
      <c r="D187" s="370"/>
      <c r="E187" s="370"/>
      <c r="F187" s="370"/>
      <c r="G187" s="370"/>
      <c r="H187" s="369"/>
      <c r="I187" s="368"/>
      <c r="J187" s="367"/>
      <c r="K187" s="367"/>
      <c r="L187" s="367"/>
      <c r="M187" s="367"/>
      <c r="N187" s="366"/>
      <c r="O187" s="363"/>
      <c r="P187" s="363"/>
      <c r="Q187" s="363"/>
      <c r="R187" s="363"/>
      <c r="S187" s="363"/>
      <c r="T187" s="365"/>
      <c r="U187" s="365"/>
      <c r="V187" s="365"/>
      <c r="W187" s="365"/>
      <c r="X187" s="364"/>
      <c r="Y187" s="363"/>
      <c r="Z187" s="363"/>
      <c r="AA187" s="363"/>
      <c r="AB187" s="363"/>
      <c r="AC187" s="363"/>
    </row>
    <row r="188" spans="1:29" x14ac:dyDescent="0.25">
      <c r="A188" s="371"/>
      <c r="B188" s="370"/>
      <c r="C188" s="370"/>
      <c r="D188" s="370"/>
      <c r="E188" s="370"/>
      <c r="F188" s="370"/>
      <c r="G188" s="370"/>
      <c r="H188" s="369"/>
      <c r="I188" s="368"/>
      <c r="J188" s="367"/>
      <c r="K188" s="367"/>
      <c r="L188" s="367"/>
      <c r="M188" s="367"/>
      <c r="N188" s="366"/>
      <c r="O188" s="363"/>
      <c r="P188" s="363"/>
      <c r="Q188" s="363"/>
      <c r="R188" s="363"/>
      <c r="S188" s="363"/>
      <c r="T188" s="365"/>
      <c r="U188" s="365"/>
      <c r="V188" s="365"/>
      <c r="W188" s="365"/>
      <c r="X188" s="364"/>
      <c r="Y188" s="363"/>
      <c r="Z188" s="363"/>
      <c r="AA188" s="363"/>
      <c r="AB188" s="363"/>
      <c r="AC188" s="363"/>
    </row>
    <row r="189" spans="1:29" x14ac:dyDescent="0.25">
      <c r="A189" s="371"/>
      <c r="B189" s="370"/>
      <c r="C189" s="370"/>
      <c r="D189" s="370"/>
      <c r="E189" s="370"/>
      <c r="F189" s="370"/>
      <c r="G189" s="370"/>
      <c r="H189" s="369"/>
      <c r="I189" s="368"/>
      <c r="J189" s="367"/>
      <c r="K189" s="367"/>
      <c r="L189" s="367"/>
      <c r="M189" s="367"/>
      <c r="N189" s="366"/>
      <c r="O189" s="363"/>
      <c r="P189" s="363"/>
      <c r="Q189" s="363"/>
      <c r="R189" s="363"/>
      <c r="S189" s="363"/>
      <c r="T189" s="365"/>
      <c r="U189" s="365"/>
      <c r="V189" s="365"/>
      <c r="W189" s="365"/>
      <c r="X189" s="364"/>
      <c r="Y189" s="363"/>
      <c r="Z189" s="363"/>
      <c r="AA189" s="363"/>
      <c r="AB189" s="363"/>
      <c r="AC189" s="363"/>
    </row>
    <row r="190" spans="1:29" x14ac:dyDescent="0.25">
      <c r="A190" s="371"/>
      <c r="B190" s="370"/>
      <c r="C190" s="370"/>
      <c r="D190" s="370"/>
      <c r="E190" s="370"/>
      <c r="F190" s="370"/>
      <c r="G190" s="370"/>
      <c r="H190" s="369"/>
      <c r="I190" s="368"/>
      <c r="J190" s="367"/>
      <c r="K190" s="367"/>
      <c r="L190" s="367"/>
      <c r="M190" s="367"/>
      <c r="N190" s="366"/>
      <c r="O190" s="363"/>
      <c r="P190" s="363"/>
      <c r="Q190" s="363"/>
      <c r="R190" s="363"/>
      <c r="S190" s="363"/>
      <c r="T190" s="365"/>
      <c r="U190" s="365"/>
      <c r="V190" s="365"/>
      <c r="W190" s="365"/>
      <c r="X190" s="364"/>
      <c r="Y190" s="363"/>
      <c r="Z190" s="363"/>
      <c r="AA190" s="363"/>
      <c r="AB190" s="363"/>
      <c r="AC190" s="363"/>
    </row>
    <row r="191" spans="1:29" x14ac:dyDescent="0.25">
      <c r="A191" s="371"/>
      <c r="B191" s="370"/>
      <c r="C191" s="370"/>
      <c r="D191" s="370"/>
      <c r="E191" s="370"/>
      <c r="F191" s="370"/>
      <c r="G191" s="370"/>
      <c r="H191" s="369"/>
      <c r="I191" s="368"/>
      <c r="J191" s="367"/>
      <c r="K191" s="367"/>
      <c r="L191" s="367"/>
      <c r="M191" s="367"/>
      <c r="N191" s="366"/>
      <c r="O191" s="363"/>
      <c r="P191" s="363"/>
      <c r="Q191" s="363"/>
      <c r="R191" s="363"/>
      <c r="S191" s="363"/>
      <c r="T191" s="365"/>
      <c r="U191" s="365"/>
      <c r="V191" s="365"/>
      <c r="W191" s="365"/>
      <c r="X191" s="364"/>
      <c r="Y191" s="363"/>
      <c r="Z191" s="363"/>
      <c r="AA191" s="363"/>
      <c r="AB191" s="363"/>
      <c r="AC191" s="363"/>
    </row>
    <row r="192" spans="1:29" x14ac:dyDescent="0.25">
      <c r="A192" s="371"/>
      <c r="B192" s="370"/>
      <c r="C192" s="370"/>
      <c r="D192" s="370"/>
      <c r="E192" s="370"/>
      <c r="F192" s="370"/>
      <c r="G192" s="370"/>
      <c r="H192" s="369"/>
      <c r="I192" s="368"/>
      <c r="J192" s="367"/>
      <c r="K192" s="367"/>
      <c r="L192" s="367"/>
      <c r="M192" s="367"/>
      <c r="N192" s="366"/>
      <c r="O192" s="363"/>
      <c r="P192" s="363"/>
      <c r="Q192" s="363"/>
      <c r="R192" s="363"/>
      <c r="S192" s="363"/>
      <c r="T192" s="365"/>
      <c r="U192" s="365"/>
      <c r="V192" s="365"/>
      <c r="W192" s="365"/>
      <c r="X192" s="364"/>
      <c r="Y192" s="363"/>
      <c r="Z192" s="363"/>
      <c r="AA192" s="363"/>
      <c r="AB192" s="363"/>
      <c r="AC192" s="363"/>
    </row>
    <row r="193" spans="1:29" x14ac:dyDescent="0.25">
      <c r="A193" s="371"/>
      <c r="B193" s="370"/>
      <c r="C193" s="370"/>
      <c r="D193" s="370"/>
      <c r="E193" s="370"/>
      <c r="F193" s="370"/>
      <c r="G193" s="370"/>
      <c r="H193" s="369"/>
      <c r="I193" s="368"/>
      <c r="J193" s="367"/>
      <c r="K193" s="367"/>
      <c r="L193" s="367"/>
      <c r="M193" s="367"/>
      <c r="N193" s="366"/>
      <c r="O193" s="363"/>
      <c r="P193" s="363"/>
      <c r="Q193" s="363"/>
      <c r="R193" s="363"/>
      <c r="S193" s="363"/>
      <c r="T193" s="365"/>
      <c r="U193" s="365"/>
      <c r="V193" s="365"/>
      <c r="W193" s="365"/>
      <c r="X193" s="364"/>
      <c r="Y193" s="363"/>
      <c r="Z193" s="363"/>
      <c r="AA193" s="363"/>
      <c r="AB193" s="363"/>
      <c r="AC193" s="363"/>
    </row>
    <row r="194" spans="1:29" x14ac:dyDescent="0.25">
      <c r="A194" s="371"/>
      <c r="B194" s="370"/>
      <c r="C194" s="370"/>
      <c r="D194" s="370"/>
      <c r="E194" s="370"/>
      <c r="F194" s="370"/>
      <c r="G194" s="370"/>
      <c r="H194" s="369"/>
      <c r="I194" s="368"/>
      <c r="J194" s="367"/>
      <c r="K194" s="367"/>
      <c r="L194" s="367"/>
      <c r="M194" s="367"/>
      <c r="N194" s="366"/>
      <c r="O194" s="363"/>
      <c r="P194" s="363"/>
      <c r="Q194" s="363"/>
      <c r="R194" s="363"/>
      <c r="S194" s="363"/>
      <c r="T194" s="365"/>
      <c r="U194" s="365"/>
      <c r="V194" s="365"/>
      <c r="W194" s="365"/>
      <c r="X194" s="364"/>
      <c r="Y194" s="363"/>
      <c r="Z194" s="363"/>
      <c r="AA194" s="363"/>
      <c r="AB194" s="363"/>
      <c r="AC194" s="363"/>
    </row>
  </sheetData>
  <mergeCells count="113">
    <mergeCell ref="R15:R16"/>
    <mergeCell ref="S15:S16"/>
    <mergeCell ref="T15:X15"/>
    <mergeCell ref="Y15:Y16"/>
    <mergeCell ref="G13:V13"/>
    <mergeCell ref="A3:T3"/>
    <mergeCell ref="U6:X6"/>
    <mergeCell ref="A14:A17"/>
    <mergeCell ref="B14:B17"/>
    <mergeCell ref="C14:G15"/>
    <mergeCell ref="H14:H16"/>
    <mergeCell ref="I14:I17"/>
    <mergeCell ref="J14:AC14"/>
    <mergeCell ref="J15:N15"/>
    <mergeCell ref="O15:O16"/>
    <mergeCell ref="V19:V20"/>
    <mergeCell ref="Z15:Z16"/>
    <mergeCell ref="AA15:AA16"/>
    <mergeCell ref="AB15:AB16"/>
    <mergeCell ref="AC15:AC16"/>
    <mergeCell ref="C16:G16"/>
    <mergeCell ref="J17:S17"/>
    <mergeCell ref="T17:AC17"/>
    <mergeCell ref="P15:P16"/>
    <mergeCell ref="Q15:Q16"/>
    <mergeCell ref="X19:X20"/>
    <mergeCell ref="Y19:Y20"/>
    <mergeCell ref="Z19:Z20"/>
    <mergeCell ref="AA19:AA20"/>
    <mergeCell ref="AB19:AB20"/>
    <mergeCell ref="A19:A20"/>
    <mergeCell ref="B19:B20"/>
    <mergeCell ref="H19:H20"/>
    <mergeCell ref="T19:T20"/>
    <mergeCell ref="U19:U20"/>
    <mergeCell ref="AC19:AC20"/>
    <mergeCell ref="A24:A25"/>
    <mergeCell ref="B24:B25"/>
    <mergeCell ref="H24:H25"/>
    <mergeCell ref="T24:T25"/>
    <mergeCell ref="U24:U25"/>
    <mergeCell ref="V24:V25"/>
    <mergeCell ref="W24:W25"/>
    <mergeCell ref="X24:X25"/>
    <mergeCell ref="W19:W20"/>
    <mergeCell ref="A41:A42"/>
    <mergeCell ref="B41:B42"/>
    <mergeCell ref="H41:H42"/>
    <mergeCell ref="T41:T42"/>
    <mergeCell ref="U41:U42"/>
    <mergeCell ref="V41:V42"/>
    <mergeCell ref="W41:W42"/>
    <mergeCell ref="X41:X42"/>
    <mergeCell ref="Y41:Y42"/>
    <mergeCell ref="Z41:Z42"/>
    <mergeCell ref="AA41:AA42"/>
    <mergeCell ref="AB41:AB42"/>
    <mergeCell ref="AC41:AC42"/>
    <mergeCell ref="A43:A44"/>
    <mergeCell ref="B43:B44"/>
    <mergeCell ref="H43:H44"/>
    <mergeCell ref="T43:T44"/>
    <mergeCell ref="U43:U44"/>
    <mergeCell ref="V43:V44"/>
    <mergeCell ref="W43:W44"/>
    <mergeCell ref="X43:X44"/>
    <mergeCell ref="Y43:Y44"/>
    <mergeCell ref="Z43:Z44"/>
    <mergeCell ref="AA43:AA44"/>
    <mergeCell ref="AB43:AB44"/>
    <mergeCell ref="AC43:AC44"/>
    <mergeCell ref="A96:A97"/>
    <mergeCell ref="B96:B97"/>
    <mergeCell ref="H96:H97"/>
    <mergeCell ref="A134:A135"/>
    <mergeCell ref="B134:B135"/>
    <mergeCell ref="H134:H135"/>
    <mergeCell ref="T134:T135"/>
    <mergeCell ref="U134:U135"/>
    <mergeCell ref="V134:V135"/>
    <mergeCell ref="W134:W135"/>
    <mergeCell ref="X134:X135"/>
    <mergeCell ref="Y134:Y135"/>
    <mergeCell ref="Z134:Z135"/>
    <mergeCell ref="AA134:AA135"/>
    <mergeCell ref="AB134:AB135"/>
    <mergeCell ref="AC134:AC135"/>
    <mergeCell ref="A136:A137"/>
    <mergeCell ref="B136:B137"/>
    <mergeCell ref="H136:H137"/>
    <mergeCell ref="T136:T137"/>
    <mergeCell ref="U136:U137"/>
    <mergeCell ref="V136:V137"/>
    <mergeCell ref="W136:W137"/>
    <mergeCell ref="X136:X137"/>
    <mergeCell ref="Y136:Y137"/>
    <mergeCell ref="Z136:Z137"/>
    <mergeCell ref="AA136:AA137"/>
    <mergeCell ref="AB136:AB137"/>
    <mergeCell ref="AC136:AC137"/>
    <mergeCell ref="A138:A139"/>
    <mergeCell ref="B138:B139"/>
    <mergeCell ref="H138:H139"/>
    <mergeCell ref="T138:T139"/>
    <mergeCell ref="U138:U139"/>
    <mergeCell ref="V138:V139"/>
    <mergeCell ref="AC138:AC139"/>
    <mergeCell ref="W138:W139"/>
    <mergeCell ref="X138:X139"/>
    <mergeCell ref="Y138:Y139"/>
    <mergeCell ref="Z138:Z139"/>
    <mergeCell ref="AA138:AA139"/>
    <mergeCell ref="AB138:AB13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2.1</vt:lpstr>
      <vt:lpstr>2.2. </vt:lpstr>
      <vt:lpstr>'2.1'!Заголовки_для_печати</vt:lpstr>
      <vt:lpstr>'2.1'!Область_печати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Дроздова Марина Викторовна</dc:creator>
  <cp:lastModifiedBy>Дроздова Марина Викторовна</cp:lastModifiedBy>
  <dcterms:created xsi:type="dcterms:W3CDTF">2013-11-07T03:41:45Z</dcterms:created>
  <dcterms:modified xsi:type="dcterms:W3CDTF">2013-11-07T03:42:13Z</dcterms:modified>
</cp:coreProperties>
</file>