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585"/>
  </bookViews>
  <sheets>
    <sheet name="1.1. АЭС" sheetId="1" r:id="rId1"/>
    <sheet name="1.2. АЭС" sheetId="2" r:id="rId2"/>
  </sheets>
  <externalReferences>
    <externalReference r:id="rId3"/>
  </externalReferences>
  <definedNames>
    <definedName name="_xlnm.Print_Titles" localSheetId="0">'1.1. АЭС'!$B:$D</definedName>
    <definedName name="_xlnm.Print_Titles" localSheetId="1">'1.2. АЭС'!$B:$D</definedName>
    <definedName name="_xlnm.Print_Area" localSheetId="0">'1.1. АЭС'!$B$2:$O$53</definedName>
    <definedName name="_xlnm.Print_Area" localSheetId="1">'1.2. АЭС'!$B$2:$Q$96</definedName>
  </definedNames>
  <calcPr calcId="145621" fullCalcOnLoad="1"/>
</workbook>
</file>

<file path=xl/calcChain.xml><?xml version="1.0" encoding="utf-8"?>
<calcChain xmlns="http://schemas.openxmlformats.org/spreadsheetml/2006/main">
  <c r="P106" i="2" l="1"/>
  <c r="O106" i="2"/>
  <c r="N106" i="2"/>
  <c r="M106" i="2"/>
  <c r="L106" i="2"/>
  <c r="K106" i="2"/>
  <c r="H106" i="2"/>
  <c r="G106" i="2"/>
  <c r="F106" i="2"/>
  <c r="E106" i="2"/>
  <c r="P104" i="2"/>
  <c r="N104" i="2"/>
  <c r="M104" i="2"/>
  <c r="L104" i="2"/>
  <c r="K104" i="2"/>
  <c r="K102" i="2"/>
  <c r="E102" i="2"/>
  <c r="K101" i="2"/>
  <c r="E101" i="2"/>
  <c r="P99" i="2"/>
  <c r="N99" i="2"/>
  <c r="M99" i="2"/>
  <c r="L99" i="2"/>
  <c r="K99" i="2"/>
  <c r="P91" i="2"/>
  <c r="B91" i="2"/>
  <c r="I65" i="2"/>
  <c r="J65" i="2" s="1"/>
  <c r="G64" i="2"/>
  <c r="I64" i="2" s="1"/>
  <c r="J64" i="2" s="1"/>
  <c r="I63" i="2"/>
  <c r="J63" i="2" s="1"/>
  <c r="G62" i="2"/>
  <c r="I62" i="2" s="1"/>
  <c r="J62" i="2" s="1"/>
  <c r="J61" i="2"/>
  <c r="I61" i="2"/>
  <c r="H60" i="2"/>
  <c r="G60" i="2"/>
  <c r="I60" i="2" s="1"/>
  <c r="F60" i="2"/>
  <c r="E60" i="2"/>
  <c r="I59" i="2"/>
  <c r="J59" i="2" s="1"/>
  <c r="I57" i="2"/>
  <c r="J57" i="2" s="1"/>
  <c r="H55" i="2"/>
  <c r="G55" i="2"/>
  <c r="I55" i="2" s="1"/>
  <c r="F55" i="2"/>
  <c r="E55" i="2"/>
  <c r="I53" i="2"/>
  <c r="J53" i="2" s="1"/>
  <c r="I52" i="2"/>
  <c r="J52" i="2" s="1"/>
  <c r="I51" i="2"/>
  <c r="J51" i="2" s="1"/>
  <c r="I50" i="2"/>
  <c r="J50" i="2" s="1"/>
  <c r="H47" i="2"/>
  <c r="H54" i="2" s="1"/>
  <c r="G47" i="2"/>
  <c r="G54" i="2" s="1"/>
  <c r="F47" i="2"/>
  <c r="F54" i="2" s="1"/>
  <c r="E47" i="2"/>
  <c r="E54" i="2" s="1"/>
  <c r="I46" i="2"/>
  <c r="J46" i="2" s="1"/>
  <c r="I45" i="2"/>
  <c r="J45" i="2" s="1"/>
  <c r="I44" i="2"/>
  <c r="J44" i="2" s="1"/>
  <c r="H43" i="2"/>
  <c r="G43" i="2"/>
  <c r="I43" i="2" s="1"/>
  <c r="F43" i="2"/>
  <c r="J43" i="2" s="1"/>
  <c r="E43" i="2"/>
  <c r="I42" i="2"/>
  <c r="J42" i="2" s="1"/>
  <c r="I41" i="2"/>
  <c r="J41" i="2" s="1"/>
  <c r="I40" i="2"/>
  <c r="J40" i="2" s="1"/>
  <c r="I39" i="2"/>
  <c r="J39" i="2" s="1"/>
  <c r="I38" i="2"/>
  <c r="J38" i="2" s="1"/>
  <c r="H37" i="2"/>
  <c r="G37" i="2"/>
  <c r="I37" i="2" s="1"/>
  <c r="F37" i="2"/>
  <c r="E37" i="2"/>
  <c r="I36" i="2"/>
  <c r="J36" i="2" s="1"/>
  <c r="I35" i="2"/>
  <c r="J35" i="2" s="1"/>
  <c r="I34" i="2"/>
  <c r="J34" i="2" s="1"/>
  <c r="H33" i="2"/>
  <c r="G33" i="2"/>
  <c r="I33" i="2" s="1"/>
  <c r="F33" i="2"/>
  <c r="J33" i="2" s="1"/>
  <c r="E33" i="2"/>
  <c r="I32" i="2"/>
  <c r="J32" i="2" s="1"/>
  <c r="J106" i="2" s="1"/>
  <c r="I31" i="2"/>
  <c r="J31" i="2" s="1"/>
  <c r="I30" i="2"/>
  <c r="J30" i="2" s="1"/>
  <c r="I29" i="2"/>
  <c r="J29" i="2" s="1"/>
  <c r="H28" i="2"/>
  <c r="G28" i="2"/>
  <c r="I28" i="2" s="1"/>
  <c r="F28" i="2"/>
  <c r="J28" i="2" s="1"/>
  <c r="E28" i="2"/>
  <c r="I27" i="2"/>
  <c r="J27" i="2" s="1"/>
  <c r="I26" i="2"/>
  <c r="J26" i="2" s="1"/>
  <c r="I25" i="2"/>
  <c r="J25" i="2" s="1"/>
  <c r="I24" i="2"/>
  <c r="J24" i="2" s="1"/>
  <c r="I23" i="2"/>
  <c r="J23" i="2" s="1"/>
  <c r="H22" i="2"/>
  <c r="G22" i="2"/>
  <c r="I22" i="2" s="1"/>
  <c r="F22" i="2"/>
  <c r="E22" i="2"/>
  <c r="J21" i="2"/>
  <c r="I21" i="2"/>
  <c r="H20" i="2"/>
  <c r="H48" i="2" s="1"/>
  <c r="H19" i="2" s="1"/>
  <c r="G20" i="2"/>
  <c r="G48" i="2" s="1"/>
  <c r="F20" i="2"/>
  <c r="F48" i="2" s="1"/>
  <c r="E20" i="2"/>
  <c r="E48" i="2" s="1"/>
  <c r="E19" i="2" s="1"/>
  <c r="K16" i="2"/>
  <c r="E16" i="2"/>
  <c r="M14" i="2"/>
  <c r="I33" i="1"/>
  <c r="I30" i="1"/>
  <c r="I28" i="1"/>
  <c r="I27" i="1"/>
  <c r="I26" i="1"/>
  <c r="I25" i="1"/>
  <c r="I22" i="1"/>
  <c r="H21" i="1"/>
  <c r="H24" i="1" s="1"/>
  <c r="H29" i="1" s="1"/>
  <c r="H31" i="1" s="1"/>
  <c r="G21" i="1"/>
  <c r="G24" i="1" s="1"/>
  <c r="G29" i="1" s="1"/>
  <c r="G31" i="1" s="1"/>
  <c r="F21" i="1"/>
  <c r="F24" i="1" s="1"/>
  <c r="F29" i="1" s="1"/>
  <c r="F31" i="1" s="1"/>
  <c r="E21" i="1"/>
  <c r="E24" i="1" s="1"/>
  <c r="E29" i="1" s="1"/>
  <c r="E31" i="1" s="1"/>
  <c r="I20" i="1"/>
  <c r="I19" i="1"/>
  <c r="I21" i="1" s="1"/>
  <c r="I24" i="1" s="1"/>
  <c r="I29" i="1" s="1"/>
  <c r="I31" i="1" s="1"/>
  <c r="E99" i="2" l="1"/>
  <c r="E58" i="2"/>
  <c r="I48" i="2"/>
  <c r="G19" i="2"/>
  <c r="E104" i="2"/>
  <c r="E49" i="2"/>
  <c r="G104" i="2"/>
  <c r="I54" i="2"/>
  <c r="G49" i="2"/>
  <c r="J48" i="2"/>
  <c r="F19" i="2"/>
  <c r="H99" i="2"/>
  <c r="H58" i="2"/>
  <c r="J22" i="2"/>
  <c r="J37" i="2"/>
  <c r="F104" i="2"/>
  <c r="J54" i="2"/>
  <c r="F49" i="2"/>
  <c r="H104" i="2"/>
  <c r="H49" i="2"/>
  <c r="J104" i="2"/>
  <c r="J55" i="2"/>
  <c r="J60" i="2"/>
  <c r="I20" i="2"/>
  <c r="J20" i="2" s="1"/>
  <c r="I47" i="2"/>
  <c r="I106" i="2"/>
  <c r="J47" i="2"/>
  <c r="F99" i="2" l="1"/>
  <c r="F58" i="2"/>
  <c r="G99" i="2"/>
  <c r="G58" i="2"/>
  <c r="I58" i="2" s="1"/>
  <c r="I19" i="2"/>
  <c r="J19" i="2" s="1"/>
  <c r="J99" i="2" s="1"/>
  <c r="I49" i="2"/>
  <c r="J49" i="2" s="1"/>
  <c r="J58" i="2" l="1"/>
</calcChain>
</file>

<file path=xl/sharedStrings.xml><?xml version="1.0" encoding="utf-8"?>
<sst xmlns="http://schemas.openxmlformats.org/spreadsheetml/2006/main" count="405" uniqueCount="184">
  <si>
    <t>Таблица 1.1.</t>
  </si>
  <si>
    <t>Показатели раздельного учета доходов и расходов АО "ДРСК", оказывающего услуги по передаче электроэнергии (мощности) по электрическим сетям, принадлежащим на праве собственности или ином законном основании, согласно форме "Отчет о прибылях и убытках"</t>
  </si>
  <si>
    <t>Заполняется:</t>
  </si>
  <si>
    <t>Субъектами естественных монополий, оказывающими услуги по передаче электроэнергии (мощности) по электрическим сетям, принадлежащим на праве собственности или ином законном основании территориальным сетевым организациям</t>
  </si>
  <si>
    <t>Период заполнения:</t>
  </si>
  <si>
    <t>Годовая, Квартальная</t>
  </si>
  <si>
    <t>Требования к заполнению:</t>
  </si>
  <si>
    <t>Заполняется отдельно по каждому субъекту РФ</t>
  </si>
  <si>
    <t>Организация:</t>
  </si>
  <si>
    <t>АО "ДРСК"</t>
  </si>
  <si>
    <t>Идентификационный номер налогоплательщика (ИНН):</t>
  </si>
  <si>
    <t>Местонахождение (адрес):</t>
  </si>
  <si>
    <t>675000 Амурская обл., г. Благовещенск, ул. Шевченко 28</t>
  </si>
  <si>
    <t>Субъект РФ:</t>
  </si>
  <si>
    <t>филиал АО "ДРСК" "Амурские ЭС"</t>
  </si>
  <si>
    <t>Отчетный период:</t>
  </si>
  <si>
    <t>6 месяцев 2015 года</t>
  </si>
  <si>
    <t>Показатель</t>
  </si>
  <si>
    <t>Единица измерения</t>
  </si>
  <si>
    <t>Код показателя</t>
  </si>
  <si>
    <t>За отчетный период, всего по предприятию (6 месяцев 2015 г. факт)</t>
  </si>
  <si>
    <t>из графы 4: по Субъекту РФ,  указанному в заголовке формы **</t>
  </si>
  <si>
    <t>из графы 5 по видам деятельности*</t>
  </si>
  <si>
    <t>За аналогичный период предыдущего года, всего по предприятию (6 месяцев 2014 г.факт)</t>
  </si>
  <si>
    <t>из графы 9: по Субъекту РФ,  указанному в заголовке формы **</t>
  </si>
  <si>
    <t>из графы 10 по видам деятельности*</t>
  </si>
  <si>
    <t>Примечания: принцип разделения показателей по субъектам РФ и по видам деятельности согласно ОРД предприятия</t>
  </si>
  <si>
    <t>Передача по распределительным сетям</t>
  </si>
  <si>
    <t>Технологическое присоединение</t>
  </si>
  <si>
    <t>Прочие виды деятельности</t>
  </si>
  <si>
    <t>Выручка (нетто) от продажи товаров, продукции, работ, услуг (за минусом налога на добавленную стоимость, акцизов и аналогичных обязательных платежей)</t>
  </si>
  <si>
    <t>тыс.руб.</t>
  </si>
  <si>
    <t>010</t>
  </si>
  <si>
    <t>В соответствии с Учетной политикой по бухгалтерскому учету АО "ДРСК" на соответствующий год.</t>
  </si>
  <si>
    <t>Себестоимость проданных товаров, продукции, работ, услуг</t>
  </si>
  <si>
    <t>020</t>
  </si>
  <si>
    <t>Валовая прибыль</t>
  </si>
  <si>
    <t>030</t>
  </si>
  <si>
    <t>х</t>
  </si>
  <si>
    <t>Коммерческие расходы</t>
  </si>
  <si>
    <t>040</t>
  </si>
  <si>
    <t>Прочие виды деятельности.</t>
  </si>
  <si>
    <t>Управленческие расходы</t>
  </si>
  <si>
    <t>050</t>
  </si>
  <si>
    <t>Прибыль (убыток) от продаж</t>
  </si>
  <si>
    <t>060</t>
  </si>
  <si>
    <t>Проценты к получению</t>
  </si>
  <si>
    <t>070</t>
  </si>
  <si>
    <t>Проценты к уплате</t>
  </si>
  <si>
    <t>080</t>
  </si>
  <si>
    <t>В соответствии с распределением заемных средств.</t>
  </si>
  <si>
    <t>Прочие доходы</t>
  </si>
  <si>
    <t>090</t>
  </si>
  <si>
    <t>Отдельно по каждой статье справочника в соответствии с порядком отнесения внереализационных доходов и расходов по видам деятельности.</t>
  </si>
  <si>
    <t>Прочие расходы</t>
  </si>
  <si>
    <t>100</t>
  </si>
  <si>
    <t>Прибыль до налогообложения</t>
  </si>
  <si>
    <t>110</t>
  </si>
  <si>
    <t>Налог на прибыль и иные аналогичные обязательные платжи</t>
  </si>
  <si>
    <t>120</t>
  </si>
  <si>
    <t>Чистая прибыль</t>
  </si>
  <si>
    <t>130</t>
  </si>
  <si>
    <t>Справочно:</t>
  </si>
  <si>
    <t>Списание дебиторских и кредиторских задолженностей, по которым истек срок исковой давности</t>
  </si>
  <si>
    <t>140</t>
  </si>
  <si>
    <t>Прибыль (убыток) прошлых лет, выявленная в отчетном году</t>
  </si>
  <si>
    <t>150</t>
  </si>
  <si>
    <t>Передача по распределительным сетям.</t>
  </si>
  <si>
    <t>* Полное наименование видов деятельности:</t>
  </si>
  <si>
    <t>гр.6, 11 - оказание услуг по передаче электрической энергии по электрическим сетям, принадлежащим на праве собственности или ином законном основании территориальным сетевым организациям</t>
  </si>
  <si>
    <t>гр. 7, 12 - оказание услуг по технологическому присоединению к электрическим сетям</t>
  </si>
  <si>
    <t xml:space="preserve">** Заполняется субъектами естественных монополий, оказывающими услуги по передаче электрической энергии по электрическим сетям, </t>
  </si>
  <si>
    <t>принадлежащим на праве собственности или ином законном основании территориальным сетевым организациям, в нескольких субъектах РФ</t>
  </si>
  <si>
    <t>Для остальных субъектов естественных монополий графы 5-8, 10-13 заполняются в целом по предприятию</t>
  </si>
  <si>
    <t>И.о. Генерального директора</t>
  </si>
  <si>
    <t>А.Г. Палей</t>
  </si>
  <si>
    <t>подпись</t>
  </si>
  <si>
    <t>Главный бухгалтер</t>
  </si>
  <si>
    <t>Е.А. Игнатова</t>
  </si>
  <si>
    <t>проверка стр. 140</t>
  </si>
  <si>
    <t>проверка стр. 120</t>
  </si>
  <si>
    <t>ИА</t>
  </si>
  <si>
    <t>Таблица 1.2.</t>
  </si>
  <si>
    <t>Расшифровка расходов АО "ДРСК", оказывающего услуги по передаче электроэнергии (мощности) по электрическим сетям, принадлежащим на праве собственности или ином законном основании</t>
  </si>
  <si>
    <t>из графы 4: по Субъекту РФ,  указанному в заголовке формы</t>
  </si>
  <si>
    <t>из графы 5 по видам деятельности *</t>
  </si>
  <si>
    <t>из графы 10: по Субъекту РФ, указанному в заголовке формы</t>
  </si>
  <si>
    <t>из графы 10 по видам деятельности *</t>
  </si>
  <si>
    <t>Передача и технологическое присоединение</t>
  </si>
  <si>
    <t>8 (сумма гр.6 и 7)</t>
  </si>
  <si>
    <t>14 (сумма гр. 12 и 13)</t>
  </si>
  <si>
    <t>Расходы, учитываемые в целях налогообложения прибыли, всего, в том числе
(сумма строк 110,120,130,140,150,160,170,180,190)</t>
  </si>
  <si>
    <t>Материальные расходы
(сумма строк 111,112,113)</t>
  </si>
  <si>
    <t>Расходы на приобретение сырья и материалов</t>
  </si>
  <si>
    <t>111</t>
  </si>
  <si>
    <t>Расходы на приобретение электрической энергии на компенсацию технологического расхода (потерь) электрической энергии в сетях, в том числе по уровням напряжения:</t>
  </si>
  <si>
    <t>112</t>
  </si>
  <si>
    <t xml:space="preserve">разница с АРМ БП  на сумму ГП </t>
  </si>
  <si>
    <t>ВН</t>
  </si>
  <si>
    <t>-</t>
  </si>
  <si>
    <t>Прямым счетом.</t>
  </si>
  <si>
    <t>СН1</t>
  </si>
  <si>
    <t>СН2</t>
  </si>
  <si>
    <t>НН</t>
  </si>
  <si>
    <t>Расходы на приобретение электрической энергии на хозяйственные нужды</t>
  </si>
  <si>
    <t>113</t>
  </si>
  <si>
    <t>Расходы на оплату услуг сторонних организаций
(сумма строк 121,122,123,124)</t>
  </si>
  <si>
    <t>Расходы на страхование</t>
  </si>
  <si>
    <t>121</t>
  </si>
  <si>
    <t>Оплата услуг АО "ФСК ЕЭС"</t>
  </si>
  <si>
    <t>122</t>
  </si>
  <si>
    <t>Оплата услуг по передаче электрической энергии, оказываемых другими сетевыми организациями</t>
  </si>
  <si>
    <t>123</t>
  </si>
  <si>
    <t>Расходы на ремонт основных средств, выполняемые подрядным способом</t>
  </si>
  <si>
    <t>124</t>
  </si>
  <si>
    <t>Расходы на оплату труда</t>
  </si>
  <si>
    <t>Управленческий персонал</t>
  </si>
  <si>
    <t>Специалисты и технические исполнители</t>
  </si>
  <si>
    <t>Основные производственные рабочие</t>
  </si>
  <si>
    <t>Справочно: среднесписочная численность промышленно-производственного персонала организации **</t>
  </si>
  <si>
    <t>чел</t>
  </si>
  <si>
    <t>Расходы на выплату страховых взносов в Пенсионный фонд Российской Федерации, Фонд социального страхования Российской Федерации, Федеральный фонд обязательного медицинского страхования и территориальные фонды обязательного медицинского страхования</t>
  </si>
  <si>
    <t>Амортизация основных средств</t>
  </si>
  <si>
    <t>Аренда и лизинговые платежи
(сумма строк 161,162)</t>
  </si>
  <si>
    <t>160</t>
  </si>
  <si>
    <t>Плата за аренду имущества</t>
  </si>
  <si>
    <t>Лизинговые платежи</t>
  </si>
  <si>
    <t>170</t>
  </si>
  <si>
    <t>Расходы на выплату процентов по кредитам, уменьшающие налогооблагаемую базу по налогу на прибыль</t>
  </si>
  <si>
    <t>180</t>
  </si>
  <si>
    <t>190</t>
  </si>
  <si>
    <t>Расходы, не учитываемые в целях налогообложения прибыли, всего, в том числе
(сумма строк 210,220,230,240,250)</t>
  </si>
  <si>
    <t>200</t>
  </si>
  <si>
    <t xml:space="preserve">Возврат заемных средств на цели инвестпрограммы </t>
  </si>
  <si>
    <t>210</t>
  </si>
  <si>
    <t>Прибыль, направленная на инвестиции</t>
  </si>
  <si>
    <t>220</t>
  </si>
  <si>
    <t>Прибыль, направленная на выплату дивидендов</t>
  </si>
  <si>
    <t>230</t>
  </si>
  <si>
    <t>Расходы социального характера из прибыли</t>
  </si>
  <si>
    <t>240</t>
  </si>
  <si>
    <t>Отдельно по каждой статье справочника в соответствии с порядком отнесения внереализационных расходов по видам деятельности.</t>
  </si>
  <si>
    <t>Прочие расходы из прибыли в отчетном периоде</t>
  </si>
  <si>
    <t>250</t>
  </si>
  <si>
    <t>Расходы на уплату налога на прибыль и иных аналогичных обязательных платежей</t>
  </si>
  <si>
    <t>300</t>
  </si>
  <si>
    <t>Справочные показатели:</t>
  </si>
  <si>
    <t>Из строки 100 прямые расходы</t>
  </si>
  <si>
    <t>400</t>
  </si>
  <si>
    <t>Из строки 100 косвенные расходы</t>
  </si>
  <si>
    <t>500</t>
  </si>
  <si>
    <t>Расходы на приобретение, сооружение и изготовление основных средств, а также на достройку, дооборудование, реконструкцию, модернизацию и техническое перевооружением основных средств</t>
  </si>
  <si>
    <t>Расходы на ремонт основных средств (включая арендованные) всего, в том числе:</t>
  </si>
  <si>
    <t>материальные расходы</t>
  </si>
  <si>
    <t>расходы на оплату труда и выплату страховых взносов</t>
  </si>
  <si>
    <t>расходы на ремонт основных средств, выполняемый подрядным способом</t>
  </si>
  <si>
    <t>прочие расходы</t>
  </si>
  <si>
    <t>Расходы на приобретение электрической энергии в целях компенсации коммерческого расхода (потерь) электрической энергии в сетях</t>
  </si>
  <si>
    <t>800</t>
  </si>
  <si>
    <t>гр.6, 12 - оказание услуг по передаче электрической энергии (мощности) по единой национальной (общероссийской) электрической сети</t>
  </si>
  <si>
    <t>гр.7, 13 - оказание услуг по технологическому присоединению к электрическим сетям</t>
  </si>
  <si>
    <t>** В целях настоящей таблицы под промышленно-производственным персоналом понимается персонал, расходы на оплату труда которого учитываются по счету 20 "Основное производство"</t>
  </si>
  <si>
    <t>Приложение к таблице 1.2</t>
  </si>
  <si>
    <t>Расшифровка дебиторской задолженности, заемных средств и стоимости активов</t>
  </si>
  <si>
    <t>По состоянию на начало отчетного периода, всего по предприятию</t>
  </si>
  <si>
    <t>По состоянию на конец отчетного периода, всего по предприятию</t>
  </si>
  <si>
    <t>Дебиторская задолженность</t>
  </si>
  <si>
    <t>900</t>
  </si>
  <si>
    <t>в том числе по расчетам с покупателями и заказчиками</t>
  </si>
  <si>
    <t>Заемные средства, учитываемые в долгосрочных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</si>
  <si>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1000</t>
  </si>
  <si>
    <t>Заемные средства, учитываемые в краткосрочных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</si>
  <si>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1100</t>
  </si>
  <si>
    <t>Основные средства</t>
  </si>
  <si>
    <t>Прямым счетом</t>
  </si>
  <si>
    <t xml:space="preserve">Арендованные основные средства </t>
  </si>
  <si>
    <t>Незавершенное строительство</t>
  </si>
  <si>
    <t>Андреенко Ю.А.</t>
  </si>
  <si>
    <t>Кротова А.В.</t>
  </si>
  <si>
    <t>проверка расходов</t>
  </si>
  <si>
    <t>проверка стр. 78</t>
  </si>
  <si>
    <t>проверка стр. 79</t>
  </si>
  <si>
    <t xml:space="preserve">проверка социальных </t>
  </si>
  <si>
    <t>проверка подряда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</si>
</sst>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13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ahoma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1" fillId="0" borderId="43" applyBorder="0">
      <alignment horizontal="center" vertical="center" wrapText="1"/>
    </xf>
    <xf numFmtId="0" fontId="12" fillId="0" borderId="0"/>
  </cellStyleXfs>
  <cellXfs count="155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right"/>
    </xf>
    <xf numFmtId="0" fontId="4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centerContinuous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/>
    <xf numFmtId="0" fontId="5" fillId="0" borderId="1" xfId="0" applyFont="1" applyFill="1" applyBorder="1"/>
    <xf numFmtId="0" fontId="2" fillId="0" borderId="1" xfId="0" applyFont="1" applyFill="1" applyBorder="1"/>
    <xf numFmtId="0" fontId="5" fillId="0" borderId="2" xfId="0" applyNumberFormat="1" applyFont="1" applyFill="1" applyBorder="1" applyAlignment="1">
      <alignment horizontal="left"/>
    </xf>
    <xf numFmtId="0" fontId="0" fillId="0" borderId="2" xfId="0" applyNumberFormat="1" applyFill="1" applyBorder="1" applyAlignment="1">
      <alignment horizontal="left"/>
    </xf>
    <xf numFmtId="0" fontId="6" fillId="0" borderId="0" xfId="0" applyFont="1" applyFill="1" applyAlignment="1">
      <alignment horizontal="right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3" fontId="6" fillId="0" borderId="4" xfId="0" applyNumberFormat="1" applyFont="1" applyFill="1" applyBorder="1" applyAlignment="1">
      <alignment horizontal="right" vertical="center"/>
    </xf>
    <xf numFmtId="3" fontId="2" fillId="0" borderId="4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 wrapText="1"/>
    </xf>
    <xf numFmtId="3" fontId="2" fillId="0" borderId="0" xfId="0" applyNumberFormat="1" applyFont="1" applyFill="1"/>
    <xf numFmtId="0" fontId="0" fillId="0" borderId="5" xfId="0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right" vertical="center" wrapText="1"/>
    </xf>
    <xf numFmtId="49" fontId="2" fillId="0" borderId="4" xfId="0" applyNumberFormat="1" applyFont="1" applyFill="1" applyBorder="1" applyAlignment="1">
      <alignment horizontal="right" vertical="center" wrapText="1"/>
    </xf>
    <xf numFmtId="3" fontId="6" fillId="0" borderId="4" xfId="0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left"/>
    </xf>
    <xf numFmtId="0" fontId="6" fillId="0" borderId="0" xfId="0" applyFont="1" applyFill="1"/>
    <xf numFmtId="0" fontId="6" fillId="0" borderId="0" xfId="0" applyFont="1" applyFill="1" applyAlignment="1">
      <alignment horizontal="left" indent="2"/>
    </xf>
    <xf numFmtId="0" fontId="7" fillId="0" borderId="0" xfId="0" applyFont="1" applyFill="1"/>
    <xf numFmtId="0" fontId="5" fillId="0" borderId="0" xfId="0" applyFont="1" applyFill="1"/>
    <xf numFmtId="0" fontId="7" fillId="0" borderId="1" xfId="0" applyFont="1" applyFill="1" applyBorder="1"/>
    <xf numFmtId="0" fontId="5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centerContinuous" vertical="top"/>
    </xf>
    <xf numFmtId="0" fontId="5" fillId="0" borderId="0" xfId="0" applyFont="1" applyFill="1" applyAlignment="1">
      <alignment horizontal="left"/>
    </xf>
    <xf numFmtId="0" fontId="8" fillId="0" borderId="0" xfId="0" applyFont="1" applyFill="1"/>
    <xf numFmtId="0" fontId="9" fillId="0" borderId="0" xfId="0" applyFont="1" applyFill="1"/>
    <xf numFmtId="0" fontId="9" fillId="0" borderId="0" xfId="0" applyFont="1" applyFill="1" applyAlignment="1">
      <alignment horizontal="right"/>
    </xf>
    <xf numFmtId="3" fontId="9" fillId="0" borderId="0" xfId="0" applyNumberFormat="1" applyFont="1" applyFill="1"/>
    <xf numFmtId="0" fontId="10" fillId="0" borderId="0" xfId="0" applyFont="1" applyFill="1" applyAlignment="1">
      <alignment horizontal="left" indent="2"/>
    </xf>
    <xf numFmtId="0" fontId="4" fillId="0" borderId="0" xfId="0" applyNumberFormat="1" applyFont="1" applyFill="1" applyAlignment="1">
      <alignment horizontal="centerContinuous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3" fontId="2" fillId="0" borderId="20" xfId="0" applyNumberFormat="1" applyFont="1" applyFill="1" applyBorder="1" applyAlignment="1">
      <alignment horizontal="center" vertical="center" wrapText="1"/>
    </xf>
    <xf numFmtId="3" fontId="2" fillId="0" borderId="21" xfId="0" applyNumberFormat="1" applyFont="1" applyFill="1" applyBorder="1" applyAlignment="1">
      <alignment horizontal="center" vertical="center" wrapText="1"/>
    </xf>
    <xf numFmtId="3" fontId="2" fillId="0" borderId="22" xfId="0" applyNumberFormat="1" applyFont="1" applyFill="1" applyBorder="1" applyAlignment="1">
      <alignment horizontal="center" vertical="center" wrapText="1"/>
    </xf>
    <xf numFmtId="3" fontId="2" fillId="0" borderId="23" xfId="0" applyNumberFormat="1" applyFont="1" applyFill="1" applyBorder="1" applyAlignment="1">
      <alignment horizontal="center" vertical="center" wrapText="1"/>
    </xf>
    <xf numFmtId="3" fontId="2" fillId="0" borderId="24" xfId="0" applyNumberFormat="1" applyFont="1" applyFill="1" applyBorder="1" applyAlignment="1">
      <alignment horizontal="center" vertical="center" wrapText="1"/>
    </xf>
    <xf numFmtId="3" fontId="2" fillId="0" borderId="25" xfId="0" applyNumberFormat="1" applyFont="1" applyFill="1" applyBorder="1" applyAlignment="1">
      <alignment horizontal="center" vertical="center" wrapText="1"/>
    </xf>
    <xf numFmtId="3" fontId="2" fillId="0" borderId="26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49" fontId="6" fillId="0" borderId="27" xfId="0" applyNumberFormat="1" applyFont="1" applyFill="1" applyBorder="1" applyAlignment="1">
      <alignment horizontal="left" vertical="center" wrapText="1"/>
    </xf>
    <xf numFmtId="49" fontId="6" fillId="0" borderId="28" xfId="0" applyNumberFormat="1" applyFont="1" applyFill="1" applyBorder="1" applyAlignment="1">
      <alignment horizontal="center" vertical="center" wrapText="1"/>
    </xf>
    <xf numFmtId="3" fontId="6" fillId="0" borderId="28" xfId="0" applyNumberFormat="1" applyFont="1" applyFill="1" applyBorder="1" applyAlignment="1">
      <alignment horizontal="right" vertical="center"/>
    </xf>
    <xf numFmtId="3" fontId="6" fillId="0" borderId="29" xfId="0" applyNumberFormat="1" applyFont="1" applyFill="1" applyBorder="1" applyAlignment="1">
      <alignment horizontal="right" vertical="center"/>
    </xf>
    <xf numFmtId="3" fontId="6" fillId="0" borderId="5" xfId="0" applyNumberFormat="1" applyFont="1" applyFill="1" applyBorder="1" applyAlignment="1">
      <alignment horizontal="right" vertical="center"/>
    </xf>
    <xf numFmtId="3" fontId="6" fillId="0" borderId="30" xfId="0" applyNumberFormat="1" applyFont="1" applyFill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center" vertical="center" wrapText="1"/>
    </xf>
    <xf numFmtId="49" fontId="6" fillId="0" borderId="31" xfId="0" applyNumberFormat="1" applyFont="1" applyFill="1" applyBorder="1" applyAlignment="1">
      <alignment horizontal="left" vertical="center" wrapText="1" indent="2"/>
    </xf>
    <xf numFmtId="49" fontId="6" fillId="0" borderId="32" xfId="0" applyNumberFormat="1" applyFont="1" applyFill="1" applyBorder="1" applyAlignment="1">
      <alignment horizontal="center" vertical="center" wrapText="1"/>
    </xf>
    <xf numFmtId="3" fontId="6" fillId="0" borderId="32" xfId="0" applyNumberFormat="1" applyFont="1" applyFill="1" applyBorder="1" applyAlignment="1">
      <alignment horizontal="right" vertical="center"/>
    </xf>
    <xf numFmtId="3" fontId="6" fillId="0" borderId="33" xfId="0" applyNumberFormat="1" applyFont="1" applyFill="1" applyBorder="1" applyAlignment="1">
      <alignment horizontal="right" vertical="center"/>
    </xf>
    <xf numFmtId="3" fontId="6" fillId="0" borderId="34" xfId="0" applyNumberFormat="1" applyFont="1" applyFill="1" applyBorder="1" applyAlignment="1">
      <alignment horizontal="right" vertical="center"/>
    </xf>
    <xf numFmtId="3" fontId="6" fillId="0" borderId="35" xfId="0" applyNumberFormat="1" applyFont="1" applyFill="1" applyBorder="1" applyAlignment="1">
      <alignment horizontal="right" vertical="center"/>
    </xf>
    <xf numFmtId="0" fontId="1" fillId="0" borderId="36" xfId="0" applyFont="1" applyFill="1" applyBorder="1" applyAlignment="1">
      <alignment horizontal="center" vertical="center" wrapText="1"/>
    </xf>
    <xf numFmtId="4" fontId="6" fillId="0" borderId="0" xfId="0" applyNumberFormat="1" applyFont="1" applyFill="1"/>
    <xf numFmtId="49" fontId="2" fillId="0" borderId="31" xfId="0" applyNumberFormat="1" applyFont="1" applyFill="1" applyBorder="1" applyAlignment="1">
      <alignment horizontal="left" vertical="center" wrapText="1" indent="3"/>
    </xf>
    <xf numFmtId="49" fontId="2" fillId="0" borderId="32" xfId="0" applyNumberFormat="1" applyFont="1" applyFill="1" applyBorder="1" applyAlignment="1">
      <alignment horizontal="center" vertical="center" wrapText="1"/>
    </xf>
    <xf numFmtId="3" fontId="2" fillId="0" borderId="32" xfId="0" applyNumberFormat="1" applyFont="1" applyFill="1" applyBorder="1" applyAlignment="1">
      <alignment horizontal="right" vertical="center"/>
    </xf>
    <xf numFmtId="3" fontId="2" fillId="0" borderId="33" xfId="0" applyNumberFormat="1" applyFont="1" applyFill="1" applyBorder="1" applyAlignment="1">
      <alignment horizontal="right" vertical="center"/>
    </xf>
    <xf numFmtId="3" fontId="2" fillId="0" borderId="34" xfId="0" applyNumberFormat="1" applyFont="1" applyFill="1" applyBorder="1" applyAlignment="1">
      <alignment horizontal="right" vertical="center"/>
    </xf>
    <xf numFmtId="3" fontId="2" fillId="0" borderId="35" xfId="0" applyNumberFormat="1" applyFont="1" applyFill="1" applyBorder="1" applyAlignment="1">
      <alignment horizontal="right" vertical="center"/>
    </xf>
    <xf numFmtId="0" fontId="1" fillId="0" borderId="28" xfId="0" applyFont="1" applyFill="1" applyBorder="1" applyAlignment="1">
      <alignment horizontal="center" vertical="center" wrapText="1"/>
    </xf>
    <xf numFmtId="164" fontId="2" fillId="0" borderId="0" xfId="0" applyNumberFormat="1" applyFont="1" applyFill="1"/>
    <xf numFmtId="49" fontId="2" fillId="0" borderId="31" xfId="0" applyNumberFormat="1" applyFont="1" applyFill="1" applyBorder="1" applyAlignment="1">
      <alignment horizontal="left" vertical="center" wrapText="1" indent="5"/>
    </xf>
    <xf numFmtId="3" fontId="2" fillId="0" borderId="37" xfId="0" applyNumberFormat="1" applyFont="1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3" fontId="2" fillId="0" borderId="37" xfId="0" applyNumberFormat="1" applyFont="1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/>
    </xf>
    <xf numFmtId="49" fontId="2" fillId="0" borderId="31" xfId="0" applyNumberFormat="1" applyFont="1" applyFill="1" applyBorder="1" applyAlignment="1">
      <alignment horizontal="left" vertical="center" wrapText="1" indent="4"/>
    </xf>
    <xf numFmtId="0" fontId="1" fillId="0" borderId="28" xfId="0" applyFont="1" applyFill="1" applyBorder="1" applyAlignment="1">
      <alignment horizontal="center" vertical="center"/>
    </xf>
    <xf numFmtId="3" fontId="6" fillId="0" borderId="0" xfId="0" applyNumberFormat="1" applyFont="1" applyFill="1"/>
    <xf numFmtId="0" fontId="2" fillId="0" borderId="32" xfId="0" applyFont="1" applyFill="1" applyBorder="1" applyAlignment="1">
      <alignment horizontal="center" vertical="center"/>
    </xf>
    <xf numFmtId="0" fontId="0" fillId="0" borderId="36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49" fontId="6" fillId="0" borderId="31" xfId="0" applyNumberFormat="1" applyFont="1" applyFill="1" applyBorder="1" applyAlignment="1">
      <alignment horizontal="left" vertical="center" wrapText="1"/>
    </xf>
    <xf numFmtId="3" fontId="6" fillId="0" borderId="38" xfId="0" applyNumberFormat="1" applyFont="1" applyFill="1" applyBorder="1" applyAlignment="1">
      <alignment vertical="center"/>
    </xf>
    <xf numFmtId="49" fontId="2" fillId="0" borderId="31" xfId="0" applyNumberFormat="1" applyFont="1" applyFill="1" applyBorder="1" applyAlignment="1">
      <alignment horizontal="left" vertical="center" wrapText="1" indent="2"/>
    </xf>
    <xf numFmtId="3" fontId="2" fillId="0" borderId="32" xfId="0" applyNumberFormat="1" applyFont="1" applyFill="1" applyBorder="1" applyAlignment="1">
      <alignment vertical="center"/>
    </xf>
    <xf numFmtId="3" fontId="2" fillId="0" borderId="4" xfId="0" applyNumberFormat="1" applyFont="1" applyFill="1" applyBorder="1" applyAlignment="1">
      <alignment vertical="center"/>
    </xf>
    <xf numFmtId="3" fontId="2" fillId="0" borderId="34" xfId="0" applyNumberFormat="1" applyFont="1" applyFill="1" applyBorder="1" applyAlignment="1">
      <alignment vertical="center"/>
    </xf>
    <xf numFmtId="3" fontId="2" fillId="0" borderId="38" xfId="0" applyNumberFormat="1" applyFont="1" applyFill="1" applyBorder="1" applyAlignment="1">
      <alignment vertical="center"/>
    </xf>
    <xf numFmtId="3" fontId="2" fillId="0" borderId="38" xfId="0" applyNumberFormat="1" applyFont="1" applyFill="1" applyBorder="1" applyAlignment="1">
      <alignment horizontal="center" vertical="center"/>
    </xf>
    <xf numFmtId="4" fontId="2" fillId="0" borderId="0" xfId="0" applyNumberFormat="1" applyFont="1" applyFill="1"/>
    <xf numFmtId="49" fontId="6" fillId="0" borderId="31" xfId="0" applyNumberFormat="1" applyFont="1" applyFill="1" applyBorder="1" applyAlignment="1">
      <alignment vertical="center"/>
    </xf>
    <xf numFmtId="49" fontId="2" fillId="0" borderId="32" xfId="0" applyNumberFormat="1" applyFont="1" applyFill="1" applyBorder="1" applyAlignment="1">
      <alignment vertical="center" wrapText="1"/>
    </xf>
    <xf numFmtId="3" fontId="2" fillId="0" borderId="32" xfId="0" applyNumberFormat="1" applyFont="1" applyFill="1" applyBorder="1" applyAlignment="1">
      <alignment horizontal="right" vertical="center" wrapText="1"/>
    </xf>
    <xf numFmtId="3" fontId="2" fillId="0" borderId="2" xfId="0" applyNumberFormat="1" applyFont="1" applyFill="1" applyBorder="1" applyAlignment="1">
      <alignment horizontal="right" vertical="center" wrapText="1"/>
    </xf>
    <xf numFmtId="3" fontId="2" fillId="0" borderId="38" xfId="0" applyNumberFormat="1" applyFont="1" applyFill="1" applyBorder="1" applyAlignment="1">
      <alignment horizontal="right" vertical="center" wrapText="1"/>
    </xf>
    <xf numFmtId="3" fontId="2" fillId="0" borderId="31" xfId="0" applyNumberFormat="1" applyFont="1" applyFill="1" applyBorder="1" applyAlignment="1">
      <alignment horizontal="right" vertical="center" wrapText="1"/>
    </xf>
    <xf numFmtId="3" fontId="2" fillId="0" borderId="32" xfId="0" applyNumberFormat="1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vertical="center" wrapText="1"/>
    </xf>
    <xf numFmtId="0" fontId="6" fillId="0" borderId="32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left" wrapText="1" indent="3"/>
    </xf>
    <xf numFmtId="0" fontId="2" fillId="0" borderId="32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left" vertical="center" wrapText="1" indent="3"/>
    </xf>
    <xf numFmtId="49" fontId="2" fillId="0" borderId="39" xfId="0" applyNumberFormat="1" applyFont="1" applyFill="1" applyBorder="1" applyAlignment="1">
      <alignment horizontal="left" vertical="center" wrapText="1"/>
    </xf>
    <xf numFmtId="49" fontId="2" fillId="0" borderId="40" xfId="0" applyNumberFormat="1" applyFont="1" applyFill="1" applyBorder="1" applyAlignment="1">
      <alignment horizontal="center" vertical="center" wrapText="1"/>
    </xf>
    <xf numFmtId="3" fontId="2" fillId="0" borderId="40" xfId="0" applyNumberFormat="1" applyFont="1" applyFill="1" applyBorder="1" applyAlignment="1">
      <alignment horizontal="right" vertical="center"/>
    </xf>
    <xf numFmtId="3" fontId="2" fillId="0" borderId="16" xfId="0" applyNumberFormat="1" applyFont="1" applyFill="1" applyBorder="1" applyAlignment="1">
      <alignment horizontal="right" vertical="center"/>
    </xf>
    <xf numFmtId="3" fontId="2" fillId="0" borderId="17" xfId="0" applyNumberFormat="1" applyFont="1" applyFill="1" applyBorder="1" applyAlignment="1">
      <alignment horizontal="right" vertical="center"/>
    </xf>
    <xf numFmtId="3" fontId="2" fillId="0" borderId="41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/>
    <xf numFmtId="0" fontId="6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Continuous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left" vertical="center"/>
    </xf>
    <xf numFmtId="1" fontId="2" fillId="0" borderId="42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/>
    <xf numFmtId="0" fontId="0" fillId="0" borderId="5" xfId="0" applyFill="1" applyBorder="1" applyAlignment="1"/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Continuous" vertical="top"/>
    </xf>
  </cellXfs>
  <cellStyles count="3">
    <cellStyle name="ЗаголовокСтолбца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ologdina-tl/Desktop/&#1044;&#1086;&#1082;&#1091;&#1084;&#1077;&#1085;&#1090;&#1099;/&#1055;&#1056;&#1048;&#1050;&#1040;&#1047;%20585/2015/6%20&#1084;&#1077;&#1089;&#1103;&#1094;&#1077;&#1074;%202015/&#1058;&#1072;&#1073;&#1083;&#1080;&#1094;&#1099;%201.1%20&#1080;%201.2_1%20&#1082;&#1074;.%202014%20-6%20&#1084;&#1077;&#1089;.%202015%20&#1075;&#1075;.%20-&#1076;&#1083;&#1103;%20&#1086;&#1090;&#1087;&#1088;&#1072;&#1074;&#1082;&#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 АЭС"/>
      <sheetName val="1.2. АЭС"/>
      <sheetName val="1.1. ПЭС"/>
      <sheetName val="1.2. ПЭС"/>
      <sheetName val="1.1. ХЭС"/>
      <sheetName val="1.2. ХЭС"/>
      <sheetName val="1.1. ЭС ЕАО"/>
      <sheetName val="1.2. ЭС ЕАО"/>
      <sheetName val="1.1. ЮЯЭС"/>
      <sheetName val="1.2. ЮЯЭС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Q70"/>
  <sheetViews>
    <sheetView showGridLines="0" tabSelected="1" view="pageBreakPreview" topLeftCell="A13" zoomScale="60" zoomScaleNormal="40" workbookViewId="0">
      <pane xSplit="4" ySplit="6" topLeftCell="E23" activePane="bottomRight" state="frozen"/>
      <selection activeCell="E39" sqref="E39"/>
      <selection pane="topRight" activeCell="E39" sqref="E39"/>
      <selection pane="bottomLeft" activeCell="E39" sqref="E39"/>
      <selection pane="bottomRight" activeCell="E39" sqref="E39"/>
    </sheetView>
  </sheetViews>
  <sheetFormatPr defaultRowHeight="18.75" x14ac:dyDescent="0.3"/>
  <cols>
    <col min="1" max="1" width="1.42578125" style="1" customWidth="1"/>
    <col min="2" max="2" width="58.42578125" style="1" customWidth="1"/>
    <col min="3" max="3" width="14.85546875" style="1" customWidth="1"/>
    <col min="4" max="4" width="9.140625" style="1"/>
    <col min="5" max="6" width="18.28515625" style="1" customWidth="1"/>
    <col min="7" max="7" width="16.85546875" style="1" customWidth="1"/>
    <col min="8" max="8" width="16.28515625" style="1" customWidth="1"/>
    <col min="9" max="9" width="15.7109375" style="1" customWidth="1"/>
    <col min="10" max="10" width="18.5703125" style="1" customWidth="1"/>
    <col min="11" max="11" width="17.42578125" style="1" customWidth="1"/>
    <col min="12" max="12" width="16.85546875" style="1" customWidth="1"/>
    <col min="13" max="13" width="15" style="1" customWidth="1"/>
    <col min="14" max="14" width="16.140625" style="1" customWidth="1"/>
    <col min="15" max="15" width="33.5703125" style="1" customWidth="1"/>
    <col min="16" max="16" width="27.7109375" style="1" customWidth="1"/>
    <col min="17" max="17" width="27.28515625" style="1" customWidth="1"/>
    <col min="18" max="16384" width="9.140625" style="1"/>
  </cols>
  <sheetData>
    <row r="1" spans="2:15" ht="7.5" customHeight="1" x14ac:dyDescent="0.3"/>
    <row r="2" spans="2:15" ht="20.25" x14ac:dyDescent="0.3">
      <c r="O2" s="2" t="s">
        <v>0</v>
      </c>
    </row>
    <row r="4" spans="2:15" ht="92.25" customHeight="1" x14ac:dyDescent="0.3">
      <c r="B4" s="3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</row>
    <row r="6" spans="2:15" ht="51" customHeight="1" x14ac:dyDescent="0.3">
      <c r="B6" s="6" t="s">
        <v>2</v>
      </c>
      <c r="C6" s="7" t="s">
        <v>3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2:15" x14ac:dyDescent="0.3">
      <c r="B7" s="6" t="s">
        <v>4</v>
      </c>
      <c r="C7" s="7" t="s">
        <v>5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2:15" x14ac:dyDescent="0.3">
      <c r="B8" s="6" t="s">
        <v>6</v>
      </c>
      <c r="C8" s="7" t="s">
        <v>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2:15" x14ac:dyDescent="0.3">
      <c r="B9" s="6"/>
    </row>
    <row r="10" spans="2:15" ht="26.25" x14ac:dyDescent="0.4">
      <c r="B10" s="6" t="s">
        <v>8</v>
      </c>
      <c r="H10" s="8"/>
      <c r="I10" s="8"/>
      <c r="J10" s="9" t="s">
        <v>9</v>
      </c>
      <c r="K10" s="10"/>
      <c r="L10" s="10"/>
      <c r="M10" s="1" t="s">
        <v>9</v>
      </c>
    </row>
    <row r="11" spans="2:15" ht="26.25" x14ac:dyDescent="0.4">
      <c r="B11" s="6" t="s">
        <v>10</v>
      </c>
      <c r="H11" s="8"/>
      <c r="I11" s="8"/>
      <c r="J11" s="11">
        <v>2801108200</v>
      </c>
      <c r="K11" s="12"/>
      <c r="L11" s="12"/>
    </row>
    <row r="12" spans="2:15" ht="26.25" x14ac:dyDescent="0.4">
      <c r="B12" s="6" t="s">
        <v>11</v>
      </c>
      <c r="H12" s="8"/>
      <c r="I12" s="8"/>
      <c r="J12" s="9" t="s">
        <v>12</v>
      </c>
      <c r="K12" s="10"/>
      <c r="L12" s="10"/>
    </row>
    <row r="13" spans="2:15" ht="26.25" x14ac:dyDescent="0.4">
      <c r="B13" s="6" t="s">
        <v>13</v>
      </c>
      <c r="H13" s="8"/>
      <c r="I13" s="8"/>
      <c r="J13" s="9" t="s">
        <v>14</v>
      </c>
      <c r="K13" s="10"/>
      <c r="L13" s="10"/>
    </row>
    <row r="14" spans="2:15" ht="26.25" x14ac:dyDescent="0.4">
      <c r="B14" s="6" t="s">
        <v>15</v>
      </c>
      <c r="H14" s="8"/>
      <c r="I14" s="8"/>
      <c r="J14" s="9" t="s">
        <v>16</v>
      </c>
      <c r="K14" s="10"/>
      <c r="L14" s="10"/>
    </row>
    <row r="15" spans="2:15" ht="11.25" customHeight="1" x14ac:dyDescent="0.3">
      <c r="H15" s="8"/>
      <c r="I15" s="8"/>
      <c r="J15" s="8"/>
      <c r="K15" s="8"/>
      <c r="L15" s="8"/>
      <c r="M15" s="8"/>
      <c r="O15" s="13"/>
    </row>
    <row r="16" spans="2:15" ht="32.25" customHeight="1" x14ac:dyDescent="0.3">
      <c r="B16" s="14" t="s">
        <v>17</v>
      </c>
      <c r="C16" s="14" t="s">
        <v>18</v>
      </c>
      <c r="D16" s="14" t="s">
        <v>19</v>
      </c>
      <c r="E16" s="14" t="s">
        <v>20</v>
      </c>
      <c r="F16" s="14" t="s">
        <v>21</v>
      </c>
      <c r="G16" s="15" t="s">
        <v>22</v>
      </c>
      <c r="H16" s="15"/>
      <c r="I16" s="15"/>
      <c r="J16" s="14" t="s">
        <v>23</v>
      </c>
      <c r="K16" s="14" t="s">
        <v>24</v>
      </c>
      <c r="L16" s="15" t="s">
        <v>25</v>
      </c>
      <c r="M16" s="15"/>
      <c r="N16" s="15"/>
      <c r="O16" s="14" t="s">
        <v>26</v>
      </c>
    </row>
    <row r="17" spans="2:17" ht="162" customHeight="1" x14ac:dyDescent="0.3">
      <c r="B17" s="16"/>
      <c r="C17" s="16"/>
      <c r="D17" s="16"/>
      <c r="E17" s="16"/>
      <c r="F17" s="16"/>
      <c r="G17" s="17" t="s">
        <v>27</v>
      </c>
      <c r="H17" s="17" t="s">
        <v>28</v>
      </c>
      <c r="I17" s="17" t="s">
        <v>29</v>
      </c>
      <c r="J17" s="16"/>
      <c r="K17" s="16"/>
      <c r="L17" s="17" t="s">
        <v>27</v>
      </c>
      <c r="M17" s="17" t="s">
        <v>28</v>
      </c>
      <c r="N17" s="17" t="s">
        <v>29</v>
      </c>
      <c r="O17" s="16"/>
    </row>
    <row r="18" spans="2:17" ht="14.25" customHeight="1" x14ac:dyDescent="0.3">
      <c r="B18" s="18">
        <v>1</v>
      </c>
      <c r="C18" s="18">
        <v>2</v>
      </c>
      <c r="D18" s="18">
        <v>3</v>
      </c>
      <c r="E18" s="18">
        <v>4</v>
      </c>
      <c r="F18" s="18">
        <v>5</v>
      </c>
      <c r="G18" s="18">
        <v>6</v>
      </c>
      <c r="H18" s="18">
        <v>7</v>
      </c>
      <c r="I18" s="18">
        <v>8</v>
      </c>
      <c r="J18" s="18">
        <v>9</v>
      </c>
      <c r="K18" s="18">
        <v>10</v>
      </c>
      <c r="L18" s="18">
        <v>11</v>
      </c>
      <c r="M18" s="18">
        <v>12</v>
      </c>
      <c r="N18" s="18">
        <v>13</v>
      </c>
      <c r="O18" s="18">
        <v>14</v>
      </c>
    </row>
    <row r="19" spans="2:17" ht="75" customHeight="1" x14ac:dyDescent="0.3">
      <c r="B19" s="19" t="s">
        <v>30</v>
      </c>
      <c r="C19" s="20" t="s">
        <v>31</v>
      </c>
      <c r="D19" s="20" t="s">
        <v>32</v>
      </c>
      <c r="E19" s="21">
        <v>12887422.11871391</v>
      </c>
      <c r="F19" s="21">
        <v>4446846.88246</v>
      </c>
      <c r="G19" s="22">
        <v>4406558.6674600001</v>
      </c>
      <c r="H19" s="22">
        <v>11316.698490000001</v>
      </c>
      <c r="I19" s="22">
        <f>F19-G19-H19</f>
        <v>28971.516509999848</v>
      </c>
      <c r="J19" s="21">
        <v>12635625.532753</v>
      </c>
      <c r="K19" s="21">
        <v>4513352.5326690003</v>
      </c>
      <c r="L19" s="22">
        <v>4480418.5205899999</v>
      </c>
      <c r="M19" s="22">
        <v>9785.8120789999994</v>
      </c>
      <c r="N19" s="22">
        <v>23148.200000000499</v>
      </c>
      <c r="O19" s="23" t="s">
        <v>33</v>
      </c>
      <c r="P19" s="24">
        <v>0</v>
      </c>
      <c r="Q19" s="24">
        <v>0</v>
      </c>
    </row>
    <row r="20" spans="2:17" ht="92.25" customHeight="1" x14ac:dyDescent="0.3">
      <c r="B20" s="19" t="s">
        <v>34</v>
      </c>
      <c r="C20" s="20" t="s">
        <v>31</v>
      </c>
      <c r="D20" s="20" t="s">
        <v>35</v>
      </c>
      <c r="E20" s="21">
        <v>12188154.43778</v>
      </c>
      <c r="F20" s="21">
        <v>3778350.4792336849</v>
      </c>
      <c r="G20" s="22">
        <v>3735096.9793628729</v>
      </c>
      <c r="H20" s="22">
        <v>14045.185770811582</v>
      </c>
      <c r="I20" s="22">
        <f>F20-G20-H20</f>
        <v>29208.314100000473</v>
      </c>
      <c r="J20" s="21">
        <v>11359454.937349999</v>
      </c>
      <c r="K20" s="21">
        <v>3508668.07</v>
      </c>
      <c r="L20" s="21">
        <v>3466401.99</v>
      </c>
      <c r="M20" s="21">
        <v>13968.18</v>
      </c>
      <c r="N20" s="22">
        <v>28297.9000000001</v>
      </c>
      <c r="O20" s="25"/>
      <c r="P20" s="24">
        <v>0</v>
      </c>
      <c r="Q20" s="24">
        <v>0</v>
      </c>
    </row>
    <row r="21" spans="2:17" x14ac:dyDescent="0.3">
      <c r="B21" s="19" t="s">
        <v>36</v>
      </c>
      <c r="C21" s="20" t="s">
        <v>31</v>
      </c>
      <c r="D21" s="20" t="s">
        <v>37</v>
      </c>
      <c r="E21" s="21">
        <f>E19-E20</f>
        <v>699267.68093390949</v>
      </c>
      <c r="F21" s="21">
        <f>F19-F20</f>
        <v>668496.40322631504</v>
      </c>
      <c r="G21" s="22">
        <f>G19-G20</f>
        <v>671461.68809712725</v>
      </c>
      <c r="H21" s="22">
        <f>H19-H20</f>
        <v>-2728.4872808115815</v>
      </c>
      <c r="I21" s="22">
        <f>I19-I20</f>
        <v>-236.79759000062404</v>
      </c>
      <c r="J21" s="21">
        <v>1276170.595403</v>
      </c>
      <c r="K21" s="21">
        <v>1004684.462669</v>
      </c>
      <c r="L21" s="22">
        <v>1014016.53059</v>
      </c>
      <c r="M21" s="22">
        <v>-4182.367921</v>
      </c>
      <c r="N21" s="22">
        <v>-5149.6999999995996</v>
      </c>
      <c r="O21" s="17" t="s">
        <v>38</v>
      </c>
      <c r="P21" s="24">
        <v>0</v>
      </c>
      <c r="Q21" s="24">
        <v>0</v>
      </c>
    </row>
    <row r="22" spans="2:17" ht="37.5" x14ac:dyDescent="0.3">
      <c r="B22" s="26" t="s">
        <v>39</v>
      </c>
      <c r="C22" s="27" t="s">
        <v>31</v>
      </c>
      <c r="D22" s="27" t="s">
        <v>40</v>
      </c>
      <c r="E22" s="21">
        <v>31625.096319999997</v>
      </c>
      <c r="F22" s="21">
        <v>434.29838000000001</v>
      </c>
      <c r="G22" s="21"/>
      <c r="H22" s="21"/>
      <c r="I22" s="22">
        <f>F22-G22-H22</f>
        <v>434.29838000000001</v>
      </c>
      <c r="J22" s="21">
        <v>395.61381999999998</v>
      </c>
      <c r="K22" s="21">
        <v>395.61381999999998</v>
      </c>
      <c r="L22" s="21">
        <v>0</v>
      </c>
      <c r="M22" s="21">
        <v>0</v>
      </c>
      <c r="N22" s="22">
        <v>395.61381999999998</v>
      </c>
      <c r="O22" s="17" t="s">
        <v>41</v>
      </c>
      <c r="P22" s="24">
        <v>0</v>
      </c>
      <c r="Q22" s="24">
        <v>0</v>
      </c>
    </row>
    <row r="23" spans="2:17" x14ac:dyDescent="0.3">
      <c r="B23" s="26" t="s">
        <v>42</v>
      </c>
      <c r="C23" s="27" t="s">
        <v>31</v>
      </c>
      <c r="D23" s="27" t="s">
        <v>43</v>
      </c>
      <c r="E23" s="21" t="s">
        <v>38</v>
      </c>
      <c r="F23" s="21" t="s">
        <v>38</v>
      </c>
      <c r="G23" s="22" t="s">
        <v>38</v>
      </c>
      <c r="H23" s="22" t="s">
        <v>38</v>
      </c>
      <c r="I23" s="22" t="s">
        <v>38</v>
      </c>
      <c r="J23" s="21" t="s">
        <v>38</v>
      </c>
      <c r="K23" s="21" t="s">
        <v>38</v>
      </c>
      <c r="L23" s="22" t="s">
        <v>38</v>
      </c>
      <c r="M23" s="22" t="s">
        <v>38</v>
      </c>
      <c r="N23" s="22" t="s">
        <v>38</v>
      </c>
      <c r="O23" s="17" t="s">
        <v>38</v>
      </c>
    </row>
    <row r="24" spans="2:17" x14ac:dyDescent="0.3">
      <c r="B24" s="19" t="s">
        <v>44</v>
      </c>
      <c r="C24" s="20" t="s">
        <v>31</v>
      </c>
      <c r="D24" s="20" t="s">
        <v>45</v>
      </c>
      <c r="E24" s="21">
        <f>E21-E22</f>
        <v>667642.58461390948</v>
      </c>
      <c r="F24" s="21">
        <f>F21-F22</f>
        <v>668062.10484631499</v>
      </c>
      <c r="G24" s="22">
        <f>G21-G22</f>
        <v>671461.68809712725</v>
      </c>
      <c r="H24" s="22">
        <f>H21-H22</f>
        <v>-2728.4872808115815</v>
      </c>
      <c r="I24" s="22">
        <f>I21-I22</f>
        <v>-671.09597000062399</v>
      </c>
      <c r="J24" s="21">
        <v>1275774.9815829999</v>
      </c>
      <c r="K24" s="21">
        <v>1004288.8488489999</v>
      </c>
      <c r="L24" s="22">
        <v>1014016.53059</v>
      </c>
      <c r="M24" s="22">
        <v>-4182.367921</v>
      </c>
      <c r="N24" s="22">
        <v>-5545.3138199996001</v>
      </c>
      <c r="O24" s="17" t="s">
        <v>38</v>
      </c>
      <c r="P24" s="24">
        <v>0</v>
      </c>
      <c r="Q24" s="24">
        <v>0</v>
      </c>
    </row>
    <row r="25" spans="2:17" ht="37.5" x14ac:dyDescent="0.3">
      <c r="B25" s="26" t="s">
        <v>46</v>
      </c>
      <c r="C25" s="27" t="s">
        <v>31</v>
      </c>
      <c r="D25" s="27" t="s">
        <v>47</v>
      </c>
      <c r="E25" s="21">
        <v>25739.228940000001</v>
      </c>
      <c r="F25" s="21">
        <v>0</v>
      </c>
      <c r="G25" s="21">
        <v>0</v>
      </c>
      <c r="H25" s="21">
        <v>0</v>
      </c>
      <c r="I25" s="22">
        <f>F25-G25-H25</f>
        <v>0</v>
      </c>
      <c r="J25" s="21">
        <v>31224.125049999999</v>
      </c>
      <c r="K25" s="21">
        <v>0</v>
      </c>
      <c r="L25" s="21">
        <v>0</v>
      </c>
      <c r="M25" s="21">
        <v>0</v>
      </c>
      <c r="N25" s="22">
        <v>0</v>
      </c>
      <c r="O25" s="17" t="s">
        <v>41</v>
      </c>
      <c r="P25" s="24">
        <v>0</v>
      </c>
      <c r="Q25" s="24">
        <v>0</v>
      </c>
    </row>
    <row r="26" spans="2:17" ht="56.25" x14ac:dyDescent="0.3">
      <c r="B26" s="26" t="s">
        <v>48</v>
      </c>
      <c r="C26" s="27" t="s">
        <v>31</v>
      </c>
      <c r="D26" s="27" t="s">
        <v>49</v>
      </c>
      <c r="E26" s="21">
        <v>615383.53943999996</v>
      </c>
      <c r="F26" s="21">
        <v>114654.92</v>
      </c>
      <c r="G26" s="21">
        <v>114468.463</v>
      </c>
      <c r="H26" s="21">
        <v>186.45699999999999</v>
      </c>
      <c r="I26" s="22">
        <f>F26-G26-H26</f>
        <v>-5.1159076974727213E-12</v>
      </c>
      <c r="J26" s="21">
        <v>391836.1</v>
      </c>
      <c r="K26" s="21">
        <v>75430.05</v>
      </c>
      <c r="L26" s="22">
        <v>75430.05</v>
      </c>
      <c r="M26" s="22">
        <v>0</v>
      </c>
      <c r="N26" s="22">
        <v>0</v>
      </c>
      <c r="O26" s="17" t="s">
        <v>50</v>
      </c>
      <c r="P26" s="24">
        <v>0</v>
      </c>
      <c r="Q26" s="24">
        <v>1.4805479004280642E-3</v>
      </c>
    </row>
    <row r="27" spans="2:17" ht="65.099999999999994" customHeight="1" x14ac:dyDescent="0.3">
      <c r="B27" s="26" t="s">
        <v>51</v>
      </c>
      <c r="C27" s="27" t="s">
        <v>31</v>
      </c>
      <c r="D27" s="27" t="s">
        <v>52</v>
      </c>
      <c r="E27" s="21">
        <v>131721.52477000005</v>
      </c>
      <c r="F27" s="21">
        <v>40457.248257627121</v>
      </c>
      <c r="G27" s="21">
        <v>12949.44610762712</v>
      </c>
      <c r="H27" s="21">
        <v>0</v>
      </c>
      <c r="I27" s="22">
        <f>F27-G27-H27</f>
        <v>27507.802150000003</v>
      </c>
      <c r="J27" s="21">
        <v>113211.58274</v>
      </c>
      <c r="K27" s="21">
        <v>68609.832288644102</v>
      </c>
      <c r="L27" s="21">
        <v>5720.8089486440704</v>
      </c>
      <c r="M27" s="21">
        <v>0</v>
      </c>
      <c r="N27" s="22">
        <v>62889.02334</v>
      </c>
      <c r="O27" s="23" t="s">
        <v>53</v>
      </c>
      <c r="P27" s="24">
        <v>-2.2989999939454719E-2</v>
      </c>
      <c r="Q27" s="24">
        <v>0</v>
      </c>
    </row>
    <row r="28" spans="2:17" ht="65.099999999999994" customHeight="1" x14ac:dyDescent="0.3">
      <c r="B28" s="26" t="s">
        <v>54</v>
      </c>
      <c r="C28" s="27" t="s">
        <v>31</v>
      </c>
      <c r="D28" s="27" t="s">
        <v>55</v>
      </c>
      <c r="E28" s="21">
        <v>488856.33906000014</v>
      </c>
      <c r="F28" s="21">
        <v>338796.79743271187</v>
      </c>
      <c r="G28" s="21">
        <v>318599.70421600481</v>
      </c>
      <c r="H28" s="21">
        <v>382.66848591297747</v>
      </c>
      <c r="I28" s="22">
        <f>F28-G28-H28</f>
        <v>19814.424730794079</v>
      </c>
      <c r="J28" s="21">
        <v>211690.51762067</v>
      </c>
      <c r="K28" s="21">
        <v>84711.744528948795</v>
      </c>
      <c r="L28" s="21">
        <v>38778.176275178303</v>
      </c>
      <c r="M28" s="21">
        <v>292.055918872966</v>
      </c>
      <c r="N28" s="22">
        <v>45641.512334897503</v>
      </c>
      <c r="O28" s="25"/>
      <c r="P28" s="24">
        <v>-2.1613909280858934E-2</v>
      </c>
      <c r="Q28" s="24">
        <v>5.0800153985619545E-6</v>
      </c>
    </row>
    <row r="29" spans="2:17" x14ac:dyDescent="0.3">
      <c r="B29" s="19" t="s">
        <v>56</v>
      </c>
      <c r="C29" s="20" t="s">
        <v>31</v>
      </c>
      <c r="D29" s="20" t="s">
        <v>57</v>
      </c>
      <c r="E29" s="21">
        <f>E24+E25+E27-E26-E28</f>
        <v>-279136.54017609055</v>
      </c>
      <c r="F29" s="21">
        <f>F24+F25+F27-F26-F28</f>
        <v>255067.63567123021</v>
      </c>
      <c r="G29" s="22">
        <f>G24+G25+G27-G26-G28</f>
        <v>251342.96698874957</v>
      </c>
      <c r="H29" s="22">
        <f>H24+H25+H27-H26-H28</f>
        <v>-3297.6127667245587</v>
      </c>
      <c r="I29" s="22">
        <f>I24+I25+I27-I26-I28</f>
        <v>7022.2814492053039</v>
      </c>
      <c r="J29" s="21">
        <v>816684.07175233099</v>
      </c>
      <c r="K29" s="21">
        <v>912756.88660869503</v>
      </c>
      <c r="L29" s="22">
        <v>905529.113263465</v>
      </c>
      <c r="M29" s="22">
        <v>-4474.4238398729703</v>
      </c>
      <c r="N29" s="22">
        <v>11702.197185102899</v>
      </c>
      <c r="O29" s="17" t="s">
        <v>38</v>
      </c>
      <c r="P29" s="24">
        <v>-1.376090629491955E-3</v>
      </c>
      <c r="Q29" s="24">
        <v>-1.4856285415589809E-3</v>
      </c>
    </row>
    <row r="30" spans="2:17" ht="37.5" x14ac:dyDescent="0.3">
      <c r="B30" s="19" t="s">
        <v>58</v>
      </c>
      <c r="C30" s="20" t="s">
        <v>31</v>
      </c>
      <c r="D30" s="20" t="s">
        <v>59</v>
      </c>
      <c r="E30" s="21">
        <v>37517.707654251324</v>
      </c>
      <c r="F30" s="21">
        <v>84508.228192995433</v>
      </c>
      <c r="G30" s="22">
        <v>77627.310586638006</v>
      </c>
      <c r="H30" s="22">
        <v>-379.68957218658301</v>
      </c>
      <c r="I30" s="22">
        <f>F30-G30-H30</f>
        <v>7260.6071785440099</v>
      </c>
      <c r="J30" s="21">
        <v>275351.71081550198</v>
      </c>
      <c r="K30" s="21">
        <v>215282.92963203799</v>
      </c>
      <c r="L30" s="22">
        <v>201935.41773055401</v>
      </c>
      <c r="M30" s="22">
        <v>-325.258443914613</v>
      </c>
      <c r="N30" s="22">
        <v>13672.770345398199</v>
      </c>
      <c r="O30" s="17"/>
      <c r="P30" s="24">
        <v>-2.3457486749975942E-3</v>
      </c>
      <c r="Q30" s="24">
        <v>-2.7311415760777891E-4</v>
      </c>
    </row>
    <row r="31" spans="2:17" x14ac:dyDescent="0.3">
      <c r="B31" s="19" t="s">
        <v>60</v>
      </c>
      <c r="C31" s="20" t="s">
        <v>31</v>
      </c>
      <c r="D31" s="20" t="s">
        <v>61</v>
      </c>
      <c r="E31" s="21">
        <f>E29-E30</f>
        <v>-316654.24783034186</v>
      </c>
      <c r="F31" s="21">
        <f>F29-F30</f>
        <v>170559.40747823479</v>
      </c>
      <c r="G31" s="22">
        <f>G29-G30</f>
        <v>173715.65640211158</v>
      </c>
      <c r="H31" s="22">
        <f>H29-H30</f>
        <v>-2917.9231945379756</v>
      </c>
      <c r="I31" s="22">
        <f>I29-I30</f>
        <v>-238.32572933870597</v>
      </c>
      <c r="J31" s="21">
        <v>541332.36093682796</v>
      </c>
      <c r="K31" s="21">
        <v>697473.95697665797</v>
      </c>
      <c r="L31" s="22">
        <v>703593.69553291099</v>
      </c>
      <c r="M31" s="22">
        <v>-4149.16539595835</v>
      </c>
      <c r="N31" s="22">
        <v>-1970.5731602952901</v>
      </c>
      <c r="O31" s="17" t="s">
        <v>38</v>
      </c>
      <c r="P31" s="24">
        <v>9.6965808188542724E-4</v>
      </c>
      <c r="Q31" s="24">
        <v>-1.212514383951202E-3</v>
      </c>
    </row>
    <row r="32" spans="2:17" x14ac:dyDescent="0.3">
      <c r="B32" s="19" t="s">
        <v>62</v>
      </c>
      <c r="C32" s="27"/>
      <c r="D32" s="27"/>
      <c r="E32" s="28"/>
      <c r="F32" s="28"/>
      <c r="G32" s="29"/>
      <c r="H32" s="29"/>
      <c r="I32" s="29"/>
      <c r="J32" s="30"/>
      <c r="K32" s="28"/>
      <c r="L32" s="29"/>
      <c r="M32" s="29"/>
      <c r="N32" s="29"/>
      <c r="O32" s="27"/>
    </row>
    <row r="33" spans="2:17" ht="55.5" customHeight="1" x14ac:dyDescent="0.3">
      <c r="B33" s="26" t="s">
        <v>63</v>
      </c>
      <c r="C33" s="27" t="s">
        <v>31</v>
      </c>
      <c r="D33" s="27" t="s">
        <v>64</v>
      </c>
      <c r="E33" s="21">
        <v>4825.1000000000004</v>
      </c>
      <c r="F33" s="21">
        <v>2649.86</v>
      </c>
      <c r="G33" s="21">
        <v>2618.5</v>
      </c>
      <c r="H33" s="21">
        <v>0</v>
      </c>
      <c r="I33" s="22">
        <f>F33-G33-H33</f>
        <v>31.360000000000127</v>
      </c>
      <c r="J33" s="21">
        <v>3370.77</v>
      </c>
      <c r="K33" s="21">
        <v>1304</v>
      </c>
      <c r="L33" s="21">
        <v>0</v>
      </c>
      <c r="M33" s="21">
        <v>1300</v>
      </c>
      <c r="N33" s="22">
        <v>4</v>
      </c>
      <c r="O33" s="17"/>
    </row>
    <row r="34" spans="2:17" ht="48.75" customHeight="1" x14ac:dyDescent="0.3">
      <c r="B34" s="26" t="s">
        <v>65</v>
      </c>
      <c r="C34" s="27" t="s">
        <v>31</v>
      </c>
      <c r="D34" s="27" t="s">
        <v>66</v>
      </c>
      <c r="E34" s="21">
        <v>48843.725149999998</v>
      </c>
      <c r="F34" s="21">
        <v>12486.138224915256</v>
      </c>
      <c r="G34" s="21">
        <v>12486.138224915256</v>
      </c>
      <c r="H34" s="31" t="s">
        <v>38</v>
      </c>
      <c r="I34" s="31" t="s">
        <v>38</v>
      </c>
      <c r="J34" s="21">
        <v>4928.7481299999999</v>
      </c>
      <c r="K34" s="21">
        <v>5494.63741474577</v>
      </c>
      <c r="L34" s="21">
        <v>5494.63741474577</v>
      </c>
      <c r="M34" s="31" t="s">
        <v>38</v>
      </c>
      <c r="N34" s="31" t="s">
        <v>38</v>
      </c>
      <c r="O34" s="17" t="s">
        <v>67</v>
      </c>
      <c r="P34" s="24">
        <v>-3.0989999992016237E-2</v>
      </c>
      <c r="Q34" s="24">
        <v>0</v>
      </c>
    </row>
    <row r="35" spans="2:17" x14ac:dyDescent="0.3">
      <c r="E35" s="32"/>
    </row>
    <row r="36" spans="2:17" x14ac:dyDescent="0.3">
      <c r="B36" s="33" t="s">
        <v>68</v>
      </c>
      <c r="K36" s="24"/>
      <c r="L36" s="24"/>
    </row>
    <row r="37" spans="2:17" ht="60.75" customHeight="1" x14ac:dyDescent="0.3">
      <c r="B37" s="7" t="s">
        <v>69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2:17" ht="21.75" customHeight="1" x14ac:dyDescent="0.3">
      <c r="B38" s="7" t="s">
        <v>70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40" spans="2:17" x14ac:dyDescent="0.3">
      <c r="B40" s="33" t="s">
        <v>71</v>
      </c>
    </row>
    <row r="41" spans="2:17" x14ac:dyDescent="0.3">
      <c r="B41" s="34" t="s">
        <v>72</v>
      </c>
    </row>
    <row r="42" spans="2:17" x14ac:dyDescent="0.3">
      <c r="B42" s="34" t="s">
        <v>73</v>
      </c>
    </row>
    <row r="43" spans="2:17" ht="20.25" x14ac:dyDescent="0.3">
      <c r="J43" s="35"/>
      <c r="K43" s="35"/>
      <c r="L43" s="35"/>
      <c r="M43" s="35"/>
      <c r="N43" s="35"/>
      <c r="O43" s="35"/>
    </row>
    <row r="44" spans="2:17" ht="20.25" x14ac:dyDescent="0.3">
      <c r="J44" s="35"/>
      <c r="K44" s="35"/>
      <c r="L44" s="35"/>
      <c r="M44" s="35"/>
      <c r="N44" s="35"/>
      <c r="O44" s="35"/>
    </row>
    <row r="45" spans="2:17" ht="20.25" x14ac:dyDescent="0.3">
      <c r="J45" s="35"/>
      <c r="K45" s="35"/>
      <c r="L45" s="35"/>
      <c r="M45" s="35"/>
      <c r="N45" s="35"/>
      <c r="O45" s="35"/>
    </row>
    <row r="46" spans="2:17" ht="26.25" x14ac:dyDescent="0.4">
      <c r="B46" s="36" t="s">
        <v>74</v>
      </c>
      <c r="J46" s="35"/>
      <c r="K46" s="35"/>
      <c r="L46" s="37"/>
      <c r="M46" s="37"/>
      <c r="N46" s="38" t="s">
        <v>75</v>
      </c>
      <c r="O46" s="35"/>
    </row>
    <row r="47" spans="2:17" ht="26.25" x14ac:dyDescent="0.4">
      <c r="B47" s="36"/>
      <c r="J47" s="35"/>
      <c r="K47" s="35"/>
      <c r="L47" s="39" t="s">
        <v>76</v>
      </c>
      <c r="M47" s="39"/>
      <c r="N47" s="40"/>
      <c r="O47" s="39"/>
    </row>
    <row r="48" spans="2:17" ht="26.25" x14ac:dyDescent="0.4">
      <c r="B48" s="36"/>
      <c r="J48" s="35"/>
      <c r="K48" s="35"/>
      <c r="L48" s="39"/>
      <c r="M48" s="39"/>
      <c r="N48" s="40"/>
      <c r="O48" s="39"/>
    </row>
    <row r="49" spans="2:15" ht="26.25" x14ac:dyDescent="0.4">
      <c r="B49" s="36"/>
      <c r="J49" s="35"/>
      <c r="K49" s="35"/>
      <c r="L49" s="39"/>
      <c r="M49" s="39"/>
      <c r="N49" s="40"/>
      <c r="O49" s="39"/>
    </row>
    <row r="50" spans="2:15" ht="26.25" x14ac:dyDescent="0.4">
      <c r="B50" s="36" t="s">
        <v>77</v>
      </c>
      <c r="J50" s="35"/>
      <c r="K50" s="35"/>
      <c r="L50" s="37"/>
      <c r="M50" s="37"/>
      <c r="N50" s="38" t="s">
        <v>78</v>
      </c>
      <c r="O50" s="35"/>
    </row>
    <row r="51" spans="2:15" ht="20.25" x14ac:dyDescent="0.3">
      <c r="J51" s="35"/>
      <c r="K51" s="35"/>
      <c r="L51" s="39" t="s">
        <v>76</v>
      </c>
      <c r="M51" s="39"/>
      <c r="O51" s="39"/>
    </row>
    <row r="52" spans="2:15" s="41" customFormat="1" x14ac:dyDescent="0.3">
      <c r="C52" s="42"/>
      <c r="D52" s="43" t="s">
        <v>79</v>
      </c>
      <c r="E52" s="44"/>
      <c r="F52" s="42"/>
      <c r="G52" s="42"/>
      <c r="H52" s="42"/>
      <c r="I52" s="42"/>
      <c r="J52" s="44"/>
      <c r="K52" s="42"/>
      <c r="L52" s="42"/>
    </row>
    <row r="53" spans="2:15" x14ac:dyDescent="0.3">
      <c r="C53" s="42"/>
      <c r="D53" s="43" t="s">
        <v>80</v>
      </c>
      <c r="E53" s="44"/>
      <c r="F53" s="42" t="s">
        <v>81</v>
      </c>
      <c r="G53" s="42"/>
      <c r="H53" s="42"/>
      <c r="I53" s="42"/>
      <c r="J53" s="44"/>
      <c r="K53" s="42" t="s">
        <v>81</v>
      </c>
      <c r="L53" s="42"/>
    </row>
    <row r="55" spans="2:15" x14ac:dyDescent="0.3">
      <c r="B55" s="45"/>
    </row>
    <row r="56" spans="2:15" x14ac:dyDescent="0.3">
      <c r="B56" s="45"/>
    </row>
    <row r="57" spans="2:15" x14ac:dyDescent="0.3">
      <c r="B57" s="45"/>
    </row>
    <row r="58" spans="2:15" x14ac:dyDescent="0.3">
      <c r="B58" s="45"/>
    </row>
    <row r="59" spans="2:15" x14ac:dyDescent="0.3">
      <c r="B59" s="45"/>
    </row>
    <row r="60" spans="2:15" x14ac:dyDescent="0.3">
      <c r="B60" s="45"/>
    </row>
    <row r="61" spans="2:15" x14ac:dyDescent="0.3">
      <c r="B61" s="45"/>
    </row>
    <row r="62" spans="2:15" x14ac:dyDescent="0.3">
      <c r="B62" s="45"/>
    </row>
    <row r="63" spans="2:15" x14ac:dyDescent="0.3">
      <c r="B63" s="45"/>
    </row>
    <row r="64" spans="2:15" x14ac:dyDescent="0.3">
      <c r="B64" s="45"/>
    </row>
    <row r="65" spans="2:2" x14ac:dyDescent="0.3">
      <c r="B65" s="45"/>
    </row>
    <row r="66" spans="2:2" x14ac:dyDescent="0.3">
      <c r="B66" s="45"/>
    </row>
    <row r="67" spans="2:2" x14ac:dyDescent="0.3">
      <c r="B67" s="45"/>
    </row>
    <row r="68" spans="2:2" x14ac:dyDescent="0.3">
      <c r="B68" s="45"/>
    </row>
    <row r="69" spans="2:2" x14ac:dyDescent="0.3">
      <c r="B69" s="45"/>
    </row>
    <row r="70" spans="2:2" x14ac:dyDescent="0.3">
      <c r="B70" s="45"/>
    </row>
  </sheetData>
  <mergeCells count="19">
    <mergeCell ref="O27:O28"/>
    <mergeCell ref="B37:O37"/>
    <mergeCell ref="B38:O38"/>
    <mergeCell ref="G16:I16"/>
    <mergeCell ref="J16:J17"/>
    <mergeCell ref="K16:K17"/>
    <mergeCell ref="L16:N16"/>
    <mergeCell ref="O16:O17"/>
    <mergeCell ref="O19:O20"/>
    <mergeCell ref="B4:N4"/>
    <mergeCell ref="C6:O6"/>
    <mergeCell ref="C7:O7"/>
    <mergeCell ref="C8:O8"/>
    <mergeCell ref="J11:L11"/>
    <mergeCell ref="B16:B17"/>
    <mergeCell ref="C16:C17"/>
    <mergeCell ref="D16:D17"/>
    <mergeCell ref="E16:E17"/>
    <mergeCell ref="F16:F17"/>
  </mergeCells>
  <printOptions horizontalCentered="1"/>
  <pageMargins left="0.23622047244094491" right="0.23622047244094491" top="0.15748031496062992" bottom="0.15748031496062992" header="0.31496062992125984" footer="0.31496062992125984"/>
  <pageSetup paperSize="9" scale="3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U107"/>
  <sheetViews>
    <sheetView showGridLines="0" view="pageBreakPreview" topLeftCell="A13" zoomScale="60" zoomScaleNormal="55" workbookViewId="0">
      <pane xSplit="4" ySplit="6" topLeftCell="E85" activePane="bottomRight" state="frozen"/>
      <selection activeCell="E39" sqref="E39"/>
      <selection pane="topRight" activeCell="E39" sqref="E39"/>
      <selection pane="bottomLeft" activeCell="E39" sqref="E39"/>
      <selection pane="bottomRight" activeCell="E39" sqref="E39"/>
    </sheetView>
  </sheetViews>
  <sheetFormatPr defaultRowHeight="18.75" x14ac:dyDescent="0.3"/>
  <cols>
    <col min="1" max="1" width="1.5703125" style="1" customWidth="1"/>
    <col min="2" max="2" width="72.28515625" style="1" customWidth="1"/>
    <col min="3" max="3" width="14.85546875" style="1" customWidth="1"/>
    <col min="4" max="4" width="10.7109375" style="1" customWidth="1"/>
    <col min="5" max="10" width="16.7109375" style="1" customWidth="1"/>
    <col min="11" max="11" width="18.42578125" style="1" customWidth="1"/>
    <col min="12" max="16" width="16.7109375" style="1" customWidth="1"/>
    <col min="17" max="17" width="26.85546875" style="1" customWidth="1"/>
    <col min="18" max="19" width="19.42578125" style="1" customWidth="1"/>
    <col min="20" max="16384" width="9.140625" style="1"/>
  </cols>
  <sheetData>
    <row r="1" spans="2:17" ht="12.75" customHeight="1" x14ac:dyDescent="0.3"/>
    <row r="2" spans="2:17" ht="20.25" x14ac:dyDescent="0.3">
      <c r="Q2" s="2" t="s">
        <v>82</v>
      </c>
    </row>
    <row r="4" spans="2:17" ht="51" x14ac:dyDescent="0.3">
      <c r="B4" s="46" t="s">
        <v>83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6" spans="2:17" ht="67.5" customHeight="1" x14ac:dyDescent="0.3">
      <c r="B6" s="6" t="s">
        <v>2</v>
      </c>
      <c r="C6" s="7" t="s">
        <v>3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x14ac:dyDescent="0.3">
      <c r="B7" s="6" t="s">
        <v>4</v>
      </c>
      <c r="C7" s="7" t="s">
        <v>5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x14ac:dyDescent="0.3">
      <c r="B8" s="6" t="s">
        <v>6</v>
      </c>
      <c r="C8" s="7" t="s">
        <v>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x14ac:dyDescent="0.3">
      <c r="B9" s="6"/>
    </row>
    <row r="10" spans="2:17" ht="26.25" x14ac:dyDescent="0.4">
      <c r="B10" s="6" t="s">
        <v>8</v>
      </c>
      <c r="H10" s="8"/>
      <c r="I10" s="8"/>
      <c r="J10" s="8"/>
      <c r="K10" s="8"/>
      <c r="L10" s="8"/>
      <c r="M10" s="9" t="s">
        <v>9</v>
      </c>
      <c r="N10" s="10"/>
      <c r="O10" s="10"/>
      <c r="P10" s="10"/>
      <c r="Q10" s="10"/>
    </row>
    <row r="11" spans="2:17" ht="26.25" x14ac:dyDescent="0.4">
      <c r="B11" s="6" t="s">
        <v>10</v>
      </c>
      <c r="H11" s="8"/>
      <c r="I11" s="8"/>
      <c r="J11" s="8"/>
      <c r="K11" s="8"/>
      <c r="L11" s="8"/>
      <c r="M11" s="11">
        <v>2801108200</v>
      </c>
      <c r="N11" s="12"/>
      <c r="O11" s="12"/>
      <c r="P11" s="10"/>
      <c r="Q11" s="10"/>
    </row>
    <row r="12" spans="2:17" ht="26.25" x14ac:dyDescent="0.4">
      <c r="B12" s="6" t="s">
        <v>11</v>
      </c>
      <c r="H12" s="8"/>
      <c r="I12" s="8"/>
      <c r="J12" s="8"/>
      <c r="K12" s="8"/>
      <c r="L12" s="8"/>
      <c r="M12" s="9" t="s">
        <v>12</v>
      </c>
      <c r="N12" s="10"/>
      <c r="O12" s="10"/>
      <c r="P12" s="10"/>
      <c r="Q12" s="10"/>
    </row>
    <row r="13" spans="2:17" ht="26.25" x14ac:dyDescent="0.4">
      <c r="B13" s="6" t="s">
        <v>13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9" t="s">
        <v>14</v>
      </c>
      <c r="N13" s="10"/>
      <c r="O13" s="10"/>
      <c r="P13" s="10"/>
      <c r="Q13" s="10"/>
    </row>
    <row r="14" spans="2:17" ht="26.25" x14ac:dyDescent="0.4">
      <c r="B14" s="6" t="s">
        <v>15</v>
      </c>
      <c r="F14" s="24"/>
      <c r="H14" s="8"/>
      <c r="I14" s="8"/>
      <c r="J14" s="8"/>
      <c r="K14" s="8"/>
      <c r="L14" s="8"/>
      <c r="M14" s="9" t="str">
        <f>'1.1. АЭС'!J14</f>
        <v>6 месяцев 2015 года</v>
      </c>
      <c r="N14" s="10"/>
      <c r="O14" s="10"/>
      <c r="P14" s="10"/>
      <c r="Q14" s="10"/>
    </row>
    <row r="15" spans="2:17" ht="13.5" customHeight="1" thickBot="1" x14ac:dyDescent="0.35">
      <c r="H15" s="8"/>
      <c r="I15" s="8"/>
      <c r="J15" s="8"/>
      <c r="K15" s="8"/>
      <c r="L15" s="8"/>
      <c r="M15" s="8"/>
      <c r="N15" s="8"/>
      <c r="O15" s="8"/>
      <c r="Q15" s="13"/>
    </row>
    <row r="16" spans="2:17" ht="33" customHeight="1" x14ac:dyDescent="0.3">
      <c r="B16" s="47" t="s">
        <v>17</v>
      </c>
      <c r="C16" s="48" t="s">
        <v>18</v>
      </c>
      <c r="D16" s="48" t="s">
        <v>19</v>
      </c>
      <c r="E16" s="48" t="str">
        <f>'1.1. АЭС'!E16:E17</f>
        <v>За отчетный период, всего по предприятию (6 месяцев 2015 г. факт)</v>
      </c>
      <c r="F16" s="48" t="s">
        <v>84</v>
      </c>
      <c r="G16" s="49" t="s">
        <v>85</v>
      </c>
      <c r="H16" s="50"/>
      <c r="I16" s="50"/>
      <c r="J16" s="51"/>
      <c r="K16" s="48" t="str">
        <f>'1.1. АЭС'!J16:J17</f>
        <v>За аналогичный период предыдущего года, всего по предприятию (6 месяцев 2014 г.факт)</v>
      </c>
      <c r="L16" s="48" t="s">
        <v>86</v>
      </c>
      <c r="M16" s="52" t="s">
        <v>87</v>
      </c>
      <c r="N16" s="50"/>
      <c r="O16" s="50"/>
      <c r="P16" s="51"/>
      <c r="Q16" s="53" t="s">
        <v>26</v>
      </c>
    </row>
    <row r="17" spans="2:21" ht="149.25" customHeight="1" thickBot="1" x14ac:dyDescent="0.35">
      <c r="B17" s="54"/>
      <c r="C17" s="55"/>
      <c r="D17" s="55"/>
      <c r="E17" s="55"/>
      <c r="F17" s="55"/>
      <c r="G17" s="56" t="s">
        <v>27</v>
      </c>
      <c r="H17" s="57" t="s">
        <v>28</v>
      </c>
      <c r="I17" s="57" t="s">
        <v>88</v>
      </c>
      <c r="J17" s="58" t="s">
        <v>29</v>
      </c>
      <c r="K17" s="55"/>
      <c r="L17" s="55"/>
      <c r="M17" s="59" t="s">
        <v>27</v>
      </c>
      <c r="N17" s="57" t="s">
        <v>28</v>
      </c>
      <c r="O17" s="57" t="s">
        <v>88</v>
      </c>
      <c r="P17" s="58" t="s">
        <v>29</v>
      </c>
      <c r="Q17" s="60"/>
    </row>
    <row r="18" spans="2:21" s="68" customFormat="1" ht="38.25" thickBot="1" x14ac:dyDescent="0.35">
      <c r="B18" s="61">
        <v>1</v>
      </c>
      <c r="C18" s="62">
        <v>2</v>
      </c>
      <c r="D18" s="62">
        <v>3</v>
      </c>
      <c r="E18" s="62">
        <v>4</v>
      </c>
      <c r="F18" s="62">
        <v>5</v>
      </c>
      <c r="G18" s="63">
        <v>6</v>
      </c>
      <c r="H18" s="64">
        <v>7</v>
      </c>
      <c r="I18" s="64" t="s">
        <v>89</v>
      </c>
      <c r="J18" s="65">
        <v>9</v>
      </c>
      <c r="K18" s="62">
        <v>10</v>
      </c>
      <c r="L18" s="62">
        <v>11</v>
      </c>
      <c r="M18" s="66">
        <v>12</v>
      </c>
      <c r="N18" s="64">
        <v>13</v>
      </c>
      <c r="O18" s="64" t="s">
        <v>90</v>
      </c>
      <c r="P18" s="65">
        <v>15</v>
      </c>
      <c r="Q18" s="67">
        <v>16</v>
      </c>
    </row>
    <row r="19" spans="2:21" s="33" customFormat="1" ht="56.25" x14ac:dyDescent="0.3">
      <c r="B19" s="69" t="s">
        <v>91</v>
      </c>
      <c r="C19" s="70" t="s">
        <v>31</v>
      </c>
      <c r="D19" s="70" t="s">
        <v>55</v>
      </c>
      <c r="E19" s="71">
        <f>E20+E28+E33+E41+E42+E43+E46+E47+E48</f>
        <v>12835163.07354</v>
      </c>
      <c r="F19" s="71">
        <f>F20+F28+F33+F41+F42+F43+F46+F47+F48</f>
        <v>3893439.6976136849</v>
      </c>
      <c r="G19" s="72">
        <f>G20+G28+G33+G41+G42+G43+G46+G47+G48</f>
        <v>3849565.4423628729</v>
      </c>
      <c r="H19" s="73">
        <f>H20+H28+H33+H41+H42+H43+H46+H47+H48</f>
        <v>14231.642770811581</v>
      </c>
      <c r="I19" s="73">
        <f>G19+H19</f>
        <v>3863797.0851336843</v>
      </c>
      <c r="J19" s="74">
        <f>F19-I19</f>
        <v>29642.612480000593</v>
      </c>
      <c r="K19" s="71">
        <v>11751686.65117</v>
      </c>
      <c r="L19" s="71">
        <v>3584493.7338200002</v>
      </c>
      <c r="M19" s="72">
        <v>3541832.04</v>
      </c>
      <c r="N19" s="73">
        <v>13968.18</v>
      </c>
      <c r="O19" s="73">
        <v>3555800.22</v>
      </c>
      <c r="P19" s="74">
        <v>28693.513820001401</v>
      </c>
      <c r="Q19" s="75" t="s">
        <v>33</v>
      </c>
    </row>
    <row r="20" spans="2:21" s="33" customFormat="1" ht="37.5" x14ac:dyDescent="0.3">
      <c r="B20" s="76" t="s">
        <v>92</v>
      </c>
      <c r="C20" s="77" t="s">
        <v>31</v>
      </c>
      <c r="D20" s="77" t="s">
        <v>57</v>
      </c>
      <c r="E20" s="78">
        <f>E21+E22+E27</f>
        <v>2293908.6379399598</v>
      </c>
      <c r="F20" s="78">
        <f>F21+F22+F27</f>
        <v>671198.18070813618</v>
      </c>
      <c r="G20" s="79">
        <f>G21+G22+G27</f>
        <v>660798.29968813621</v>
      </c>
      <c r="H20" s="21">
        <f>H21+H22+H27</f>
        <v>766.49432000000002</v>
      </c>
      <c r="I20" s="21">
        <f t="shared" ref="I20:I54" si="0">G20+H20</f>
        <v>661564.79400813626</v>
      </c>
      <c r="J20" s="80">
        <f t="shared" ref="J20:J65" si="1">F20-I20</f>
        <v>9633.3866999999154</v>
      </c>
      <c r="K20" s="78">
        <v>1823805.3460200001</v>
      </c>
      <c r="L20" s="78">
        <v>560653.42000000004</v>
      </c>
      <c r="M20" s="81">
        <v>551302.53</v>
      </c>
      <c r="N20" s="21">
        <v>692.52</v>
      </c>
      <c r="O20" s="21">
        <v>551995.05000000005</v>
      </c>
      <c r="P20" s="80">
        <v>8658.3700000000008</v>
      </c>
      <c r="Q20" s="82"/>
      <c r="R20" s="83">
        <v>-4.0600402280688286E-3</v>
      </c>
      <c r="S20" s="83">
        <v>-1.8638093024492264E-6</v>
      </c>
    </row>
    <row r="21" spans="2:21" x14ac:dyDescent="0.3">
      <c r="B21" s="84" t="s">
        <v>93</v>
      </c>
      <c r="C21" s="85" t="s">
        <v>31</v>
      </c>
      <c r="D21" s="85" t="s">
        <v>94</v>
      </c>
      <c r="E21" s="86">
        <v>287757.25899999996</v>
      </c>
      <c r="F21" s="86">
        <v>75978.896470000007</v>
      </c>
      <c r="G21" s="87">
        <v>68689.54568000001</v>
      </c>
      <c r="H21" s="22">
        <v>440.96368000000001</v>
      </c>
      <c r="I21" s="22">
        <f t="shared" si="0"/>
        <v>69130.509360000011</v>
      </c>
      <c r="J21" s="88">
        <f t="shared" si="1"/>
        <v>6848.387109999996</v>
      </c>
      <c r="K21" s="86">
        <v>196003.39064</v>
      </c>
      <c r="L21" s="86">
        <v>75304.399999999994</v>
      </c>
      <c r="M21" s="89">
        <v>69132.52</v>
      </c>
      <c r="N21" s="22">
        <v>402.9</v>
      </c>
      <c r="O21" s="22">
        <v>69535.42</v>
      </c>
      <c r="P21" s="88">
        <v>5768.98</v>
      </c>
      <c r="Q21" s="82"/>
      <c r="R21" s="24">
        <v>90022.645589999971</v>
      </c>
      <c r="S21" s="24">
        <v>0</v>
      </c>
    </row>
    <row r="22" spans="2:21" ht="75" x14ac:dyDescent="0.3">
      <c r="B22" s="84" t="s">
        <v>95</v>
      </c>
      <c r="C22" s="85" t="s">
        <v>31</v>
      </c>
      <c r="D22" s="85" t="s">
        <v>96</v>
      </c>
      <c r="E22" s="86">
        <f>SUM(E23:E26)</f>
        <v>1853632.6010299595</v>
      </c>
      <c r="F22" s="86">
        <f>SUM(F23:F26)</f>
        <v>535966.01578813617</v>
      </c>
      <c r="G22" s="87">
        <f>SUM(G23:G26)</f>
        <v>535966.01578813617</v>
      </c>
      <c r="H22" s="22">
        <f>SUM(H23:H26)</f>
        <v>0</v>
      </c>
      <c r="I22" s="22">
        <f t="shared" si="0"/>
        <v>535966.01578813617</v>
      </c>
      <c r="J22" s="88">
        <f t="shared" si="1"/>
        <v>0</v>
      </c>
      <c r="K22" s="86">
        <v>1484950.5570100001</v>
      </c>
      <c r="L22" s="86">
        <v>428402.86</v>
      </c>
      <c r="M22" s="89">
        <v>428402.86</v>
      </c>
      <c r="N22" s="22">
        <v>0</v>
      </c>
      <c r="O22" s="22">
        <v>428402.86</v>
      </c>
      <c r="P22" s="88">
        <v>0</v>
      </c>
      <c r="Q22" s="90"/>
      <c r="R22" s="91">
        <v>-90022.649650040548</v>
      </c>
      <c r="S22" s="24">
        <v>-1.8638093024492264E-6</v>
      </c>
      <c r="U22" s="1" t="s">
        <v>97</v>
      </c>
    </row>
    <row r="23" spans="2:21" x14ac:dyDescent="0.3">
      <c r="B23" s="92" t="s">
        <v>98</v>
      </c>
      <c r="C23" s="85" t="s">
        <v>31</v>
      </c>
      <c r="D23" s="85" t="s">
        <v>99</v>
      </c>
      <c r="E23" s="86">
        <v>563407.62167652324</v>
      </c>
      <c r="F23" s="86">
        <v>123725.29227493542</v>
      </c>
      <c r="G23" s="86">
        <v>123725.29227493542</v>
      </c>
      <c r="H23" s="86">
        <v>0</v>
      </c>
      <c r="I23" s="22">
        <f t="shared" si="0"/>
        <v>123725.29227493542</v>
      </c>
      <c r="J23" s="88">
        <f t="shared" si="1"/>
        <v>0</v>
      </c>
      <c r="K23" s="86">
        <v>443805.87832122698</v>
      </c>
      <c r="L23" s="86">
        <v>96541.264612839601</v>
      </c>
      <c r="M23" s="86">
        <v>96541.264612839601</v>
      </c>
      <c r="N23" s="86">
        <v>0</v>
      </c>
      <c r="O23" s="22">
        <v>96541.264612839601</v>
      </c>
      <c r="P23" s="88">
        <v>0</v>
      </c>
      <c r="Q23" s="93" t="s">
        <v>100</v>
      </c>
    </row>
    <row r="24" spans="2:21" x14ac:dyDescent="0.3">
      <c r="B24" s="92" t="s">
        <v>101</v>
      </c>
      <c r="C24" s="85" t="s">
        <v>31</v>
      </c>
      <c r="D24" s="85" t="s">
        <v>99</v>
      </c>
      <c r="E24" s="86">
        <v>383629.05283941637</v>
      </c>
      <c r="F24" s="86">
        <v>111300.42157742174</v>
      </c>
      <c r="G24" s="86">
        <v>111300.42157742174</v>
      </c>
      <c r="H24" s="86">
        <v>0</v>
      </c>
      <c r="I24" s="22">
        <f t="shared" si="0"/>
        <v>111300.42157742174</v>
      </c>
      <c r="J24" s="88">
        <f t="shared" si="1"/>
        <v>0</v>
      </c>
      <c r="K24" s="86">
        <v>317171.53494110802</v>
      </c>
      <c r="L24" s="86">
        <v>91966.431382891795</v>
      </c>
      <c r="M24" s="86">
        <v>91966.431382891795</v>
      </c>
      <c r="N24" s="86">
        <v>0</v>
      </c>
      <c r="O24" s="22">
        <v>91966.431382891795</v>
      </c>
      <c r="P24" s="88">
        <v>0</v>
      </c>
      <c r="Q24" s="94"/>
    </row>
    <row r="25" spans="2:21" x14ac:dyDescent="0.3">
      <c r="B25" s="92" t="s">
        <v>102</v>
      </c>
      <c r="C25" s="85" t="s">
        <v>31</v>
      </c>
      <c r="D25" s="85" t="s">
        <v>99</v>
      </c>
      <c r="E25" s="86">
        <v>387815.79469781398</v>
      </c>
      <c r="F25" s="86">
        <v>133565.65703549428</v>
      </c>
      <c r="G25" s="86">
        <v>133565.65703549428</v>
      </c>
      <c r="H25" s="86">
        <v>0</v>
      </c>
      <c r="I25" s="22">
        <f t="shared" si="0"/>
        <v>133565.65703549428</v>
      </c>
      <c r="J25" s="88">
        <f t="shared" si="1"/>
        <v>0</v>
      </c>
      <c r="K25" s="86">
        <v>311600.62375038501</v>
      </c>
      <c r="L25" s="86">
        <v>109463.702230173</v>
      </c>
      <c r="M25" s="86">
        <v>109463.702230173</v>
      </c>
      <c r="N25" s="86">
        <v>0</v>
      </c>
      <c r="O25" s="22">
        <v>109463.702230173</v>
      </c>
      <c r="P25" s="88">
        <v>0</v>
      </c>
      <c r="Q25" s="94"/>
    </row>
    <row r="26" spans="2:21" x14ac:dyDescent="0.3">
      <c r="B26" s="92" t="s">
        <v>103</v>
      </c>
      <c r="C26" s="85" t="s">
        <v>31</v>
      </c>
      <c r="D26" s="85" t="s">
        <v>99</v>
      </c>
      <c r="E26" s="86">
        <v>518780.13181620603</v>
      </c>
      <c r="F26" s="86">
        <v>167374.64490028474</v>
      </c>
      <c r="G26" s="86">
        <v>167374.64490028474</v>
      </c>
      <c r="H26" s="86">
        <v>0</v>
      </c>
      <c r="I26" s="22">
        <f t="shared" si="0"/>
        <v>167374.64490028474</v>
      </c>
      <c r="J26" s="88">
        <f t="shared" si="1"/>
        <v>0</v>
      </c>
      <c r="K26" s="86">
        <v>412372.51999728102</v>
      </c>
      <c r="L26" s="86">
        <v>130431.501774095</v>
      </c>
      <c r="M26" s="86">
        <v>130431.501774095</v>
      </c>
      <c r="N26" s="86">
        <v>0</v>
      </c>
      <c r="O26" s="22">
        <v>130431.501774095</v>
      </c>
      <c r="P26" s="88">
        <v>0</v>
      </c>
      <c r="Q26" s="95"/>
    </row>
    <row r="27" spans="2:21" ht="37.5" x14ac:dyDescent="0.3">
      <c r="B27" s="84" t="s">
        <v>104</v>
      </c>
      <c r="C27" s="85" t="s">
        <v>31</v>
      </c>
      <c r="D27" s="85" t="s">
        <v>105</v>
      </c>
      <c r="E27" s="86">
        <v>152518.77791</v>
      </c>
      <c r="F27" s="86">
        <v>59253.268450000003</v>
      </c>
      <c r="G27" s="87">
        <v>56142.738219999999</v>
      </c>
      <c r="H27" s="22">
        <v>325.53064000000001</v>
      </c>
      <c r="I27" s="22">
        <f t="shared" si="0"/>
        <v>56468.268859999996</v>
      </c>
      <c r="J27" s="88">
        <f t="shared" si="1"/>
        <v>2784.9995900000067</v>
      </c>
      <c r="K27" s="86">
        <v>142851.39837000001</v>
      </c>
      <c r="L27" s="86">
        <v>56946.16</v>
      </c>
      <c r="M27" s="89">
        <v>53767.15</v>
      </c>
      <c r="N27" s="22">
        <v>289.62</v>
      </c>
      <c r="O27" s="22">
        <v>54056.77</v>
      </c>
      <c r="P27" s="88">
        <v>2889.39</v>
      </c>
      <c r="Q27" s="96" t="s">
        <v>33</v>
      </c>
      <c r="R27" s="24">
        <v>0</v>
      </c>
      <c r="S27" s="24">
        <v>0</v>
      </c>
    </row>
    <row r="28" spans="2:21" s="33" customFormat="1" ht="45" customHeight="1" x14ac:dyDescent="0.3">
      <c r="B28" s="76" t="s">
        <v>106</v>
      </c>
      <c r="C28" s="77" t="s">
        <v>31</v>
      </c>
      <c r="D28" s="77" t="s">
        <v>59</v>
      </c>
      <c r="E28" s="78">
        <f>E29+E30+E31+E32</f>
        <v>4992437.5547500001</v>
      </c>
      <c r="F28" s="78">
        <f>F29+F30+F31+F32</f>
        <v>1596406.1735000003</v>
      </c>
      <c r="G28" s="79">
        <f>G29+G30+G31+G32</f>
        <v>1594036.9364</v>
      </c>
      <c r="H28" s="21">
        <f>H29+H30+H31+H32</f>
        <v>102.85931000000001</v>
      </c>
      <c r="I28" s="21">
        <f t="shared" si="0"/>
        <v>1594139.79571</v>
      </c>
      <c r="J28" s="80">
        <f t="shared" si="1"/>
        <v>2266.3777900002897</v>
      </c>
      <c r="K28" s="78">
        <v>5172458.3023800002</v>
      </c>
      <c r="L28" s="78">
        <v>1617625.97</v>
      </c>
      <c r="M28" s="81">
        <v>1614963.89</v>
      </c>
      <c r="N28" s="21">
        <v>29.43</v>
      </c>
      <c r="O28" s="21">
        <v>1614993.32</v>
      </c>
      <c r="P28" s="80">
        <v>2632.6500000001402</v>
      </c>
      <c r="Q28" s="97"/>
    </row>
    <row r="29" spans="2:21" x14ac:dyDescent="0.3">
      <c r="B29" s="84" t="s">
        <v>107</v>
      </c>
      <c r="C29" s="85" t="s">
        <v>31</v>
      </c>
      <c r="D29" s="85" t="s">
        <v>108</v>
      </c>
      <c r="E29" s="86">
        <v>17578.955179999997</v>
      </c>
      <c r="F29" s="86">
        <v>4918.5527199999997</v>
      </c>
      <c r="G29" s="86">
        <v>4886.7867800000004</v>
      </c>
      <c r="H29" s="86">
        <v>14.100209999999999</v>
      </c>
      <c r="I29" s="21">
        <f t="shared" si="0"/>
        <v>4900.88699</v>
      </c>
      <c r="J29" s="88">
        <f t="shared" si="1"/>
        <v>17.665729999999712</v>
      </c>
      <c r="K29" s="86">
        <v>12257.43123</v>
      </c>
      <c r="L29" s="86">
        <v>3428.38</v>
      </c>
      <c r="M29" s="89">
        <v>3411.17</v>
      </c>
      <c r="N29" s="22">
        <v>10.27</v>
      </c>
      <c r="O29" s="22">
        <v>3421.44</v>
      </c>
      <c r="P29" s="88">
        <v>6.9400000000000501</v>
      </c>
      <c r="Q29" s="97"/>
      <c r="R29" s="24">
        <v>0</v>
      </c>
      <c r="S29" s="24">
        <v>0</v>
      </c>
    </row>
    <row r="30" spans="2:21" x14ac:dyDescent="0.3">
      <c r="B30" s="84" t="s">
        <v>109</v>
      </c>
      <c r="C30" s="85" t="s">
        <v>31</v>
      </c>
      <c r="D30" s="85" t="s">
        <v>110</v>
      </c>
      <c r="E30" s="86">
        <v>2443174.4839400002</v>
      </c>
      <c r="F30" s="86">
        <v>993164.47274000011</v>
      </c>
      <c r="G30" s="87">
        <v>993164.47274000011</v>
      </c>
      <c r="H30" s="22">
        <v>0</v>
      </c>
      <c r="I30" s="22">
        <f t="shared" si="0"/>
        <v>993164.47274000011</v>
      </c>
      <c r="J30" s="88">
        <f t="shared" si="1"/>
        <v>0</v>
      </c>
      <c r="K30" s="86">
        <v>2467741.2242100001</v>
      </c>
      <c r="L30" s="86">
        <v>947475.64</v>
      </c>
      <c r="M30" s="89">
        <v>947475.64</v>
      </c>
      <c r="N30" s="22">
        <v>0</v>
      </c>
      <c r="O30" s="22">
        <v>947475.64</v>
      </c>
      <c r="P30" s="88">
        <v>0</v>
      </c>
      <c r="Q30" s="97"/>
      <c r="R30" s="24">
        <v>0</v>
      </c>
      <c r="S30" s="24">
        <v>0</v>
      </c>
    </row>
    <row r="31" spans="2:21" ht="37.5" x14ac:dyDescent="0.3">
      <c r="B31" s="84" t="s">
        <v>111</v>
      </c>
      <c r="C31" s="85" t="s">
        <v>31</v>
      </c>
      <c r="D31" s="85" t="s">
        <v>112</v>
      </c>
      <c r="E31" s="86">
        <v>2405016.9971500002</v>
      </c>
      <c r="F31" s="86">
        <v>547434.83259000001</v>
      </c>
      <c r="G31" s="87">
        <v>547434.83259000001</v>
      </c>
      <c r="H31" s="22">
        <v>0</v>
      </c>
      <c r="I31" s="22">
        <f t="shared" si="0"/>
        <v>547434.83259000001</v>
      </c>
      <c r="J31" s="88">
        <f t="shared" si="1"/>
        <v>0</v>
      </c>
      <c r="K31" s="86">
        <v>2616669.44</v>
      </c>
      <c r="L31" s="86">
        <v>630794.32999999996</v>
      </c>
      <c r="M31" s="89">
        <v>630794.32999999996</v>
      </c>
      <c r="N31" s="22">
        <v>0</v>
      </c>
      <c r="O31" s="22">
        <v>630794.32999999996</v>
      </c>
      <c r="P31" s="88">
        <v>0</v>
      </c>
      <c r="Q31" s="97"/>
      <c r="R31" s="24">
        <v>0</v>
      </c>
      <c r="S31" s="24">
        <v>0</v>
      </c>
    </row>
    <row r="32" spans="2:21" ht="42" customHeight="1" x14ac:dyDescent="0.3">
      <c r="B32" s="84" t="s">
        <v>113</v>
      </c>
      <c r="C32" s="85" t="s">
        <v>31</v>
      </c>
      <c r="D32" s="85" t="s">
        <v>114</v>
      </c>
      <c r="E32" s="86">
        <v>126667.11848</v>
      </c>
      <c r="F32" s="86">
        <v>50888.315450000002</v>
      </c>
      <c r="G32" s="87">
        <v>48550.844290000001</v>
      </c>
      <c r="H32" s="22">
        <v>88.759100000000004</v>
      </c>
      <c r="I32" s="22">
        <f t="shared" si="0"/>
        <v>48639.603390000004</v>
      </c>
      <c r="J32" s="88">
        <f t="shared" si="1"/>
        <v>2248.712059999998</v>
      </c>
      <c r="K32" s="86">
        <v>75790.206940000004</v>
      </c>
      <c r="L32" s="86">
        <v>35927.620000000003</v>
      </c>
      <c r="M32" s="89">
        <v>33282.75</v>
      </c>
      <c r="N32" s="22">
        <v>19.16</v>
      </c>
      <c r="O32" s="22">
        <v>33301.910000000003</v>
      </c>
      <c r="P32" s="88">
        <v>2625.71</v>
      </c>
      <c r="Q32" s="97"/>
      <c r="R32" s="24">
        <v>0</v>
      </c>
      <c r="S32" s="24">
        <v>0</v>
      </c>
    </row>
    <row r="33" spans="2:19" s="33" customFormat="1" x14ac:dyDescent="0.3">
      <c r="B33" s="76" t="s">
        <v>115</v>
      </c>
      <c r="C33" s="77" t="s">
        <v>31</v>
      </c>
      <c r="D33" s="77" t="s">
        <v>61</v>
      </c>
      <c r="E33" s="78">
        <f>E34+E35+E36</f>
        <v>2574184.3788300022</v>
      </c>
      <c r="F33" s="78">
        <f>F34+F35+F36</f>
        <v>754191.13551000005</v>
      </c>
      <c r="G33" s="79">
        <f>G34+G35+G36</f>
        <v>733923.54897</v>
      </c>
      <c r="H33" s="21">
        <f>H34+H35+H36</f>
        <v>8983.9614500000007</v>
      </c>
      <c r="I33" s="21">
        <f t="shared" si="0"/>
        <v>742907.51041999995</v>
      </c>
      <c r="J33" s="80">
        <f t="shared" si="1"/>
        <v>11283.625090000103</v>
      </c>
      <c r="K33" s="78">
        <v>2155653.2428700002</v>
      </c>
      <c r="L33" s="78">
        <v>635737.04000000097</v>
      </c>
      <c r="M33" s="81">
        <v>617367.56068999995</v>
      </c>
      <c r="N33" s="21">
        <v>7977.2327599999999</v>
      </c>
      <c r="O33" s="21">
        <v>625344.79345</v>
      </c>
      <c r="P33" s="80">
        <v>10392.246550001</v>
      </c>
      <c r="Q33" s="98"/>
    </row>
    <row r="34" spans="2:19" x14ac:dyDescent="0.3">
      <c r="B34" s="92" t="s">
        <v>116</v>
      </c>
      <c r="C34" s="85" t="s">
        <v>31</v>
      </c>
      <c r="D34" s="85" t="s">
        <v>99</v>
      </c>
      <c r="E34" s="86">
        <v>721151.542344596</v>
      </c>
      <c r="F34" s="86">
        <v>197438.12810382599</v>
      </c>
      <c r="G34" s="86">
        <v>192773.15335314901</v>
      </c>
      <c r="H34" s="86">
        <v>3052.22882483371</v>
      </c>
      <c r="I34" s="22">
        <f t="shared" si="0"/>
        <v>195825.38217798271</v>
      </c>
      <c r="J34" s="88">
        <f t="shared" si="1"/>
        <v>1612.7459258432791</v>
      </c>
      <c r="K34" s="86">
        <v>625302.28346262104</v>
      </c>
      <c r="L34" s="86">
        <v>171914.759806018</v>
      </c>
      <c r="M34" s="89">
        <v>168079.448483563</v>
      </c>
      <c r="N34" s="22">
        <v>2371.6492692348802</v>
      </c>
      <c r="O34" s="22">
        <v>170451.097752798</v>
      </c>
      <c r="P34" s="88">
        <v>1463.66205322012</v>
      </c>
      <c r="Q34" s="93" t="s">
        <v>100</v>
      </c>
    </row>
    <row r="35" spans="2:19" x14ac:dyDescent="0.3">
      <c r="B35" s="92" t="s">
        <v>117</v>
      </c>
      <c r="C35" s="85" t="s">
        <v>31</v>
      </c>
      <c r="D35" s="85" t="s">
        <v>99</v>
      </c>
      <c r="E35" s="86">
        <v>743097.285063916</v>
      </c>
      <c r="F35" s="86">
        <v>191362.98810382601</v>
      </c>
      <c r="G35" s="86">
        <v>181848.11213836999</v>
      </c>
      <c r="H35" s="86">
        <v>3064.1244876781502</v>
      </c>
      <c r="I35" s="22">
        <f t="shared" si="0"/>
        <v>184912.23662604814</v>
      </c>
      <c r="J35" s="88">
        <f t="shared" si="1"/>
        <v>6450.7514777778706</v>
      </c>
      <c r="K35" s="86">
        <v>617676.64878199098</v>
      </c>
      <c r="L35" s="86">
        <v>161360.55889945599</v>
      </c>
      <c r="M35" s="89">
        <v>152789.488090033</v>
      </c>
      <c r="N35" s="22">
        <v>3233.9748493549801</v>
      </c>
      <c r="O35" s="22">
        <v>156023.462939388</v>
      </c>
      <c r="P35" s="88">
        <v>5337.0959600680198</v>
      </c>
      <c r="Q35" s="99"/>
    </row>
    <row r="36" spans="2:19" x14ac:dyDescent="0.3">
      <c r="B36" s="92" t="s">
        <v>118</v>
      </c>
      <c r="C36" s="85" t="s">
        <v>31</v>
      </c>
      <c r="D36" s="85" t="s">
        <v>99</v>
      </c>
      <c r="E36" s="86">
        <v>1109935.55142149</v>
      </c>
      <c r="F36" s="86">
        <v>365390.01930234802</v>
      </c>
      <c r="G36" s="86">
        <v>359302.283478481</v>
      </c>
      <c r="H36" s="86">
        <v>2867.6081374881401</v>
      </c>
      <c r="I36" s="22">
        <f t="shared" si="0"/>
        <v>362169.89161596913</v>
      </c>
      <c r="J36" s="88">
        <f t="shared" si="1"/>
        <v>3220.1276863788953</v>
      </c>
      <c r="K36" s="86">
        <v>912674.31062538805</v>
      </c>
      <c r="L36" s="86">
        <v>302461.721294527</v>
      </c>
      <c r="M36" s="89">
        <v>296498.62411640398</v>
      </c>
      <c r="N36" s="22">
        <v>2371.6086414101401</v>
      </c>
      <c r="O36" s="22">
        <v>298870.232757814</v>
      </c>
      <c r="P36" s="88">
        <v>3591.48853671289</v>
      </c>
      <c r="Q36" s="99"/>
    </row>
    <row r="37" spans="2:19" ht="56.25" x14ac:dyDescent="0.3">
      <c r="B37" s="100" t="s">
        <v>119</v>
      </c>
      <c r="C37" s="85" t="s">
        <v>120</v>
      </c>
      <c r="D37" s="85" t="s">
        <v>99</v>
      </c>
      <c r="E37" s="86">
        <f>E38+E39+E40</f>
        <v>7305.4650000000001</v>
      </c>
      <c r="F37" s="86">
        <f>F38+F39+F40</f>
        <v>2248.3900000000003</v>
      </c>
      <c r="G37" s="87">
        <f>G38+G39+G40</f>
        <v>2162.89</v>
      </c>
      <c r="H37" s="22">
        <f>H38+H39+H40</f>
        <v>28</v>
      </c>
      <c r="I37" s="22">
        <f t="shared" si="0"/>
        <v>2190.89</v>
      </c>
      <c r="J37" s="88">
        <f t="shared" si="1"/>
        <v>57.500000000000455</v>
      </c>
      <c r="K37" s="86">
        <v>7108.4035000000003</v>
      </c>
      <c r="L37" s="86">
        <v>2208.9299999999998</v>
      </c>
      <c r="M37" s="89">
        <v>2121.33</v>
      </c>
      <c r="N37" s="22">
        <v>27.6</v>
      </c>
      <c r="O37" s="22">
        <v>2148.9299999999998</v>
      </c>
      <c r="P37" s="88">
        <v>60.000000000000497</v>
      </c>
      <c r="Q37" s="99"/>
    </row>
    <row r="38" spans="2:19" x14ac:dyDescent="0.3">
      <c r="B38" s="92" t="s">
        <v>116</v>
      </c>
      <c r="C38" s="85" t="s">
        <v>120</v>
      </c>
      <c r="D38" s="85" t="s">
        <v>99</v>
      </c>
      <c r="E38" s="86">
        <v>1197.4849999999999</v>
      </c>
      <c r="F38" s="86">
        <v>373.82</v>
      </c>
      <c r="G38" s="87">
        <v>361.82</v>
      </c>
      <c r="H38" s="22">
        <v>6.5</v>
      </c>
      <c r="I38" s="22">
        <f t="shared" si="0"/>
        <v>368.32</v>
      </c>
      <c r="J38" s="88">
        <f t="shared" si="1"/>
        <v>5.5</v>
      </c>
      <c r="K38" s="86">
        <v>1175.5540000000001</v>
      </c>
      <c r="L38" s="86">
        <v>374</v>
      </c>
      <c r="M38" s="89">
        <v>362</v>
      </c>
      <c r="N38" s="22">
        <v>6.5</v>
      </c>
      <c r="O38" s="22">
        <v>368.5</v>
      </c>
      <c r="P38" s="88">
        <v>5.5</v>
      </c>
      <c r="Q38" s="99"/>
    </row>
    <row r="39" spans="2:19" x14ac:dyDescent="0.3">
      <c r="B39" s="92" t="s">
        <v>117</v>
      </c>
      <c r="C39" s="85" t="s">
        <v>120</v>
      </c>
      <c r="D39" s="85" t="s">
        <v>99</v>
      </c>
      <c r="E39" s="86">
        <v>1901.335</v>
      </c>
      <c r="F39" s="86">
        <v>507.62</v>
      </c>
      <c r="G39" s="87">
        <v>474.22</v>
      </c>
      <c r="H39" s="22">
        <v>10</v>
      </c>
      <c r="I39" s="22">
        <f t="shared" si="0"/>
        <v>484.22</v>
      </c>
      <c r="J39" s="88">
        <f t="shared" si="1"/>
        <v>23.399999999999977</v>
      </c>
      <c r="K39" s="86">
        <v>1850.837</v>
      </c>
      <c r="L39" s="86">
        <v>501.2</v>
      </c>
      <c r="M39" s="89">
        <v>470.6</v>
      </c>
      <c r="N39" s="22">
        <v>10</v>
      </c>
      <c r="O39" s="22">
        <v>480.6</v>
      </c>
      <c r="P39" s="88">
        <v>20.6</v>
      </c>
      <c r="Q39" s="99"/>
    </row>
    <row r="40" spans="2:19" x14ac:dyDescent="0.3">
      <c r="B40" s="92" t="s">
        <v>118</v>
      </c>
      <c r="C40" s="85" t="s">
        <v>120</v>
      </c>
      <c r="D40" s="85" t="s">
        <v>99</v>
      </c>
      <c r="E40" s="86">
        <v>4206.6450000000004</v>
      </c>
      <c r="F40" s="86">
        <v>1366.95</v>
      </c>
      <c r="G40" s="87">
        <v>1326.85</v>
      </c>
      <c r="H40" s="22">
        <v>11.5</v>
      </c>
      <c r="I40" s="22">
        <f t="shared" si="0"/>
        <v>1338.35</v>
      </c>
      <c r="J40" s="88">
        <f t="shared" si="1"/>
        <v>28.600000000000136</v>
      </c>
      <c r="K40" s="86">
        <v>4082.0124999999998</v>
      </c>
      <c r="L40" s="86">
        <v>1333.73</v>
      </c>
      <c r="M40" s="89">
        <v>1288.73</v>
      </c>
      <c r="N40" s="22">
        <v>11.1</v>
      </c>
      <c r="O40" s="22">
        <v>1299.83</v>
      </c>
      <c r="P40" s="88">
        <v>33.900000000000098</v>
      </c>
      <c r="Q40" s="101"/>
    </row>
    <row r="41" spans="2:19" s="33" customFormat="1" ht="112.5" x14ac:dyDescent="0.3">
      <c r="B41" s="76" t="s">
        <v>121</v>
      </c>
      <c r="C41" s="77" t="s">
        <v>31</v>
      </c>
      <c r="D41" s="77" t="s">
        <v>64</v>
      </c>
      <c r="E41" s="78">
        <v>758890.20070000004</v>
      </c>
      <c r="F41" s="78">
        <v>225909.00208999999</v>
      </c>
      <c r="G41" s="79">
        <v>219688.41391999999</v>
      </c>
      <c r="H41" s="79">
        <v>2698.7491500000001</v>
      </c>
      <c r="I41" s="21">
        <f t="shared" si="0"/>
        <v>222387.16306999998</v>
      </c>
      <c r="J41" s="80">
        <f t="shared" si="1"/>
        <v>3521.839020000014</v>
      </c>
      <c r="K41" s="78">
        <v>629100.65402000002</v>
      </c>
      <c r="L41" s="78">
        <v>189325.98</v>
      </c>
      <c r="M41" s="81">
        <v>183774.88</v>
      </c>
      <c r="N41" s="21">
        <v>2374.23</v>
      </c>
      <c r="O41" s="21">
        <v>186149.11</v>
      </c>
      <c r="P41" s="80">
        <v>3176.87</v>
      </c>
      <c r="Q41" s="96" t="s">
        <v>33</v>
      </c>
    </row>
    <row r="42" spans="2:19" s="33" customFormat="1" x14ac:dyDescent="0.3">
      <c r="B42" s="76" t="s">
        <v>122</v>
      </c>
      <c r="C42" s="77" t="s">
        <v>31</v>
      </c>
      <c r="D42" s="77" t="s">
        <v>66</v>
      </c>
      <c r="E42" s="78">
        <v>1020777.7857100001</v>
      </c>
      <c r="F42" s="78">
        <v>252561.85774000001</v>
      </c>
      <c r="G42" s="78">
        <v>251152.86031000002</v>
      </c>
      <c r="H42" s="78">
        <v>287.52882</v>
      </c>
      <c r="I42" s="21">
        <f t="shared" si="0"/>
        <v>251440.38913000003</v>
      </c>
      <c r="J42" s="80">
        <f t="shared" si="1"/>
        <v>1121.4686099999817</v>
      </c>
      <c r="K42" s="78">
        <v>1098965.5214199999</v>
      </c>
      <c r="L42" s="78">
        <v>256871.23</v>
      </c>
      <c r="M42" s="81">
        <v>255327.4</v>
      </c>
      <c r="N42" s="21">
        <v>264.99</v>
      </c>
      <c r="O42" s="21">
        <v>255592.39</v>
      </c>
      <c r="P42" s="80">
        <v>1278.8400000000299</v>
      </c>
      <c r="Q42" s="82"/>
      <c r="R42" s="102">
        <v>0</v>
      </c>
      <c r="S42" s="102">
        <v>0</v>
      </c>
    </row>
    <row r="43" spans="2:19" s="33" customFormat="1" ht="40.5" customHeight="1" x14ac:dyDescent="0.3">
      <c r="B43" s="76" t="s">
        <v>123</v>
      </c>
      <c r="C43" s="77" t="s">
        <v>31</v>
      </c>
      <c r="D43" s="77" t="s">
        <v>124</v>
      </c>
      <c r="E43" s="78">
        <f>E44+E45</f>
        <v>136100.84101</v>
      </c>
      <c r="F43" s="78">
        <f>F44+F45</f>
        <v>51070.097770000008</v>
      </c>
      <c r="G43" s="79">
        <f>G44+G45</f>
        <v>51013.958990000014</v>
      </c>
      <c r="H43" s="21">
        <f>H44+H45</f>
        <v>13.390110000000002</v>
      </c>
      <c r="I43" s="21">
        <f t="shared" si="0"/>
        <v>51027.349100000014</v>
      </c>
      <c r="J43" s="80">
        <f t="shared" si="1"/>
        <v>42.748669999993581</v>
      </c>
      <c r="K43" s="78">
        <v>113162.48341</v>
      </c>
      <c r="L43" s="78">
        <v>40829.360000000001</v>
      </c>
      <c r="M43" s="81">
        <v>40760.57</v>
      </c>
      <c r="N43" s="21">
        <v>12.05</v>
      </c>
      <c r="O43" s="21">
        <v>40772.620000000003</v>
      </c>
      <c r="P43" s="80">
        <v>56.739999999997998</v>
      </c>
      <c r="Q43" s="82"/>
    </row>
    <row r="44" spans="2:19" x14ac:dyDescent="0.3">
      <c r="B44" s="100" t="s">
        <v>125</v>
      </c>
      <c r="C44" s="85" t="s">
        <v>31</v>
      </c>
      <c r="D44" s="103">
        <v>161</v>
      </c>
      <c r="E44" s="86">
        <v>136100.84101</v>
      </c>
      <c r="F44" s="86">
        <v>51070.097770000008</v>
      </c>
      <c r="G44" s="86">
        <v>51013.958990000014</v>
      </c>
      <c r="H44" s="86">
        <v>13.390110000000002</v>
      </c>
      <c r="I44" s="22">
        <f t="shared" si="0"/>
        <v>51027.349100000014</v>
      </c>
      <c r="J44" s="88">
        <f t="shared" si="1"/>
        <v>42.748669999993581</v>
      </c>
      <c r="K44" s="86">
        <v>113162.48341</v>
      </c>
      <c r="L44" s="86">
        <v>40829.360000000001</v>
      </c>
      <c r="M44" s="89">
        <v>40760.57</v>
      </c>
      <c r="N44" s="22">
        <v>12.05</v>
      </c>
      <c r="O44" s="22">
        <v>40772.620000000003</v>
      </c>
      <c r="P44" s="88">
        <v>56.739999999997998</v>
      </c>
      <c r="Q44" s="82"/>
      <c r="R44" s="24">
        <v>0</v>
      </c>
      <c r="S44" s="24">
        <v>0</v>
      </c>
    </row>
    <row r="45" spans="2:19" x14ac:dyDescent="0.3">
      <c r="B45" s="100" t="s">
        <v>126</v>
      </c>
      <c r="C45" s="85" t="s">
        <v>31</v>
      </c>
      <c r="D45" s="103">
        <v>162</v>
      </c>
      <c r="E45" s="86"/>
      <c r="F45" s="86">
        <v>0</v>
      </c>
      <c r="G45" s="87">
        <v>0</v>
      </c>
      <c r="H45" s="22">
        <v>0</v>
      </c>
      <c r="I45" s="22">
        <f t="shared" si="0"/>
        <v>0</v>
      </c>
      <c r="J45" s="88">
        <f t="shared" si="1"/>
        <v>0</v>
      </c>
      <c r="K45" s="86"/>
      <c r="L45" s="86">
        <v>0</v>
      </c>
      <c r="M45" s="89">
        <v>0</v>
      </c>
      <c r="N45" s="22">
        <v>0</v>
      </c>
      <c r="O45" s="22">
        <v>0</v>
      </c>
      <c r="P45" s="88">
        <v>0</v>
      </c>
      <c r="Q45" s="82"/>
    </row>
    <row r="46" spans="2:19" s="33" customFormat="1" x14ac:dyDescent="0.3">
      <c r="B46" s="76" t="s">
        <v>74</v>
      </c>
      <c r="C46" s="77" t="s">
        <v>31</v>
      </c>
      <c r="D46" s="77" t="s">
        <v>127</v>
      </c>
      <c r="E46" s="78">
        <v>127664.85785999999</v>
      </c>
      <c r="F46" s="78">
        <v>30952.721000000001</v>
      </c>
      <c r="G46" s="78">
        <v>30817.044990000002</v>
      </c>
      <c r="H46" s="78">
        <v>108.9376</v>
      </c>
      <c r="I46" s="21">
        <f t="shared" si="0"/>
        <v>30925.982590000003</v>
      </c>
      <c r="J46" s="80">
        <f t="shared" si="1"/>
        <v>26.738409999998112</v>
      </c>
      <c r="K46" s="78">
        <v>98147.335000000006</v>
      </c>
      <c r="L46" s="78">
        <v>25140.81</v>
      </c>
      <c r="M46" s="81">
        <v>25027.51</v>
      </c>
      <c r="N46" s="21">
        <v>82.66</v>
      </c>
      <c r="O46" s="21">
        <v>25110.17</v>
      </c>
      <c r="P46" s="80">
        <v>30.640000000003099</v>
      </c>
      <c r="Q46" s="82"/>
      <c r="R46" s="102">
        <v>0</v>
      </c>
      <c r="S46" s="102">
        <v>0</v>
      </c>
    </row>
    <row r="47" spans="2:19" s="33" customFormat="1" ht="56.25" x14ac:dyDescent="0.3">
      <c r="B47" s="76" t="s">
        <v>128</v>
      </c>
      <c r="C47" s="77" t="s">
        <v>31</v>
      </c>
      <c r="D47" s="77" t="s">
        <v>129</v>
      </c>
      <c r="E47" s="78">
        <f>'1.1. АЭС'!E26</f>
        <v>615383.53943999996</v>
      </c>
      <c r="F47" s="78">
        <f>'1.1. АЭС'!F26</f>
        <v>114654.92</v>
      </c>
      <c r="G47" s="78">
        <f>'1.1. АЭС'!G26</f>
        <v>114468.463</v>
      </c>
      <c r="H47" s="78">
        <f>'1.1. АЭС'!H26</f>
        <v>186.45699999999999</v>
      </c>
      <c r="I47" s="21">
        <f t="shared" si="0"/>
        <v>114654.92</v>
      </c>
      <c r="J47" s="80">
        <f t="shared" si="1"/>
        <v>0</v>
      </c>
      <c r="K47" s="78">
        <v>391836.1</v>
      </c>
      <c r="L47" s="78">
        <v>75430.05</v>
      </c>
      <c r="M47" s="78">
        <v>75430.05</v>
      </c>
      <c r="N47" s="78">
        <v>0</v>
      </c>
      <c r="O47" s="21">
        <v>75430.05</v>
      </c>
      <c r="P47" s="80">
        <v>0</v>
      </c>
      <c r="Q47" s="104"/>
      <c r="R47" s="102">
        <v>0</v>
      </c>
      <c r="S47" s="102">
        <v>1.4805479004280642E-3</v>
      </c>
    </row>
    <row r="48" spans="2:19" s="33" customFormat="1" x14ac:dyDescent="0.3">
      <c r="B48" s="76" t="s">
        <v>54</v>
      </c>
      <c r="C48" s="77" t="s">
        <v>31</v>
      </c>
      <c r="D48" s="77" t="s">
        <v>130</v>
      </c>
      <c r="E48" s="78">
        <f>('1.1. АЭС'!E20+'1.1. АЭС'!E22)-E20-E28-E33-E41-E42-E43-E46</f>
        <v>315815.27730003779</v>
      </c>
      <c r="F48" s="78">
        <f>('1.1. АЭС'!F20+'1.1. АЭС'!F22)-F20-F28-F33-F41-F42-F43-F46</f>
        <v>196495.60929554878</v>
      </c>
      <c r="G48" s="79">
        <f>('1.1. АЭС'!G20+'1.1. АЭС'!G22)-G20-G28-G33-G41-G42-G43-G46</f>
        <v>193665.91609473669</v>
      </c>
      <c r="H48" s="21">
        <f>('1.1. АЭС'!H20+'1.1. АЭС'!H22)-H20-H28-H33-H41-H42-H43-H46</f>
        <v>1083.2650108115818</v>
      </c>
      <c r="I48" s="21">
        <f t="shared" si="0"/>
        <v>194749.18110554828</v>
      </c>
      <c r="J48" s="80">
        <f t="shared" si="1"/>
        <v>1746.4281900005008</v>
      </c>
      <c r="K48" s="78">
        <v>268557.66604999901</v>
      </c>
      <c r="L48" s="78">
        <v>182879.87381999899</v>
      </c>
      <c r="M48" s="78">
        <v>177877.64931000001</v>
      </c>
      <c r="N48" s="78">
        <v>2535.0672399999999</v>
      </c>
      <c r="O48" s="21">
        <v>180412.71655000001</v>
      </c>
      <c r="P48" s="80">
        <v>2467.1572699994099</v>
      </c>
      <c r="Q48" s="105"/>
    </row>
    <row r="49" spans="2:19" s="33" customFormat="1" ht="56.25" x14ac:dyDescent="0.3">
      <c r="B49" s="106" t="s">
        <v>131</v>
      </c>
      <c r="C49" s="77" t="s">
        <v>31</v>
      </c>
      <c r="D49" s="77" t="s">
        <v>132</v>
      </c>
      <c r="E49" s="78">
        <f>E50+E51+E52+E53+E54</f>
        <v>1488856.3390600001</v>
      </c>
      <c r="F49" s="78">
        <f>F50+F51+F52+F53+F54</f>
        <v>338796.79743271187</v>
      </c>
      <c r="G49" s="79">
        <f>G50+G51+G52+G53+G54</f>
        <v>318599.70421600481</v>
      </c>
      <c r="H49" s="21">
        <f>H50+H51+H52+H53+H54</f>
        <v>382.66848591297742</v>
      </c>
      <c r="I49" s="21">
        <f t="shared" si="0"/>
        <v>318982.37270191777</v>
      </c>
      <c r="J49" s="80">
        <f t="shared" si="1"/>
        <v>19814.424730794097</v>
      </c>
      <c r="K49" s="78">
        <v>211690.51762067</v>
      </c>
      <c r="L49" s="78">
        <v>84711.744528948795</v>
      </c>
      <c r="M49" s="81">
        <v>38778.176275178303</v>
      </c>
      <c r="N49" s="21">
        <v>292.055918872966</v>
      </c>
      <c r="O49" s="21">
        <v>39070.232194051299</v>
      </c>
      <c r="P49" s="80">
        <v>45641.512334897503</v>
      </c>
      <c r="Q49" s="107"/>
    </row>
    <row r="50" spans="2:19" x14ac:dyDescent="0.3">
      <c r="B50" s="108" t="s">
        <v>133</v>
      </c>
      <c r="C50" s="85"/>
      <c r="D50" s="85" t="s">
        <v>134</v>
      </c>
      <c r="E50" s="109">
        <v>1000000</v>
      </c>
      <c r="F50" s="109">
        <v>0</v>
      </c>
      <c r="G50" s="109">
        <v>0</v>
      </c>
      <c r="H50" s="109">
        <v>0</v>
      </c>
      <c r="I50" s="110">
        <f t="shared" si="0"/>
        <v>0</v>
      </c>
      <c r="J50" s="111">
        <f t="shared" si="1"/>
        <v>0</v>
      </c>
      <c r="K50" s="109">
        <v>0</v>
      </c>
      <c r="L50" s="109">
        <v>0</v>
      </c>
      <c r="M50" s="109">
        <v>0</v>
      </c>
      <c r="N50" s="109">
        <v>0</v>
      </c>
      <c r="O50" s="110">
        <v>0</v>
      </c>
      <c r="P50" s="111">
        <v>0</v>
      </c>
      <c r="Q50" s="112"/>
    </row>
    <row r="51" spans="2:19" x14ac:dyDescent="0.3">
      <c r="B51" s="108" t="s">
        <v>135</v>
      </c>
      <c r="C51" s="85" t="s">
        <v>31</v>
      </c>
      <c r="D51" s="85" t="s">
        <v>136</v>
      </c>
      <c r="E51" s="86">
        <v>0</v>
      </c>
      <c r="F51" s="86">
        <v>0</v>
      </c>
      <c r="G51" s="86">
        <v>0</v>
      </c>
      <c r="H51" s="86">
        <v>0</v>
      </c>
      <c r="I51" s="22">
        <f t="shared" si="0"/>
        <v>0</v>
      </c>
      <c r="J51" s="88">
        <f t="shared" si="1"/>
        <v>0</v>
      </c>
      <c r="K51" s="86">
        <v>0</v>
      </c>
      <c r="L51" s="86">
        <v>0</v>
      </c>
      <c r="M51" s="86">
        <v>0</v>
      </c>
      <c r="N51" s="86">
        <v>0</v>
      </c>
      <c r="O51" s="22">
        <v>0</v>
      </c>
      <c r="P51" s="88">
        <v>0</v>
      </c>
      <c r="Q51" s="113" t="s">
        <v>38</v>
      </c>
    </row>
    <row r="52" spans="2:19" x14ac:dyDescent="0.3">
      <c r="B52" s="108" t="s">
        <v>137</v>
      </c>
      <c r="C52" s="85" t="s">
        <v>31</v>
      </c>
      <c r="D52" s="85" t="s">
        <v>138</v>
      </c>
      <c r="E52" s="86">
        <v>0</v>
      </c>
      <c r="F52" s="86">
        <v>0</v>
      </c>
      <c r="G52" s="86">
        <v>0</v>
      </c>
      <c r="H52" s="86">
        <v>0</v>
      </c>
      <c r="I52" s="22">
        <f t="shared" si="0"/>
        <v>0</v>
      </c>
      <c r="J52" s="88">
        <f t="shared" si="1"/>
        <v>0</v>
      </c>
      <c r="K52" s="86">
        <v>0</v>
      </c>
      <c r="L52" s="86">
        <v>0</v>
      </c>
      <c r="M52" s="86">
        <v>0</v>
      </c>
      <c r="N52" s="86">
        <v>0</v>
      </c>
      <c r="O52" s="22">
        <v>0</v>
      </c>
      <c r="P52" s="88">
        <v>0</v>
      </c>
      <c r="Q52" s="113" t="s">
        <v>38</v>
      </c>
    </row>
    <row r="53" spans="2:19" ht="65.099999999999994" customHeight="1" x14ac:dyDescent="0.3">
      <c r="B53" s="108" t="s">
        <v>139</v>
      </c>
      <c r="C53" s="85" t="s">
        <v>31</v>
      </c>
      <c r="D53" s="85" t="s">
        <v>140</v>
      </c>
      <c r="E53" s="86">
        <v>150720.91627999992</v>
      </c>
      <c r="F53" s="86">
        <v>45877.990550000002</v>
      </c>
      <c r="G53" s="86">
        <v>44867.757639249634</v>
      </c>
      <c r="H53" s="86">
        <v>357.77099185758715</v>
      </c>
      <c r="I53" s="22">
        <f t="shared" si="0"/>
        <v>45225.52863110722</v>
      </c>
      <c r="J53" s="88">
        <f t="shared" si="1"/>
        <v>652.46191889278271</v>
      </c>
      <c r="K53" s="86">
        <v>115883.59864067</v>
      </c>
      <c r="L53" s="86">
        <v>36634.480835050497</v>
      </c>
      <c r="M53" s="86">
        <v>35912.997088458898</v>
      </c>
      <c r="N53" s="86">
        <v>286.94435742737801</v>
      </c>
      <c r="O53" s="22">
        <v>36199.941445886303</v>
      </c>
      <c r="P53" s="88">
        <v>434.53938916418701</v>
      </c>
      <c r="Q53" s="96" t="s">
        <v>141</v>
      </c>
      <c r="R53" s="114">
        <v>-5.7530174730345607E-2</v>
      </c>
      <c r="S53" s="114">
        <v>-5.5449200299335644E-3</v>
      </c>
    </row>
    <row r="54" spans="2:19" ht="65.099999999999994" customHeight="1" x14ac:dyDescent="0.3">
      <c r="B54" s="108" t="s">
        <v>142</v>
      </c>
      <c r="C54" s="85" t="s">
        <v>31</v>
      </c>
      <c r="D54" s="85" t="s">
        <v>143</v>
      </c>
      <c r="E54" s="86">
        <f>('1.1. АЭС'!E26+'1.1. АЭС'!E28)-E53-E47</f>
        <v>338135.42278000026</v>
      </c>
      <c r="F54" s="86">
        <f>('1.1. АЭС'!F26+'1.1. АЭС'!F28)-F53-F47</f>
        <v>292918.80688271188</v>
      </c>
      <c r="G54" s="87">
        <f>('1.1. АЭС'!G26+'1.1. АЭС'!G28)-G53-G47</f>
        <v>273731.9465767552</v>
      </c>
      <c r="H54" s="22">
        <f>('1.1. АЭС'!H26+'1.1. АЭС'!H28)-H53-H47</f>
        <v>24.897494055390268</v>
      </c>
      <c r="I54" s="22">
        <f t="shared" si="0"/>
        <v>273756.84407081059</v>
      </c>
      <c r="J54" s="88">
        <f t="shared" si="1"/>
        <v>19161.962811901292</v>
      </c>
      <c r="K54" s="86">
        <v>95806.918979999697</v>
      </c>
      <c r="L54" s="86">
        <v>48077.263693898298</v>
      </c>
      <c r="M54" s="86">
        <v>2865.1791867193701</v>
      </c>
      <c r="N54" s="86">
        <v>5.1115614455879399</v>
      </c>
      <c r="O54" s="22">
        <v>2870.29074816496</v>
      </c>
      <c r="P54" s="88">
        <v>45206.972945733301</v>
      </c>
      <c r="Q54" s="98"/>
    </row>
    <row r="55" spans="2:19" s="33" customFormat="1" ht="37.5" x14ac:dyDescent="0.3">
      <c r="B55" s="106" t="s">
        <v>144</v>
      </c>
      <c r="C55" s="77" t="s">
        <v>31</v>
      </c>
      <c r="D55" s="77" t="s">
        <v>145</v>
      </c>
      <c r="E55" s="78">
        <f>'1.1. АЭС'!E30</f>
        <v>37517.707654251324</v>
      </c>
      <c r="F55" s="78">
        <f>'1.1. АЭС'!F30</f>
        <v>84508.228192995433</v>
      </c>
      <c r="G55" s="78">
        <f>'1.1. АЭС'!G30</f>
        <v>77627.310586638006</v>
      </c>
      <c r="H55" s="78">
        <f>'1.1. АЭС'!H30</f>
        <v>-379.68957218658301</v>
      </c>
      <c r="I55" s="78">
        <f>G55+H55</f>
        <v>77247.621014451419</v>
      </c>
      <c r="J55" s="78">
        <f>F55-I55</f>
        <v>7260.6071785440145</v>
      </c>
      <c r="K55" s="78">
        <v>275351.71081550198</v>
      </c>
      <c r="L55" s="78">
        <v>215282.92963203799</v>
      </c>
      <c r="M55" s="81">
        <v>201935.41773055401</v>
      </c>
      <c r="N55" s="21">
        <v>-325.258443914613</v>
      </c>
      <c r="O55" s="21">
        <v>201610.15928663901</v>
      </c>
      <c r="P55" s="80">
        <v>13672.770345398199</v>
      </c>
      <c r="Q55" s="107"/>
      <c r="R55" s="102">
        <v>-2.3457486749975942E-3</v>
      </c>
      <c r="S55" s="102">
        <v>-2.7311415760777891E-4</v>
      </c>
    </row>
    <row r="56" spans="2:19" ht="26.25" customHeight="1" x14ac:dyDescent="0.3">
      <c r="B56" s="115" t="s">
        <v>146</v>
      </c>
      <c r="C56" s="116"/>
      <c r="D56" s="116"/>
      <c r="E56" s="117"/>
      <c r="F56" s="117"/>
      <c r="G56" s="118"/>
      <c r="H56" s="118"/>
      <c r="I56" s="22"/>
      <c r="J56" s="119"/>
      <c r="K56" s="117"/>
      <c r="L56" s="117"/>
      <c r="M56" s="120"/>
      <c r="N56" s="118"/>
      <c r="O56" s="118"/>
      <c r="P56" s="119"/>
      <c r="Q56" s="121"/>
    </row>
    <row r="57" spans="2:19" ht="60" customHeight="1" x14ac:dyDescent="0.3">
      <c r="B57" s="122" t="s">
        <v>147</v>
      </c>
      <c r="C57" s="85" t="s">
        <v>31</v>
      </c>
      <c r="D57" s="85" t="s">
        <v>148</v>
      </c>
      <c r="E57" s="86">
        <v>9518695.7599899992</v>
      </c>
      <c r="F57" s="86">
        <v>2912650.8323900001</v>
      </c>
      <c r="G57" s="87">
        <v>2900933.9345200001</v>
      </c>
      <c r="H57" s="22">
        <v>9189.6523800000014</v>
      </c>
      <c r="I57" s="22">
        <f t="shared" ref="I57:I65" si="2">G57+H57</f>
        <v>2910123.5869</v>
      </c>
      <c r="J57" s="88">
        <f t="shared" si="1"/>
        <v>2527.2454900001176</v>
      </c>
      <c r="K57" s="86">
        <v>9109176.2348999996</v>
      </c>
      <c r="L57" s="86">
        <v>2765802.80706</v>
      </c>
      <c r="M57" s="89">
        <v>2754768.2513199998</v>
      </c>
      <c r="N57" s="22">
        <v>8210.4086900000002</v>
      </c>
      <c r="O57" s="22">
        <v>2762978.6600100002</v>
      </c>
      <c r="P57" s="88">
        <v>2824.1470499997999</v>
      </c>
      <c r="Q57" s="123" t="s">
        <v>33</v>
      </c>
    </row>
    <row r="58" spans="2:19" ht="60" customHeight="1" x14ac:dyDescent="0.3">
      <c r="B58" s="122" t="s">
        <v>149</v>
      </c>
      <c r="C58" s="85" t="s">
        <v>31</v>
      </c>
      <c r="D58" s="85" t="s">
        <v>150</v>
      </c>
      <c r="E58" s="86">
        <f>E19-E57</f>
        <v>3316467.313550001</v>
      </c>
      <c r="F58" s="86">
        <f>F19-F57</f>
        <v>980788.86522368481</v>
      </c>
      <c r="G58" s="87">
        <f>G19-G57</f>
        <v>948631.50784287276</v>
      </c>
      <c r="H58" s="22">
        <f>H19-H57</f>
        <v>5041.9903908115793</v>
      </c>
      <c r="I58" s="22">
        <f t="shared" si="2"/>
        <v>953673.49823368434</v>
      </c>
      <c r="J58" s="88">
        <f t="shared" si="1"/>
        <v>27115.366990000475</v>
      </c>
      <c r="K58" s="86">
        <v>2642510.4162699999</v>
      </c>
      <c r="L58" s="86">
        <v>818690.92675999994</v>
      </c>
      <c r="M58" s="89">
        <v>787063.78867999802</v>
      </c>
      <c r="N58" s="22">
        <v>5757.7713100000001</v>
      </c>
      <c r="O58" s="22">
        <v>792821.559989998</v>
      </c>
      <c r="P58" s="88">
        <v>25869.366770001801</v>
      </c>
      <c r="Q58" s="124"/>
    </row>
    <row r="59" spans="2:19" ht="75" x14ac:dyDescent="0.3">
      <c r="B59" s="122" t="s">
        <v>151</v>
      </c>
      <c r="C59" s="85" t="s">
        <v>31</v>
      </c>
      <c r="D59" s="103">
        <v>600</v>
      </c>
      <c r="E59" s="86">
        <v>956407.10340999998</v>
      </c>
      <c r="F59" s="86">
        <v>311327.82428</v>
      </c>
      <c r="G59" s="86">
        <v>207734.07102</v>
      </c>
      <c r="H59" s="86">
        <v>103593.75326</v>
      </c>
      <c r="I59" s="22">
        <f t="shared" si="2"/>
        <v>311327.82428</v>
      </c>
      <c r="J59" s="88">
        <f t="shared" si="1"/>
        <v>0</v>
      </c>
      <c r="K59" s="86">
        <v>816117.56529000006</v>
      </c>
      <c r="L59" s="86">
        <v>190572.50409999999</v>
      </c>
      <c r="M59" s="86">
        <v>104085.36914</v>
      </c>
      <c r="N59" s="86">
        <v>86487.134959999996</v>
      </c>
      <c r="O59" s="22">
        <v>190572.50409999999</v>
      </c>
      <c r="P59" s="88">
        <v>0</v>
      </c>
      <c r="Q59" s="113"/>
    </row>
    <row r="60" spans="2:19" s="33" customFormat="1" ht="37.5" x14ac:dyDescent="0.3">
      <c r="B60" s="125" t="s">
        <v>152</v>
      </c>
      <c r="C60" s="77" t="s">
        <v>31</v>
      </c>
      <c r="D60" s="126">
        <v>700</v>
      </c>
      <c r="E60" s="78">
        <f>SUM(E61:E64)</f>
        <v>277405.68812999997</v>
      </c>
      <c r="F60" s="78">
        <f>SUM(F61:F64)</f>
        <v>79679.3</v>
      </c>
      <c r="G60" s="79">
        <f>SUM(G61:G64)</f>
        <v>77309.900880000001</v>
      </c>
      <c r="H60" s="21">
        <f>SUM(H61:H64)</f>
        <v>88.759100000000004</v>
      </c>
      <c r="I60" s="21">
        <f t="shared" si="2"/>
        <v>77398.659979999997</v>
      </c>
      <c r="J60" s="80">
        <f t="shared" si="1"/>
        <v>2280.6400200000062</v>
      </c>
      <c r="K60" s="78">
        <v>247489.36801000001</v>
      </c>
      <c r="L60" s="78">
        <v>74662.62</v>
      </c>
      <c r="M60" s="81">
        <v>72017.75</v>
      </c>
      <c r="N60" s="21">
        <v>19.16</v>
      </c>
      <c r="O60" s="21">
        <v>72036.91</v>
      </c>
      <c r="P60" s="80">
        <v>2625.70999999999</v>
      </c>
      <c r="Q60" s="93" t="s">
        <v>100</v>
      </c>
    </row>
    <row r="61" spans="2:19" x14ac:dyDescent="0.3">
      <c r="B61" s="127" t="s">
        <v>153</v>
      </c>
      <c r="C61" s="85" t="s">
        <v>31</v>
      </c>
      <c r="D61" s="128" t="s">
        <v>99</v>
      </c>
      <c r="E61" s="86">
        <v>52498.339670000001</v>
      </c>
      <c r="F61" s="86">
        <v>18890.656489999998</v>
      </c>
      <c r="G61" s="86">
        <v>18858.72853</v>
      </c>
      <c r="H61" s="86">
        <v>0</v>
      </c>
      <c r="I61" s="22">
        <f t="shared" si="2"/>
        <v>18858.72853</v>
      </c>
      <c r="J61" s="88">
        <f t="shared" si="1"/>
        <v>31.927959999997256</v>
      </c>
      <c r="K61" s="86">
        <v>64323.347139999998</v>
      </c>
      <c r="L61" s="86">
        <v>25522.7</v>
      </c>
      <c r="M61" s="86">
        <v>25522.7</v>
      </c>
      <c r="N61" s="86">
        <v>0</v>
      </c>
      <c r="O61" s="22">
        <v>25522.7</v>
      </c>
      <c r="P61" s="88">
        <v>0</v>
      </c>
      <c r="Q61" s="99"/>
      <c r="R61" s="24">
        <v>0</v>
      </c>
      <c r="S61" s="24">
        <v>0</v>
      </c>
    </row>
    <row r="62" spans="2:19" ht="18.75" customHeight="1" x14ac:dyDescent="0.3">
      <c r="B62" s="129" t="s">
        <v>154</v>
      </c>
      <c r="C62" s="85" t="s">
        <v>31</v>
      </c>
      <c r="D62" s="128" t="s">
        <v>99</v>
      </c>
      <c r="E62" s="86">
        <v>97107.449679999991</v>
      </c>
      <c r="F62" s="86">
        <v>9900.3280599999998</v>
      </c>
      <c r="G62" s="86">
        <f>F62</f>
        <v>9900.3280599999998</v>
      </c>
      <c r="H62" s="86">
        <v>0</v>
      </c>
      <c r="I62" s="22">
        <f t="shared" si="2"/>
        <v>9900.3280599999998</v>
      </c>
      <c r="J62" s="88">
        <f t="shared" si="1"/>
        <v>0</v>
      </c>
      <c r="K62" s="86">
        <v>105430.08411</v>
      </c>
      <c r="L62" s="86">
        <v>12785.3</v>
      </c>
      <c r="M62" s="86">
        <v>12785.3</v>
      </c>
      <c r="N62" s="86">
        <v>0</v>
      </c>
      <c r="O62" s="22">
        <v>12785.3</v>
      </c>
      <c r="P62" s="88">
        <v>0</v>
      </c>
      <c r="Q62" s="99"/>
      <c r="R62" s="24">
        <v>0</v>
      </c>
      <c r="S62" s="24">
        <v>0</v>
      </c>
    </row>
    <row r="63" spans="2:19" ht="37.5" x14ac:dyDescent="0.3">
      <c r="B63" s="127" t="s">
        <v>155</v>
      </c>
      <c r="C63" s="85" t="s">
        <v>31</v>
      </c>
      <c r="D63" s="128" t="s">
        <v>99</v>
      </c>
      <c r="E63" s="86">
        <v>126667.11848</v>
      </c>
      <c r="F63" s="86">
        <v>50888.315450000002</v>
      </c>
      <c r="G63" s="86">
        <v>48550.844290000001</v>
      </c>
      <c r="H63" s="86">
        <v>88.759100000000004</v>
      </c>
      <c r="I63" s="22">
        <f t="shared" si="2"/>
        <v>48639.603390000004</v>
      </c>
      <c r="J63" s="88">
        <f t="shared" si="1"/>
        <v>2248.712059999998</v>
      </c>
      <c r="K63" s="86">
        <v>75790.23676</v>
      </c>
      <c r="L63" s="86">
        <v>35927.620000000003</v>
      </c>
      <c r="M63" s="86">
        <v>33282.75</v>
      </c>
      <c r="N63" s="86">
        <v>19.16</v>
      </c>
      <c r="O63" s="22">
        <v>33301.910000000003</v>
      </c>
      <c r="P63" s="88">
        <v>2625.71</v>
      </c>
      <c r="Q63" s="99"/>
      <c r="R63" s="24">
        <v>0</v>
      </c>
      <c r="S63" s="24">
        <v>0</v>
      </c>
    </row>
    <row r="64" spans="2:19" x14ac:dyDescent="0.3">
      <c r="B64" s="127" t="s">
        <v>156</v>
      </c>
      <c r="C64" s="85" t="s">
        <v>31</v>
      </c>
      <c r="D64" s="128" t="s">
        <v>99</v>
      </c>
      <c r="E64" s="86">
        <v>1132.7802999999913</v>
      </c>
      <c r="F64" s="86">
        <v>0</v>
      </c>
      <c r="G64" s="86">
        <f>F64</f>
        <v>0</v>
      </c>
      <c r="H64" s="86">
        <v>0</v>
      </c>
      <c r="I64" s="22">
        <f t="shared" si="2"/>
        <v>0</v>
      </c>
      <c r="J64" s="88">
        <f t="shared" si="1"/>
        <v>0</v>
      </c>
      <c r="K64" s="86">
        <v>1945.7</v>
      </c>
      <c r="L64" s="86">
        <v>427</v>
      </c>
      <c r="M64" s="86">
        <v>427</v>
      </c>
      <c r="N64" s="86">
        <v>0</v>
      </c>
      <c r="O64" s="22">
        <v>427</v>
      </c>
      <c r="P64" s="88">
        <v>0</v>
      </c>
      <c r="Q64" s="101"/>
      <c r="R64" s="24">
        <v>0</v>
      </c>
      <c r="S64" s="24">
        <v>0</v>
      </c>
    </row>
    <row r="65" spans="2:17" ht="57" thickBot="1" x14ac:dyDescent="0.35">
      <c r="B65" s="130" t="s">
        <v>157</v>
      </c>
      <c r="C65" s="131" t="s">
        <v>31</v>
      </c>
      <c r="D65" s="131" t="s">
        <v>158</v>
      </c>
      <c r="E65" s="132">
        <v>87616.133000565198</v>
      </c>
      <c r="F65" s="132">
        <v>26964.975451091999</v>
      </c>
      <c r="G65" s="132">
        <v>26964.975451091999</v>
      </c>
      <c r="H65" s="132">
        <v>0</v>
      </c>
      <c r="I65" s="133">
        <f t="shared" si="2"/>
        <v>26964.975451091999</v>
      </c>
      <c r="J65" s="134">
        <f t="shared" si="1"/>
        <v>0</v>
      </c>
      <c r="K65" s="132">
        <v>60522.531144250599</v>
      </c>
      <c r="L65" s="132">
        <v>19816.8726140537</v>
      </c>
      <c r="M65" s="132">
        <v>19816.8726140537</v>
      </c>
      <c r="N65" s="132">
        <v>0</v>
      </c>
      <c r="O65" s="133">
        <v>19816.8726140537</v>
      </c>
      <c r="P65" s="134">
        <v>0</v>
      </c>
      <c r="Q65" s="135" t="s">
        <v>100</v>
      </c>
    </row>
    <row r="66" spans="2:17" x14ac:dyDescent="0.3">
      <c r="B66" s="33" t="s">
        <v>68</v>
      </c>
      <c r="F66" s="24"/>
      <c r="G66" s="24"/>
      <c r="H66" s="24"/>
      <c r="I66" s="24"/>
      <c r="J66" s="24"/>
      <c r="K66" s="136"/>
    </row>
    <row r="67" spans="2:17" ht="18.75" customHeight="1" x14ac:dyDescent="0.3">
      <c r="B67" s="7" t="s">
        <v>159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</row>
    <row r="68" spans="2:17" ht="18.75" customHeight="1" x14ac:dyDescent="0.3">
      <c r="B68" s="7" t="s">
        <v>160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</row>
    <row r="69" spans="2:17" ht="18.75" customHeight="1" x14ac:dyDescent="0.3">
      <c r="B69" s="137" t="s">
        <v>161</v>
      </c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  <c r="P69" s="138"/>
      <c r="Q69" s="138"/>
    </row>
    <row r="70" spans="2:17" ht="18.75" customHeight="1" x14ac:dyDescent="0.3">
      <c r="B70" s="139"/>
      <c r="C70" s="139"/>
      <c r="D70" s="139"/>
      <c r="E70" s="139"/>
      <c r="F70" s="139"/>
      <c r="G70" s="139"/>
      <c r="H70" s="139"/>
      <c r="I70" s="139"/>
      <c r="J70" s="139"/>
      <c r="K70" s="139"/>
      <c r="L70" s="139"/>
      <c r="M70" s="139"/>
      <c r="N70" s="139"/>
      <c r="O70" s="139"/>
      <c r="P70" s="139"/>
      <c r="Q70" s="13" t="s">
        <v>162</v>
      </c>
    </row>
    <row r="71" spans="2:17" ht="18.75" customHeight="1" x14ac:dyDescent="0.3">
      <c r="B71" s="140" t="s">
        <v>163</v>
      </c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</row>
    <row r="72" spans="2:17" x14ac:dyDescent="0.3">
      <c r="B72" s="141"/>
      <c r="C72" s="141"/>
      <c r="D72" s="141"/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</row>
    <row r="73" spans="2:17" ht="18.75" customHeight="1" x14ac:dyDescent="0.3">
      <c r="B73" s="14" t="s">
        <v>17</v>
      </c>
      <c r="C73" s="14" t="s">
        <v>18</v>
      </c>
      <c r="D73" s="14" t="s">
        <v>19</v>
      </c>
      <c r="E73" s="14" t="s">
        <v>164</v>
      </c>
      <c r="F73" s="14" t="s">
        <v>84</v>
      </c>
      <c r="G73" s="15" t="s">
        <v>85</v>
      </c>
      <c r="H73" s="15"/>
      <c r="I73" s="15"/>
      <c r="J73" s="15"/>
      <c r="K73" s="14" t="s">
        <v>165</v>
      </c>
      <c r="L73" s="14" t="s">
        <v>86</v>
      </c>
      <c r="M73" s="15" t="s">
        <v>87</v>
      </c>
      <c r="N73" s="15"/>
      <c r="O73" s="15"/>
      <c r="P73" s="15"/>
      <c r="Q73" s="14" t="s">
        <v>26</v>
      </c>
    </row>
    <row r="74" spans="2:17" ht="160.5" customHeight="1" x14ac:dyDescent="0.3">
      <c r="B74" s="16"/>
      <c r="C74" s="16"/>
      <c r="D74" s="16"/>
      <c r="E74" s="16"/>
      <c r="F74" s="16"/>
      <c r="G74" s="142" t="s">
        <v>27</v>
      </c>
      <c r="H74" s="142" t="s">
        <v>28</v>
      </c>
      <c r="I74" s="142" t="s">
        <v>88</v>
      </c>
      <c r="J74" s="142" t="s">
        <v>29</v>
      </c>
      <c r="K74" s="16"/>
      <c r="L74" s="16"/>
      <c r="M74" s="142" t="s">
        <v>27</v>
      </c>
      <c r="N74" s="142" t="s">
        <v>28</v>
      </c>
      <c r="O74" s="142" t="s">
        <v>88</v>
      </c>
      <c r="P74" s="142" t="s">
        <v>29</v>
      </c>
      <c r="Q74" s="16"/>
    </row>
    <row r="75" spans="2:17" s="68" customFormat="1" ht="37.5" x14ac:dyDescent="0.3">
      <c r="B75" s="143">
        <v>1</v>
      </c>
      <c r="C75" s="143">
        <v>2</v>
      </c>
      <c r="D75" s="143">
        <v>3</v>
      </c>
      <c r="E75" s="143">
        <v>4</v>
      </c>
      <c r="F75" s="143">
        <v>5</v>
      </c>
      <c r="G75" s="143">
        <v>6</v>
      </c>
      <c r="H75" s="143">
        <v>7</v>
      </c>
      <c r="I75" s="143" t="s">
        <v>89</v>
      </c>
      <c r="J75" s="143">
        <v>9</v>
      </c>
      <c r="K75" s="143">
        <v>10</v>
      </c>
      <c r="L75" s="143">
        <v>11</v>
      </c>
      <c r="M75" s="143">
        <v>12</v>
      </c>
      <c r="N75" s="143">
        <v>13</v>
      </c>
      <c r="O75" s="143" t="s">
        <v>90</v>
      </c>
      <c r="P75" s="143">
        <v>15</v>
      </c>
      <c r="Q75" s="143">
        <v>16</v>
      </c>
    </row>
    <row r="76" spans="2:17" ht="60" customHeight="1" x14ac:dyDescent="0.3">
      <c r="B76" s="144" t="s">
        <v>166</v>
      </c>
      <c r="C76" s="27" t="s">
        <v>31</v>
      </c>
      <c r="D76" s="27" t="s">
        <v>167</v>
      </c>
      <c r="E76" s="22">
        <v>2930614.2343000001</v>
      </c>
      <c r="F76" s="22">
        <v>1021730.32924</v>
      </c>
      <c r="G76" s="22" t="s">
        <v>38</v>
      </c>
      <c r="H76" s="22" t="s">
        <v>38</v>
      </c>
      <c r="I76" s="22" t="s">
        <v>38</v>
      </c>
      <c r="J76" s="22" t="s">
        <v>38</v>
      </c>
      <c r="K76" s="22">
        <v>2369023.7200000002</v>
      </c>
      <c r="L76" s="22">
        <v>549924.04</v>
      </c>
      <c r="M76" s="22" t="s">
        <v>38</v>
      </c>
      <c r="N76" s="22" t="s">
        <v>38</v>
      </c>
      <c r="O76" s="22" t="s">
        <v>38</v>
      </c>
      <c r="P76" s="145" t="s">
        <v>38</v>
      </c>
      <c r="Q76" s="146" t="s">
        <v>33</v>
      </c>
    </row>
    <row r="77" spans="2:17" ht="60" customHeight="1" x14ac:dyDescent="0.3">
      <c r="B77" s="147" t="s">
        <v>168</v>
      </c>
      <c r="C77" s="27" t="s">
        <v>31</v>
      </c>
      <c r="D77" s="27" t="s">
        <v>99</v>
      </c>
      <c r="E77" s="22" t="s">
        <v>38</v>
      </c>
      <c r="F77" s="22" t="s">
        <v>38</v>
      </c>
      <c r="G77" s="22">
        <v>907046.90630999999</v>
      </c>
      <c r="H77" s="22">
        <v>2185.5256300000001</v>
      </c>
      <c r="I77" s="22" t="s">
        <v>38</v>
      </c>
      <c r="J77" s="22" t="s">
        <v>38</v>
      </c>
      <c r="K77" s="22" t="s">
        <v>38</v>
      </c>
      <c r="L77" s="22" t="s">
        <v>38</v>
      </c>
      <c r="M77" s="22">
        <v>440254.77688999998</v>
      </c>
      <c r="N77" s="22">
        <v>3592.3259800000001</v>
      </c>
      <c r="O77" s="22" t="s">
        <v>38</v>
      </c>
      <c r="P77" s="145" t="s">
        <v>38</v>
      </c>
      <c r="Q77" s="146"/>
    </row>
    <row r="78" spans="2:17" ht="75" customHeight="1" x14ac:dyDescent="0.3">
      <c r="B78" s="26" t="s">
        <v>169</v>
      </c>
      <c r="C78" s="27" t="s">
        <v>31</v>
      </c>
      <c r="D78" s="27" t="s">
        <v>170</v>
      </c>
      <c r="E78" s="22" t="s">
        <v>38</v>
      </c>
      <c r="F78" s="22" t="s">
        <v>38</v>
      </c>
      <c r="G78" s="22">
        <v>1331138</v>
      </c>
      <c r="H78" s="22">
        <v>0</v>
      </c>
      <c r="I78" s="22" t="s">
        <v>38</v>
      </c>
      <c r="J78" s="22" t="s">
        <v>38</v>
      </c>
      <c r="K78" s="22" t="s">
        <v>38</v>
      </c>
      <c r="L78" s="22" t="s">
        <v>38</v>
      </c>
      <c r="M78" s="22">
        <v>1275142.8280499999</v>
      </c>
      <c r="N78" s="22">
        <v>0</v>
      </c>
      <c r="O78" s="22" t="s">
        <v>38</v>
      </c>
      <c r="P78" s="145" t="s">
        <v>38</v>
      </c>
      <c r="Q78" s="148"/>
    </row>
    <row r="79" spans="2:17" ht="75" customHeight="1" x14ac:dyDescent="0.3">
      <c r="B79" s="26" t="s">
        <v>171</v>
      </c>
      <c r="C79" s="27" t="s">
        <v>31</v>
      </c>
      <c r="D79" s="27" t="s">
        <v>172</v>
      </c>
      <c r="E79" s="22" t="s">
        <v>38</v>
      </c>
      <c r="F79" s="22" t="s">
        <v>38</v>
      </c>
      <c r="G79" s="22">
        <v>295471.53000000003</v>
      </c>
      <c r="H79" s="22">
        <v>4182.47</v>
      </c>
      <c r="I79" s="22" t="s">
        <v>38</v>
      </c>
      <c r="J79" s="22" t="s">
        <v>38</v>
      </c>
      <c r="K79" s="22" t="s">
        <v>38</v>
      </c>
      <c r="L79" s="22" t="s">
        <v>38</v>
      </c>
      <c r="M79" s="22">
        <v>351466.70195000002</v>
      </c>
      <c r="N79" s="22">
        <v>4182.47</v>
      </c>
      <c r="O79" s="22" t="s">
        <v>38</v>
      </c>
      <c r="P79" s="145" t="s">
        <v>38</v>
      </c>
      <c r="Q79" s="149"/>
    </row>
    <row r="80" spans="2:17" x14ac:dyDescent="0.3">
      <c r="B80" s="144" t="s">
        <v>173</v>
      </c>
      <c r="C80" s="27" t="s">
        <v>31</v>
      </c>
      <c r="D80" s="150">
        <v>1200</v>
      </c>
      <c r="E80" s="22">
        <v>36650291</v>
      </c>
      <c r="F80" s="22">
        <v>9008951</v>
      </c>
      <c r="G80" s="22" t="s">
        <v>38</v>
      </c>
      <c r="H80" s="22" t="s">
        <v>38</v>
      </c>
      <c r="I80" s="22">
        <v>8877900</v>
      </c>
      <c r="J80" s="22">
        <v>131051</v>
      </c>
      <c r="K80" s="22">
        <v>37093187</v>
      </c>
      <c r="L80" s="22">
        <v>9263475</v>
      </c>
      <c r="M80" s="22" t="s">
        <v>38</v>
      </c>
      <c r="N80" s="22" t="s">
        <v>38</v>
      </c>
      <c r="O80" s="22">
        <v>9153462</v>
      </c>
      <c r="P80" s="22">
        <v>110013</v>
      </c>
      <c r="Q80" s="151" t="s">
        <v>174</v>
      </c>
    </row>
    <row r="81" spans="2:17" x14ac:dyDescent="0.3">
      <c r="B81" s="144" t="s">
        <v>175</v>
      </c>
      <c r="C81" s="27" t="s">
        <v>31</v>
      </c>
      <c r="D81" s="150">
        <v>1300</v>
      </c>
      <c r="E81" s="22">
        <v>6650026</v>
      </c>
      <c r="F81" s="22">
        <v>2350448</v>
      </c>
      <c r="G81" s="22" t="s">
        <v>38</v>
      </c>
      <c r="H81" s="22" t="s">
        <v>38</v>
      </c>
      <c r="I81" s="22">
        <v>2350448</v>
      </c>
      <c r="J81" s="22">
        <v>0</v>
      </c>
      <c r="K81" s="22">
        <v>7043883</v>
      </c>
      <c r="L81" s="22">
        <v>2671359</v>
      </c>
      <c r="M81" s="22" t="s">
        <v>38</v>
      </c>
      <c r="N81" s="22" t="s">
        <v>38</v>
      </c>
      <c r="O81" s="22">
        <v>2671359</v>
      </c>
      <c r="P81" s="22">
        <v>0</v>
      </c>
      <c r="Q81" s="152"/>
    </row>
    <row r="82" spans="2:17" x14ac:dyDescent="0.3">
      <c r="B82" s="144" t="s">
        <v>176</v>
      </c>
      <c r="C82" s="27" t="s">
        <v>31</v>
      </c>
      <c r="D82" s="150">
        <v>1400</v>
      </c>
      <c r="E82" s="22">
        <v>2311244.1187479999</v>
      </c>
      <c r="F82" s="22">
        <v>454816.64857199998</v>
      </c>
      <c r="G82" s="153" t="s">
        <v>38</v>
      </c>
      <c r="H82" s="153" t="s">
        <v>38</v>
      </c>
      <c r="I82" s="22">
        <v>454816.64857199998</v>
      </c>
      <c r="J82" s="22">
        <v>0</v>
      </c>
      <c r="K82" s="22">
        <v>2942413.7705899999</v>
      </c>
      <c r="L82" s="22">
        <v>587241.73002999998</v>
      </c>
      <c r="M82" s="153" t="s">
        <v>38</v>
      </c>
      <c r="N82" s="153" t="s">
        <v>38</v>
      </c>
      <c r="O82" s="22">
        <v>587241.73002999998</v>
      </c>
      <c r="P82" s="22">
        <v>0</v>
      </c>
      <c r="Q82" s="150"/>
    </row>
    <row r="83" spans="2:17" x14ac:dyDescent="0.3">
      <c r="B83" s="33" t="s">
        <v>68</v>
      </c>
    </row>
    <row r="84" spans="2:17" ht="18.75" customHeight="1" x14ac:dyDescent="0.3">
      <c r="B84" s="7" t="s">
        <v>159</v>
      </c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</row>
    <row r="85" spans="2:17" ht="18.75" customHeight="1" x14ac:dyDescent="0.3">
      <c r="B85" s="7" t="s">
        <v>160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</row>
    <row r="86" spans="2:17" hidden="1" x14ac:dyDescent="0.3"/>
    <row r="87" spans="2:17" hidden="1" x14ac:dyDescent="0.3"/>
    <row r="91" spans="2:17" ht="26.25" x14ac:dyDescent="0.4">
      <c r="B91" s="36" t="str">
        <f>'1.1. АЭС'!B46</f>
        <v>И.о. Генерального директора</v>
      </c>
      <c r="M91" s="37"/>
      <c r="N91" s="37"/>
      <c r="O91" s="37"/>
      <c r="P91" s="36" t="str">
        <f>'1.1. АЭС'!N46</f>
        <v>А.Г. Палей</v>
      </c>
      <c r="Q91" s="35"/>
    </row>
    <row r="92" spans="2:17" ht="26.25" hidden="1" x14ac:dyDescent="0.4">
      <c r="B92" s="36"/>
      <c r="M92" s="39" t="s">
        <v>76</v>
      </c>
      <c r="N92" s="39"/>
      <c r="O92" s="39"/>
      <c r="P92" s="154" t="s">
        <v>177</v>
      </c>
      <c r="Q92" s="39"/>
    </row>
    <row r="93" spans="2:17" ht="26.25" x14ac:dyDescent="0.4">
      <c r="B93" s="36"/>
      <c r="M93" s="39"/>
      <c r="N93" s="39"/>
      <c r="O93" s="39"/>
      <c r="P93" s="154"/>
      <c r="Q93" s="39"/>
    </row>
    <row r="94" spans="2:17" ht="26.25" x14ac:dyDescent="0.4">
      <c r="B94" s="36"/>
      <c r="M94" s="39"/>
      <c r="N94" s="39"/>
      <c r="O94" s="39"/>
      <c r="P94" s="154"/>
      <c r="Q94" s="39"/>
    </row>
    <row r="95" spans="2:17" ht="37.5" customHeight="1" x14ac:dyDescent="0.4">
      <c r="B95" s="36" t="s">
        <v>77</v>
      </c>
      <c r="M95" s="37"/>
      <c r="N95" s="37"/>
      <c r="O95" s="37"/>
      <c r="P95" s="36" t="s">
        <v>78</v>
      </c>
      <c r="Q95" s="35"/>
    </row>
    <row r="96" spans="2:17" ht="20.25" hidden="1" x14ac:dyDescent="0.3">
      <c r="M96" s="39" t="s">
        <v>76</v>
      </c>
      <c r="N96" s="39"/>
      <c r="O96" s="39"/>
      <c r="P96" s="39" t="s">
        <v>178</v>
      </c>
      <c r="Q96" s="39"/>
    </row>
    <row r="97" spans="4:16" hidden="1" x14ac:dyDescent="0.3"/>
    <row r="98" spans="4:16" hidden="1" x14ac:dyDescent="0.3"/>
    <row r="99" spans="4:16" x14ac:dyDescent="0.3">
      <c r="D99" s="43" t="s">
        <v>179</v>
      </c>
      <c r="E99" s="44">
        <f>'1.1. АЭС'!E20+'1.1. АЭС'!E22-'1.2. АЭС'!E19+'1.2. АЭС'!E47</f>
        <v>0</v>
      </c>
      <c r="F99" s="44">
        <f>'1.1. АЭС'!F20+'1.1. АЭС'!F22-'1.2. АЭС'!F19+'1.2. АЭС'!F47</f>
        <v>0</v>
      </c>
      <c r="G99" s="44">
        <f>'1.1. АЭС'!G20+'1.1. АЭС'!G22-'1.2. АЭС'!G19+'1.2. АЭС'!G47</f>
        <v>0</v>
      </c>
      <c r="H99" s="44">
        <f>'1.1. АЭС'!H20+'1.1. АЭС'!H22-'1.2. АЭС'!H19+'1.2. АЭС'!H47</f>
        <v>1.4779288903810084E-12</v>
      </c>
      <c r="I99" s="42"/>
      <c r="J99" s="44">
        <f>'1.1. АЭС'!I20+'1.1. АЭС'!I22-'1.2. АЭС'!J19+'1.2. АЭС'!J47</f>
        <v>-1.2005330063402653E-10</v>
      </c>
      <c r="K99" s="44">
        <f>'1.1. АЭС'!J20+'1.1. АЭС'!J22-'1.2. АЭС'!K19+'1.2. АЭС'!K47</f>
        <v>-1.5133991837501526E-9</v>
      </c>
      <c r="L99" s="44">
        <f>'1.1. АЭС'!K20+'1.1. АЭС'!K22-'1.2. АЭС'!L19+'1.2. АЭС'!L47</f>
        <v>-2.7648638933897018E-10</v>
      </c>
      <c r="M99" s="44">
        <f>'1.1. АЭС'!L20+'1.1. АЭС'!L22-'1.2. АЭС'!M19+'1.2. АЭС'!M47</f>
        <v>1.8917489796876907E-10</v>
      </c>
      <c r="N99" s="44">
        <f>'1.1. АЭС'!M20+'1.1. АЭС'!M22-'1.2. АЭС'!N19+'1.2. АЭС'!N47</f>
        <v>0</v>
      </c>
      <c r="O99" s="42"/>
      <c r="P99" s="44">
        <f>'1.1. АЭС'!N20+'1.1. АЭС'!N22-P19+P47</f>
        <v>-1.3023964129388332E-9</v>
      </c>
    </row>
    <row r="100" spans="4:16" x14ac:dyDescent="0.3">
      <c r="D100" s="42"/>
      <c r="E100" s="44"/>
      <c r="F100" s="44"/>
      <c r="G100" s="42"/>
      <c r="H100" s="42"/>
      <c r="I100" s="42"/>
      <c r="J100" s="42"/>
      <c r="K100" s="42"/>
      <c r="L100" s="42"/>
      <c r="M100" s="42"/>
      <c r="N100" s="42"/>
      <c r="O100" s="42"/>
      <c r="P100" s="42"/>
    </row>
    <row r="101" spans="4:16" x14ac:dyDescent="0.3">
      <c r="D101" s="43" t="s">
        <v>180</v>
      </c>
      <c r="E101" s="44" t="e">
        <f>E78-F78-#REF!-#REF!-#REF!-#REF!</f>
        <v>#VALUE!</v>
      </c>
      <c r="F101" s="44"/>
      <c r="G101" s="42"/>
      <c r="H101" s="42"/>
      <c r="I101" s="42"/>
      <c r="J101" s="42"/>
      <c r="K101" s="44" t="e">
        <f>K78-L78-#REF!-#REF!-#REF!-#REF!</f>
        <v>#VALUE!</v>
      </c>
      <c r="L101" s="42"/>
      <c r="M101" s="42"/>
      <c r="N101" s="42"/>
      <c r="O101" s="42"/>
      <c r="P101" s="42"/>
    </row>
    <row r="102" spans="4:16" x14ac:dyDescent="0.3">
      <c r="D102" s="43" t="s">
        <v>181</v>
      </c>
      <c r="E102" s="44" t="e">
        <f>E79-F79-#REF!-#REF!-#REF!-#REF!</f>
        <v>#VALUE!</v>
      </c>
      <c r="F102" s="42"/>
      <c r="G102" s="42"/>
      <c r="H102" s="42"/>
      <c r="I102" s="42"/>
      <c r="J102" s="42"/>
      <c r="K102" s="44" t="e">
        <f>K79-L79-#REF!-#REF!-#REF!-#REF!</f>
        <v>#VALUE!</v>
      </c>
      <c r="L102" s="42"/>
      <c r="M102" s="42"/>
      <c r="N102" s="42"/>
      <c r="O102" s="42"/>
      <c r="P102" s="42"/>
    </row>
    <row r="103" spans="4:16" x14ac:dyDescent="0.3"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</row>
    <row r="104" spans="4:16" x14ac:dyDescent="0.3">
      <c r="D104" s="43" t="s">
        <v>182</v>
      </c>
      <c r="E104" s="44">
        <f>E53+E54-'1.1. АЭС'!E28</f>
        <v>0</v>
      </c>
      <c r="F104" s="44">
        <f>F53+F54-'1.1. АЭС'!F28</f>
        <v>0</v>
      </c>
      <c r="G104" s="44">
        <f>G53+G54-'1.1. АЭС'!G28</f>
        <v>0</v>
      </c>
      <c r="H104" s="44">
        <f>H53+H54-'1.1. АЭС'!H28</f>
        <v>0</v>
      </c>
      <c r="I104" s="42"/>
      <c r="J104" s="44">
        <f>J53+J54-'1.1. АЭС'!I28</f>
        <v>0</v>
      </c>
      <c r="K104" s="44">
        <f>K53+K54-'1.1. АЭС'!J28</f>
        <v>-3.2014213502407074E-10</v>
      </c>
      <c r="L104" s="44">
        <f>L53+L54-'1.1. АЭС'!K28</f>
        <v>0</v>
      </c>
      <c r="M104" s="44">
        <f>M53+M54-'1.1. АЭС'!L28</f>
        <v>0</v>
      </c>
      <c r="N104" s="44">
        <f>N53+N54-'1.1. АЭС'!M28</f>
        <v>0</v>
      </c>
      <c r="O104" s="42"/>
      <c r="P104" s="44">
        <f>P53+P54-'1.1. АЭС'!N28</f>
        <v>0</v>
      </c>
    </row>
    <row r="105" spans="4:16" x14ac:dyDescent="0.3"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</row>
    <row r="106" spans="4:16" x14ac:dyDescent="0.3">
      <c r="D106" s="43" t="s">
        <v>183</v>
      </c>
      <c r="E106" s="44">
        <f>E32-E63</f>
        <v>0</v>
      </c>
      <c r="F106" s="44">
        <f t="shared" ref="F106:P106" si="3">F32-F63</f>
        <v>0</v>
      </c>
      <c r="G106" s="44">
        <f t="shared" si="3"/>
        <v>0</v>
      </c>
      <c r="H106" s="44">
        <f t="shared" si="3"/>
        <v>0</v>
      </c>
      <c r="I106" s="44">
        <f t="shared" si="3"/>
        <v>0</v>
      </c>
      <c r="J106" s="44">
        <f t="shared" si="3"/>
        <v>0</v>
      </c>
      <c r="K106" s="44">
        <f t="shared" si="3"/>
        <v>-2.9819999996107072E-2</v>
      </c>
      <c r="L106" s="44">
        <f t="shared" si="3"/>
        <v>0</v>
      </c>
      <c r="M106" s="44">
        <f t="shared" si="3"/>
        <v>0</v>
      </c>
      <c r="N106" s="44">
        <f t="shared" si="3"/>
        <v>0</v>
      </c>
      <c r="O106" s="44">
        <f t="shared" si="3"/>
        <v>0</v>
      </c>
      <c r="P106" s="44">
        <f t="shared" si="3"/>
        <v>0</v>
      </c>
    </row>
    <row r="107" spans="4:16" x14ac:dyDescent="0.3"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</row>
  </sheetData>
  <mergeCells count="39">
    <mergeCell ref="B85:Q85"/>
    <mergeCell ref="M73:P73"/>
    <mergeCell ref="Q73:Q74"/>
    <mergeCell ref="Q76:Q77"/>
    <mergeCell ref="Q78:Q79"/>
    <mergeCell ref="Q80:Q81"/>
    <mergeCell ref="B84:Q84"/>
    <mergeCell ref="B67:Q67"/>
    <mergeCell ref="B68:Q68"/>
    <mergeCell ref="B73:B74"/>
    <mergeCell ref="C73:C74"/>
    <mergeCell ref="D73:D74"/>
    <mergeCell ref="E73:E74"/>
    <mergeCell ref="F73:F74"/>
    <mergeCell ref="G73:J73"/>
    <mergeCell ref="K73:K74"/>
    <mergeCell ref="L73:L74"/>
    <mergeCell ref="Q27:Q33"/>
    <mergeCell ref="Q34:Q40"/>
    <mergeCell ref="Q41:Q48"/>
    <mergeCell ref="Q53:Q54"/>
    <mergeCell ref="Q57:Q58"/>
    <mergeCell ref="Q60:Q64"/>
    <mergeCell ref="K16:K17"/>
    <mergeCell ref="L16:L17"/>
    <mergeCell ref="M16:P16"/>
    <mergeCell ref="Q16:Q17"/>
    <mergeCell ref="Q19:Q22"/>
    <mergeCell ref="Q23:Q26"/>
    <mergeCell ref="C6:Q6"/>
    <mergeCell ref="C7:Q7"/>
    <mergeCell ref="C8:Q8"/>
    <mergeCell ref="M11:O11"/>
    <mergeCell ref="B16:B17"/>
    <mergeCell ref="C16:C17"/>
    <mergeCell ref="D16:D17"/>
    <mergeCell ref="E16:E17"/>
    <mergeCell ref="F16:F17"/>
    <mergeCell ref="G16:J16"/>
  </mergeCells>
  <printOptions horizontalCentered="1"/>
  <pageMargins left="0.23622047244094491" right="0.23622047244094491" top="0.15748031496062992" bottom="0.15748031496062992" header="0.31496062992125984" footer="0.31496062992125984"/>
  <pageSetup paperSize="9" scale="34" fitToHeight="2" orientation="landscape" r:id="rId1"/>
  <headerFooter alignWithMargins="0"/>
  <rowBreaks count="2" manualBreakCount="2">
    <brk id="40" min="1" max="16" man="1"/>
    <brk id="42" min="1" max="16" man="1"/>
  </rowBreaks>
  <colBreaks count="1" manualBreakCount="1">
    <brk id="16" min="1" max="9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1.1. АЭС</vt:lpstr>
      <vt:lpstr>1.2. АЭС</vt:lpstr>
      <vt:lpstr>'1.1. АЭС'!Заголовки_для_печати</vt:lpstr>
      <vt:lpstr>'1.2. АЭС'!Заголовки_для_печати</vt:lpstr>
      <vt:lpstr>'1.1. АЭС'!Область_печати</vt:lpstr>
      <vt:lpstr>'1.2. АЭС'!Область_печати</vt:lpstr>
    </vt:vector>
  </TitlesOfParts>
  <Company>JSC DRSK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Вологдина Татьяна Леонидовна</dc:creator>
  <cp:lastModifiedBy>Вологдина Татьяна Леонидовна</cp:lastModifiedBy>
  <dcterms:created xsi:type="dcterms:W3CDTF">2015-08-10T05:00:24Z</dcterms:created>
  <dcterms:modified xsi:type="dcterms:W3CDTF">2015-08-10T05:01:13Z</dcterms:modified>
</cp:coreProperties>
</file>