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22515" windowHeight="8955"/>
  </bookViews>
  <sheets>
    <sheet name="1.1. ХЭС" sheetId="1" r:id="rId1"/>
    <sheet name="1.2. ХЭС" sheetId="2" r:id="rId2"/>
  </sheets>
  <definedNames>
    <definedName name="_xlnm.Print_Titles" localSheetId="0">'1.1. ХЭС'!$B:$D</definedName>
    <definedName name="_xlnm.Print_Titles" localSheetId="1">'1.2. ХЭС'!$B:$D</definedName>
    <definedName name="_xlnm.Print_Area" localSheetId="0">'1.1. ХЭС'!$B$2:$O$47</definedName>
    <definedName name="_xlnm.Print_Area" localSheetId="1">'1.2. ХЭС'!$B$2:$Q$93</definedName>
  </definedNames>
  <calcPr calcId="145621"/>
</workbook>
</file>

<file path=xl/calcChain.xml><?xml version="1.0" encoding="utf-8"?>
<calcChain xmlns="http://schemas.openxmlformats.org/spreadsheetml/2006/main">
  <c r="N101" i="2" l="1"/>
  <c r="M101" i="2"/>
  <c r="L101" i="2"/>
  <c r="H101" i="2"/>
  <c r="G101" i="2"/>
  <c r="F101" i="2"/>
  <c r="O65" i="2"/>
  <c r="P65" i="2" s="1"/>
  <c r="I65" i="2"/>
  <c r="J65" i="2" s="1"/>
  <c r="O64" i="2"/>
  <c r="P64" i="2" s="1"/>
  <c r="I64" i="2"/>
  <c r="J64" i="2" s="1"/>
  <c r="O63" i="2"/>
  <c r="P63" i="2" s="1"/>
  <c r="I63" i="2"/>
  <c r="J63" i="2" s="1"/>
  <c r="O62" i="2"/>
  <c r="P62" i="2" s="1"/>
  <c r="I62" i="2"/>
  <c r="J62" i="2" s="1"/>
  <c r="P61" i="2"/>
  <c r="O61" i="2"/>
  <c r="I61" i="2"/>
  <c r="J61" i="2" s="1"/>
  <c r="N60" i="2"/>
  <c r="M60" i="2"/>
  <c r="O60" i="2" s="1"/>
  <c r="L60" i="2"/>
  <c r="H60" i="2"/>
  <c r="G60" i="2"/>
  <c r="I60" i="2" s="1"/>
  <c r="F60" i="2"/>
  <c r="E60" i="2"/>
  <c r="O59" i="2"/>
  <c r="P59" i="2" s="1"/>
  <c r="I59" i="2"/>
  <c r="J59" i="2" s="1"/>
  <c r="O57" i="2"/>
  <c r="P57" i="2" s="1"/>
  <c r="I57" i="2"/>
  <c r="J57" i="2" s="1"/>
  <c r="O55" i="2"/>
  <c r="P55" i="2" s="1"/>
  <c r="I55" i="2"/>
  <c r="J55" i="2" s="1"/>
  <c r="O53" i="2"/>
  <c r="P53" i="2" s="1"/>
  <c r="I53" i="2"/>
  <c r="J53" i="2" s="1"/>
  <c r="O52" i="2"/>
  <c r="P52" i="2" s="1"/>
  <c r="I52" i="2"/>
  <c r="J52" i="2" s="1"/>
  <c r="P51" i="2"/>
  <c r="O51" i="2"/>
  <c r="I51" i="2"/>
  <c r="J51" i="2" s="1"/>
  <c r="O50" i="2"/>
  <c r="P50" i="2" s="1"/>
  <c r="I50" i="2"/>
  <c r="J50" i="2" s="1"/>
  <c r="P47" i="2"/>
  <c r="O47" i="2"/>
  <c r="I47" i="2"/>
  <c r="J47" i="2" s="1"/>
  <c r="O46" i="2"/>
  <c r="P46" i="2" s="1"/>
  <c r="I46" i="2"/>
  <c r="J46" i="2" s="1"/>
  <c r="P45" i="2"/>
  <c r="O45" i="2"/>
  <c r="I45" i="2"/>
  <c r="J45" i="2" s="1"/>
  <c r="E43" i="2"/>
  <c r="O44" i="2"/>
  <c r="P44" i="2" s="1"/>
  <c r="K43" i="2"/>
  <c r="I44" i="2"/>
  <c r="J44" i="2" s="1"/>
  <c r="N43" i="2"/>
  <c r="M43" i="2"/>
  <c r="L43" i="2"/>
  <c r="H43" i="2"/>
  <c r="G43" i="2"/>
  <c r="F43" i="2"/>
  <c r="O42" i="2"/>
  <c r="P42" i="2" s="1"/>
  <c r="I42" i="2"/>
  <c r="J42" i="2" s="1"/>
  <c r="O41" i="2"/>
  <c r="P41" i="2" s="1"/>
  <c r="I41" i="2"/>
  <c r="J41" i="2" s="1"/>
  <c r="O40" i="2"/>
  <c r="P40" i="2" s="1"/>
  <c r="I40" i="2"/>
  <c r="J40" i="2" s="1"/>
  <c r="O39" i="2"/>
  <c r="P39" i="2" s="1"/>
  <c r="I39" i="2"/>
  <c r="J39" i="2" s="1"/>
  <c r="O38" i="2"/>
  <c r="P38" i="2" s="1"/>
  <c r="I38" i="2"/>
  <c r="J38" i="2" s="1"/>
  <c r="N37" i="2"/>
  <c r="M37" i="2"/>
  <c r="L37" i="2"/>
  <c r="K37" i="2"/>
  <c r="H37" i="2"/>
  <c r="G37" i="2"/>
  <c r="F37" i="2"/>
  <c r="E37" i="2"/>
  <c r="O36" i="2"/>
  <c r="P36" i="2" s="1"/>
  <c r="I36" i="2"/>
  <c r="J36" i="2" s="1"/>
  <c r="O35" i="2"/>
  <c r="P35" i="2" s="1"/>
  <c r="I35" i="2"/>
  <c r="J35" i="2" s="1"/>
  <c r="O34" i="2"/>
  <c r="P34" i="2" s="1"/>
  <c r="I34" i="2"/>
  <c r="J34" i="2" s="1"/>
  <c r="N33" i="2"/>
  <c r="M33" i="2"/>
  <c r="L33" i="2"/>
  <c r="K33" i="2"/>
  <c r="H33" i="2"/>
  <c r="G33" i="2"/>
  <c r="F33" i="2"/>
  <c r="E33" i="2"/>
  <c r="O32" i="2"/>
  <c r="P32" i="2" s="1"/>
  <c r="P101" i="2" s="1"/>
  <c r="I32" i="2"/>
  <c r="I101" i="2" s="1"/>
  <c r="O31" i="2"/>
  <c r="P31" i="2" s="1"/>
  <c r="I31" i="2"/>
  <c r="J31" i="2" s="1"/>
  <c r="O30" i="2"/>
  <c r="P30" i="2" s="1"/>
  <c r="I30" i="2"/>
  <c r="J30" i="2" s="1"/>
  <c r="O29" i="2"/>
  <c r="P29" i="2" s="1"/>
  <c r="I29" i="2"/>
  <c r="J29" i="2" s="1"/>
  <c r="N28" i="2"/>
  <c r="M28" i="2"/>
  <c r="L28" i="2"/>
  <c r="K28" i="2"/>
  <c r="H28" i="2"/>
  <c r="G28" i="2"/>
  <c r="F28" i="2"/>
  <c r="E28" i="2"/>
  <c r="O27" i="2"/>
  <c r="P27" i="2" s="1"/>
  <c r="I27" i="2"/>
  <c r="J27" i="2" s="1"/>
  <c r="O26" i="2"/>
  <c r="P26" i="2" s="1"/>
  <c r="I26" i="2"/>
  <c r="J26" i="2" s="1"/>
  <c r="O25" i="2"/>
  <c r="P25" i="2" s="1"/>
  <c r="I25" i="2"/>
  <c r="J25" i="2" s="1"/>
  <c r="O24" i="2"/>
  <c r="P24" i="2" s="1"/>
  <c r="I24" i="2"/>
  <c r="J24" i="2" s="1"/>
  <c r="O23" i="2"/>
  <c r="P23" i="2" s="1"/>
  <c r="I23" i="2"/>
  <c r="J23" i="2" s="1"/>
  <c r="P22" i="2"/>
  <c r="O22" i="2"/>
  <c r="K20" i="2"/>
  <c r="I22" i="2"/>
  <c r="J22" i="2" s="1"/>
  <c r="E20" i="2"/>
  <c r="O21" i="2"/>
  <c r="P21" i="2" s="1"/>
  <c r="I21" i="2"/>
  <c r="J21" i="2" s="1"/>
  <c r="N20" i="2"/>
  <c r="N48" i="2" s="1"/>
  <c r="M20" i="2"/>
  <c r="M48" i="2" s="1"/>
  <c r="L20" i="2"/>
  <c r="L48" i="2" s="1"/>
  <c r="H20" i="2"/>
  <c r="H48" i="2" s="1"/>
  <c r="G20" i="2"/>
  <c r="G48" i="2" s="1"/>
  <c r="F20" i="2"/>
  <c r="F48" i="2" s="1"/>
  <c r="N19" i="2"/>
  <c r="M19" i="2"/>
  <c r="L19" i="2"/>
  <c r="G19" i="2"/>
  <c r="L34" i="1"/>
  <c r="G34" i="1"/>
  <c r="N33" i="1"/>
  <c r="I33" i="1"/>
  <c r="M30" i="1"/>
  <c r="L30" i="1"/>
  <c r="K30" i="1"/>
  <c r="J30" i="1"/>
  <c r="H30" i="1"/>
  <c r="G30" i="1"/>
  <c r="I30" i="1" s="1"/>
  <c r="F30" i="1"/>
  <c r="E30" i="1"/>
  <c r="N28" i="1"/>
  <c r="I28" i="1"/>
  <c r="N27" i="1"/>
  <c r="I27" i="1"/>
  <c r="M26" i="1"/>
  <c r="N54" i="2" s="1"/>
  <c r="L26" i="1"/>
  <c r="M54" i="2" s="1"/>
  <c r="K26" i="1"/>
  <c r="L54" i="2" s="1"/>
  <c r="J26" i="1"/>
  <c r="H26" i="1"/>
  <c r="H54" i="2" s="1"/>
  <c r="G26" i="1"/>
  <c r="G54" i="2" s="1"/>
  <c r="F26" i="1"/>
  <c r="F54" i="2" s="1"/>
  <c r="E26" i="1"/>
  <c r="E54" i="2" s="1"/>
  <c r="E49" i="2" s="1"/>
  <c r="N25" i="1"/>
  <c r="I25" i="1"/>
  <c r="N22" i="1"/>
  <c r="I22" i="1"/>
  <c r="M21" i="1"/>
  <c r="M24" i="1" s="1"/>
  <c r="M29" i="1" s="1"/>
  <c r="M31" i="1" s="1"/>
  <c r="L21" i="1"/>
  <c r="L24" i="1" s="1"/>
  <c r="L29" i="1" s="1"/>
  <c r="L31" i="1" s="1"/>
  <c r="K21" i="1"/>
  <c r="K24" i="1" s="1"/>
  <c r="K29" i="1" s="1"/>
  <c r="K31" i="1" s="1"/>
  <c r="H21" i="1"/>
  <c r="H24" i="1" s="1"/>
  <c r="H29" i="1" s="1"/>
  <c r="H31" i="1" s="1"/>
  <c r="G21" i="1"/>
  <c r="G24" i="1" s="1"/>
  <c r="G29" i="1" s="1"/>
  <c r="G31" i="1" s="1"/>
  <c r="F21" i="1"/>
  <c r="F24" i="1" s="1"/>
  <c r="F29" i="1" s="1"/>
  <c r="F31" i="1" s="1"/>
  <c r="N20" i="1"/>
  <c r="I20" i="1"/>
  <c r="N19" i="1"/>
  <c r="N21" i="1" s="1"/>
  <c r="N24" i="1" s="1"/>
  <c r="J21" i="1"/>
  <c r="I19" i="1"/>
  <c r="I21" i="1" s="1"/>
  <c r="I24" i="1" s="1"/>
  <c r="E21" i="1"/>
  <c r="E24" i="1" l="1"/>
  <c r="E29" i="1" s="1"/>
  <c r="E31" i="1" s="1"/>
  <c r="J24" i="1"/>
  <c r="J29" i="1" s="1"/>
  <c r="J31" i="1" s="1"/>
  <c r="N30" i="1"/>
  <c r="F19" i="2"/>
  <c r="H19" i="2"/>
  <c r="I28" i="2"/>
  <c r="J28" i="2" s="1"/>
  <c r="O28" i="2"/>
  <c r="P28" i="2" s="1"/>
  <c r="E101" i="2"/>
  <c r="K101" i="2"/>
  <c r="I33" i="2"/>
  <c r="J33" i="2" s="1"/>
  <c r="O33" i="2"/>
  <c r="P33" i="2" s="1"/>
  <c r="I37" i="2"/>
  <c r="O37" i="2"/>
  <c r="I43" i="2"/>
  <c r="O43" i="2"/>
  <c r="J60" i="2"/>
  <c r="P60" i="2"/>
  <c r="E48" i="2"/>
  <c r="E19" i="2" s="1"/>
  <c r="E58" i="2" s="1"/>
  <c r="K48" i="2"/>
  <c r="K19" i="2" s="1"/>
  <c r="K58" i="2" s="1"/>
  <c r="G99" i="2"/>
  <c r="I54" i="2"/>
  <c r="G49" i="2"/>
  <c r="I26" i="1"/>
  <c r="I29" i="1" s="1"/>
  <c r="I31" i="1" s="1"/>
  <c r="L49" i="2"/>
  <c r="L99" i="2"/>
  <c r="N49" i="2"/>
  <c r="N99" i="2"/>
  <c r="F94" i="2"/>
  <c r="F58" i="2"/>
  <c r="H94" i="2"/>
  <c r="H58" i="2"/>
  <c r="L58" i="2"/>
  <c r="L94" i="2"/>
  <c r="N58" i="2"/>
  <c r="N94" i="2"/>
  <c r="J37" i="2"/>
  <c r="P37" i="2"/>
  <c r="J43" i="2"/>
  <c r="P43" i="2"/>
  <c r="E99" i="2"/>
  <c r="F99" i="2"/>
  <c r="J54" i="2"/>
  <c r="F49" i="2"/>
  <c r="H99" i="2"/>
  <c r="H49" i="2"/>
  <c r="K54" i="2"/>
  <c r="K49" i="2" s="1"/>
  <c r="M99" i="2"/>
  <c r="O54" i="2"/>
  <c r="P54" i="2" s="1"/>
  <c r="P99" i="2" s="1"/>
  <c r="M49" i="2"/>
  <c r="O49" i="2" s="1"/>
  <c r="N26" i="1"/>
  <c r="N29" i="1" s="1"/>
  <c r="N31" i="1" s="1"/>
  <c r="G94" i="2"/>
  <c r="G58" i="2"/>
  <c r="I58" i="2" s="1"/>
  <c r="I19" i="2"/>
  <c r="J19" i="2" s="1"/>
  <c r="J94" i="2" s="1"/>
  <c r="M94" i="2"/>
  <c r="M58" i="2"/>
  <c r="O58" i="2" s="1"/>
  <c r="O19" i="2"/>
  <c r="P19" i="2" s="1"/>
  <c r="P94" i="2" s="1"/>
  <c r="I48" i="2"/>
  <c r="J48" i="2" s="1"/>
  <c r="O48" i="2"/>
  <c r="P48" i="2" s="1"/>
  <c r="J99" i="2"/>
  <c r="I20" i="2"/>
  <c r="O20" i="2"/>
  <c r="J32" i="2"/>
  <c r="J101" i="2" s="1"/>
  <c r="O101" i="2"/>
  <c r="J20" i="2"/>
  <c r="P20" i="2"/>
  <c r="P49" i="2" l="1"/>
  <c r="K99" i="2"/>
  <c r="P58" i="2"/>
  <c r="J58" i="2"/>
  <c r="I49" i="2"/>
  <c r="J49" i="2" s="1"/>
  <c r="K94" i="2"/>
  <c r="E94" i="2"/>
</calcChain>
</file>

<file path=xl/sharedStrings.xml><?xml version="1.0" encoding="utf-8"?>
<sst xmlns="http://schemas.openxmlformats.org/spreadsheetml/2006/main" count="408" uniqueCount="185">
  <si>
    <t>Таблица 1.1.</t>
  </si>
  <si>
    <t>Показатели раздельного учета доходов и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основании, согласно форме "Отчет о прибылях и убытках"</t>
  </si>
  <si>
    <t>Заполняется:</t>
  </si>
  <si>
    <t>Субъектами естественных монополий, оказывающими услуги по передаче электроэнергии (мощности) по электрическим сетям, принадлежащим на праве собственности или ином законном основании территориальным сетевым организациям</t>
  </si>
  <si>
    <t>Период заполнения:</t>
  </si>
  <si>
    <t>Годовая, Квартальная</t>
  </si>
  <si>
    <t>Требования к заполнению:</t>
  </si>
  <si>
    <t>Заполняется отдельно по каждому субъекту РФ</t>
  </si>
  <si>
    <t>Организация:</t>
  </si>
  <si>
    <t>ОАО "ДРСК"</t>
  </si>
  <si>
    <t>Идентификационный номер налогоплательщика (ИНН):</t>
  </si>
  <si>
    <t>Местонахождение (адрес):</t>
  </si>
  <si>
    <t>675000 Амурская обл., г. Благовещенск, ул. Шевченко 28</t>
  </si>
  <si>
    <t>Субъект РФ:</t>
  </si>
  <si>
    <t>филиал ОАО "ДРСК" "Хабаровские ЭС"</t>
  </si>
  <si>
    <t>Отчетный период:</t>
  </si>
  <si>
    <t>Показатель</t>
  </si>
  <si>
    <t>Единица измерения</t>
  </si>
  <si>
    <t>Код показателя</t>
  </si>
  <si>
    <t>из графы 4: по Субъекту РФ,  указанному в заголовке формы **</t>
  </si>
  <si>
    <t>из графы 5 по видам деятельности*</t>
  </si>
  <si>
    <t>из графы 9: по Субъекту РФ,  указанному в заголовке формы **</t>
  </si>
  <si>
    <t>из графы 10 по видам деятельности*</t>
  </si>
  <si>
    <t>Примечания: принцип разделения показателей по субъектам РФ и по видам деятельности согласно ОРД предприятия</t>
  </si>
  <si>
    <t>Передача по распределительным сетям</t>
  </si>
  <si>
    <t>Технологическое присоединение</t>
  </si>
  <si>
    <t>Прочие виды деятельности</t>
  </si>
  <si>
    <t>Выручка (нетто) от продажи товаров, продукции, работ, услуг (за минусом налога на добавленную стоимость, акцизов и аналогичных обязательных платежей)</t>
  </si>
  <si>
    <t>тыс.руб.</t>
  </si>
  <si>
    <t>010</t>
  </si>
  <si>
    <t>В соответствии с Учетной политикой по бухгалтерскому учету ОАО "ДРСК" на соответствующий год.</t>
  </si>
  <si>
    <t>Себестоимость проданных товаров, продукции, работ, услуг</t>
  </si>
  <si>
    <t>020</t>
  </si>
  <si>
    <t>Валовая прибыль</t>
  </si>
  <si>
    <t>030</t>
  </si>
  <si>
    <t>х</t>
  </si>
  <si>
    <t>Коммерческие расходы</t>
  </si>
  <si>
    <t>040</t>
  </si>
  <si>
    <t>Прочие виды деятельности.</t>
  </si>
  <si>
    <t>Управленческие расходы</t>
  </si>
  <si>
    <t>050</t>
  </si>
  <si>
    <t>Прибыль (убыток) от продаж</t>
  </si>
  <si>
    <t>060</t>
  </si>
  <si>
    <t>Проценты к получению</t>
  </si>
  <si>
    <t>070</t>
  </si>
  <si>
    <t>Проценты к уплате</t>
  </si>
  <si>
    <t>080</t>
  </si>
  <si>
    <t>В соответствии с распределением заемных средств.</t>
  </si>
  <si>
    <t>Прочие доходы</t>
  </si>
  <si>
    <t>090</t>
  </si>
  <si>
    <t>Отдельно по каждой статье справочника в соответствии с порядком отнесения внереализационных доходов и расходов по видам деятельности.</t>
  </si>
  <si>
    <t>Прочие расходы</t>
  </si>
  <si>
    <t>100</t>
  </si>
  <si>
    <t>Прибыль до налогообложения</t>
  </si>
  <si>
    <t>110</t>
  </si>
  <si>
    <t>Налог на прибыль и иные аналогичные обязательные платжи</t>
  </si>
  <si>
    <t>120</t>
  </si>
  <si>
    <t>Чистая прибыль</t>
  </si>
  <si>
    <t>130</t>
  </si>
  <si>
    <t>Справочно:</t>
  </si>
  <si>
    <t>Списание дебиторских и кредиторских задолженностей, по которым истек срок исковой давности</t>
  </si>
  <si>
    <t>140</t>
  </si>
  <si>
    <t>Прибыль (убыток) прошлых лет, выявленная в отчетном году</t>
  </si>
  <si>
    <t>150</t>
  </si>
  <si>
    <t>Передача по распределительным сетям.</t>
  </si>
  <si>
    <t>* Полное наименование видов деятельности:</t>
  </si>
  <si>
    <t>гр.6, 11 - оказание услуг по передаче электрической энергии по электрическим сетям, принадлежащим на праве собственности или ином законном основании территориальным сетевым организациям</t>
  </si>
  <si>
    <t>гр. 7, 12 - оказание услуг по технологическому присоединению к электрическим сетям</t>
  </si>
  <si>
    <t xml:space="preserve">** Заполняется субъектами естественных монополий, оказывающими услуги по передаче электрической энергии по электрическим сетям, </t>
  </si>
  <si>
    <t>принадлежащим на праве собственности или ином законном основании территориальным сетевым организациям, в нескольких субъектах РФ</t>
  </si>
  <si>
    <t>Для остальных субъектов естественных монополий графы 5-8, 10-13 заполняются в целом по предприятию</t>
  </si>
  <si>
    <t>И.о. Генерального директора</t>
  </si>
  <si>
    <t>А.Г. Палей</t>
  </si>
  <si>
    <t>подпись</t>
  </si>
  <si>
    <t>И.о. Главного бухгалтера</t>
  </si>
  <si>
    <t>О.В. Кишинская</t>
  </si>
  <si>
    <t>проверка стр. 140</t>
  </si>
  <si>
    <t>проверка стр. 120</t>
  </si>
  <si>
    <t>ИА</t>
  </si>
  <si>
    <t>Таблица 1.2.</t>
  </si>
  <si>
    <t>Расшифровка расходов ОАО "ДРСК", оказывающего услуги по передаче электроэнергии (мощности) по электрическим сетям, принадлежащим на праве собственности или ином законном основании</t>
  </si>
  <si>
    <t>из графы 4: по Субъекту РФ,  указанному в заголовке формы</t>
  </si>
  <si>
    <t>из графы 5 по видам деятельности *</t>
  </si>
  <si>
    <t>из графы 10: по Субъекту РФ, указанному в заголовке формы</t>
  </si>
  <si>
    <t>из графы 10 по видам деятельности *</t>
  </si>
  <si>
    <t>Передача и технологическое присоединение</t>
  </si>
  <si>
    <t>8 (сумма гр.6 и 7)</t>
  </si>
  <si>
    <t>14 (сумма гр. 12 и 13)</t>
  </si>
  <si>
    <t>Расходы, учитываемые в целях налогообложения прибыли, всего, в том числе
(сумма строк 110,120,130,140,150,160,170,180,190)</t>
  </si>
  <si>
    <t>Материальные расходы
(сумма строк 111,112,113)</t>
  </si>
  <si>
    <t>Расходы на приобретение сырья и материалов</t>
  </si>
  <si>
    <t>111</t>
  </si>
  <si>
    <t>Расходы на приобретение электрической энергии на компенсацию технологического расхода (потерь) электрической энергии в сетях, в том числе по уровням напряжения:</t>
  </si>
  <si>
    <t>112</t>
  </si>
  <si>
    <t>ВН</t>
  </si>
  <si>
    <t>-</t>
  </si>
  <si>
    <t>Прямым счетом.</t>
  </si>
  <si>
    <t>СН1</t>
  </si>
  <si>
    <t>СН2</t>
  </si>
  <si>
    <t>НН</t>
  </si>
  <si>
    <t>Расходы на приобретение электрической энергии на хозяйственные нужды</t>
  </si>
  <si>
    <t>113</t>
  </si>
  <si>
    <t>Расходы на оплату услуг сторонних организаций
(сумма строк 121,122,123,124)</t>
  </si>
  <si>
    <t>Расходы на страхование</t>
  </si>
  <si>
    <t>121</t>
  </si>
  <si>
    <t>Оплата услуг ОАО "ФСК ЕЭС"</t>
  </si>
  <si>
    <t>122</t>
  </si>
  <si>
    <t>Оплата услуг по передаче электрической энергии, оказываемых другими сетевыми организациями</t>
  </si>
  <si>
    <t>123</t>
  </si>
  <si>
    <t>Расходы на ремонт основных средств, выполняемые подрядным способом</t>
  </si>
  <si>
    <t>124</t>
  </si>
  <si>
    <t>Расходы на оплату труда</t>
  </si>
  <si>
    <t>Управленческий персонал</t>
  </si>
  <si>
    <t>Специалисты и технические исполнители</t>
  </si>
  <si>
    <t>Основные производственные рабочие</t>
  </si>
  <si>
    <t>Справочно: среднесписочная численность промышленно-производственного персонала организации **</t>
  </si>
  <si>
    <t>чел</t>
  </si>
  <si>
    <t>Расходы на выплату страховых взносов в Пенсионный фонд Российской Федерации, Фонд социального страхования Российской Федерации, Федеральный фонд обязательного медицинского страхования и территориальные фонды обязательного медицинского страхования</t>
  </si>
  <si>
    <t>Амортизация основных средств</t>
  </si>
  <si>
    <t>Аренда и лизинговые платежи
(сумма строк 161,162)</t>
  </si>
  <si>
    <t>160</t>
  </si>
  <si>
    <t>Плата за аренду имущества</t>
  </si>
  <si>
    <t>Лизинговые платежи</t>
  </si>
  <si>
    <t>Налоги, уменьшающие налогооблагаемую базу по налогу на прибыль</t>
  </si>
  <si>
    <t>170</t>
  </si>
  <si>
    <t>Расходы на выплату процентов по кредитам, уменьшающие налогооблагаемую базу по налогу на прибыль</t>
  </si>
  <si>
    <t>180</t>
  </si>
  <si>
    <t>190</t>
  </si>
  <si>
    <t>Расходы, не учитываемые в целях налогообложения прибыли, всего, в том числе
(сумма строк 210,220,230,240,250)</t>
  </si>
  <si>
    <t>200</t>
  </si>
  <si>
    <t xml:space="preserve">Возврат заемных средств на цели инвестпрограммы </t>
  </si>
  <si>
    <t>210</t>
  </si>
  <si>
    <t>Прибыль, направленная на инвестиции</t>
  </si>
  <si>
    <t>220</t>
  </si>
  <si>
    <t>Прибыль, направленная на выплату дивидендов</t>
  </si>
  <si>
    <t>230</t>
  </si>
  <si>
    <t>Расходы социального характера из прибыли</t>
  </si>
  <si>
    <t>240</t>
  </si>
  <si>
    <t>Отдельно по каждой статье справочника в соответствии с порядком отнесения внереализационных расходов по видам деятельности.</t>
  </si>
  <si>
    <t>Прочие расходы из прибыли в отчетном периоде</t>
  </si>
  <si>
    <t>250</t>
  </si>
  <si>
    <t>Расходы на уплату налога на прибыль и иных аналогичных обязательных платежей</t>
  </si>
  <si>
    <t>300</t>
  </si>
  <si>
    <t>Справочные показатели:</t>
  </si>
  <si>
    <t>Из строки 100 прямые расходы</t>
  </si>
  <si>
    <t>400</t>
  </si>
  <si>
    <t>Из строки 100 косвенные расходы</t>
  </si>
  <si>
    <t>500</t>
  </si>
  <si>
    <t>Расходы на приобретение, сооружение и изготовление основных средств, а также на достройку, дооборудование, реконструкцию, модернизацию и техническое перевооружением основных средств</t>
  </si>
  <si>
    <t>Расходы на ремонт основных средств (включая арендованные) всего, в том числе:</t>
  </si>
  <si>
    <t>материальные расходы</t>
  </si>
  <si>
    <t>расходы на оплату труда и выплату страховых взносов</t>
  </si>
  <si>
    <t>расходы на ремонт основных средств, выполняемый подрядным способом</t>
  </si>
  <si>
    <t>прочие расходы</t>
  </si>
  <si>
    <t>Расходы на приобретение электрической энергии в целях компенсации коммерческого расхода (потерь) электрической энергии в сетях</t>
  </si>
  <si>
    <t>800</t>
  </si>
  <si>
    <t>гр.6, 12 - оказание услуг по передаче электрической энергии (мощности) по единой национальной (общероссийской) электрической сети</t>
  </si>
  <si>
    <t>гр.7, 13 - оказание услуг по технологическому присоединению к электрическим сетям</t>
  </si>
  <si>
    <t>** В целях настоящей таблицы под промышленно-производственным персоналом понимается персонал, расходы на оплату труда которого учитываются по счету 20 "Основное производство"</t>
  </si>
  <si>
    <t>Приложение к таблице 1.2</t>
  </si>
  <si>
    <t>Расшифровка дебиторской задолженности, заемных средств и стоимости активов</t>
  </si>
  <si>
    <t>По состоянию на начало отчетного периода, всего по предприятию</t>
  </si>
  <si>
    <t>По состоянию на конец отчетного периода, всего по предприятию</t>
  </si>
  <si>
    <t>Дебиторская задолженность</t>
  </si>
  <si>
    <t>900</t>
  </si>
  <si>
    <t>в том числе по расчетам с покупателями и заказчиками</t>
  </si>
  <si>
    <t>Заемные средства, учитываемые в долгосрочных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</si>
  <si>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1000</t>
  </si>
  <si>
    <t>Заемные средства, учитываемые в краткосрочных обязательствах, которые могут быть прямо отнесены на услуги по передаче электроэнергии по распределительным сетям и технологическое присоединение</t>
  </si>
  <si>
    <t>1100</t>
  </si>
  <si>
    <t>Основные средства</t>
  </si>
  <si>
    <t>Прямым счетом</t>
  </si>
  <si>
    <t xml:space="preserve">Арендованные основные средства </t>
  </si>
  <si>
    <t>Незавершенное строительство</t>
  </si>
  <si>
    <t>Андреенко Ю.А.</t>
  </si>
  <si>
    <t>Кротова А.В.</t>
  </si>
  <si>
    <t>проверка расходов</t>
  </si>
  <si>
    <t>проверка стр. 78</t>
  </si>
  <si>
    <t>проверка стр. 79</t>
  </si>
  <si>
    <t xml:space="preserve">проверка социальных </t>
  </si>
  <si>
    <t>проверка подряда</t>
  </si>
  <si>
    <t>6 месяцев 2014 года</t>
  </si>
  <si>
    <t>За аналогичный период предыдущего года, всего по предприятию (6 мес. 2013 г.факт)</t>
  </si>
  <si>
    <t>За отчетный период, всего по предприятию (6 мес. 2014 г. факт)</t>
  </si>
  <si>
    <t>За аналогичный период предыдущего года, всего по предприятию (6 мес. 2013 г. 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</si>
</sst>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0"/>
      <name val="Arial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ahoma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0" fillId="0" borderId="43" applyBorder="0">
      <alignment horizontal="center" vertical="center" wrapText="1"/>
    </xf>
    <xf numFmtId="0" fontId="11" fillId="0" borderId="0"/>
  </cellStyleXfs>
  <cellXfs count="15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horizontal="centerContinuous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/>
    <xf numFmtId="0" fontId="5" fillId="0" borderId="0" xfId="0" applyFont="1" applyFill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right" vertical="center"/>
    </xf>
    <xf numFmtId="3" fontId="1" fillId="0" borderId="0" xfId="0" applyNumberFormat="1" applyFont="1" applyFill="1"/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49" fontId="1" fillId="0" borderId="4" xfId="0" applyNumberFormat="1" applyFont="1" applyFill="1" applyBorder="1" applyAlignment="1">
      <alignment horizontal="right" vertical="center" wrapText="1"/>
    </xf>
    <xf numFmtId="3" fontId="5" fillId="0" borderId="4" xfId="0" applyNumberFormat="1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horizontal="left" indent="2"/>
    </xf>
    <xf numFmtId="0" fontId="6" fillId="0" borderId="0" xfId="0" applyFont="1" applyFill="1"/>
    <xf numFmtId="0" fontId="4" fillId="0" borderId="0" xfId="0" applyFont="1" applyFill="1"/>
    <xf numFmtId="0" fontId="6" fillId="0" borderId="1" xfId="0" applyFont="1" applyFill="1" applyBorder="1"/>
    <xf numFmtId="0" fontId="4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right"/>
    </xf>
    <xf numFmtId="3" fontId="7" fillId="0" borderId="0" xfId="0" applyNumberFormat="1" applyFont="1" applyFill="1"/>
    <xf numFmtId="0" fontId="8" fillId="0" borderId="0" xfId="0" applyFont="1" applyFill="1" applyAlignment="1">
      <alignment horizontal="left" indent="2"/>
    </xf>
    <xf numFmtId="0" fontId="3" fillId="0" borderId="0" xfId="0" applyNumberFormat="1" applyFont="1" applyFill="1" applyAlignment="1">
      <alignment horizontal="centerContinuous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center" vertical="center" wrapText="1"/>
    </xf>
    <xf numFmtId="3" fontId="1" fillId="0" borderId="23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26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49" fontId="5" fillId="0" borderId="27" xfId="0" applyNumberFormat="1" applyFont="1" applyFill="1" applyBorder="1" applyAlignment="1">
      <alignment horizontal="left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right" vertical="center"/>
    </xf>
    <xf numFmtId="3" fontId="5" fillId="0" borderId="29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 applyAlignment="1">
      <alignment horizontal="right" vertical="center"/>
    </xf>
    <xf numFmtId="3" fontId="5" fillId="0" borderId="30" xfId="0" applyNumberFormat="1" applyFont="1" applyFill="1" applyBorder="1" applyAlignment="1">
      <alignment horizontal="right" vertical="center"/>
    </xf>
    <xf numFmtId="49" fontId="5" fillId="0" borderId="31" xfId="0" applyNumberFormat="1" applyFont="1" applyFill="1" applyBorder="1" applyAlignment="1">
      <alignment horizontal="left" vertical="center" wrapText="1" indent="2"/>
    </xf>
    <xf numFmtId="49" fontId="5" fillId="0" borderId="32" xfId="0" applyNumberFormat="1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right" vertical="center"/>
    </xf>
    <xf numFmtId="3" fontId="5" fillId="0" borderId="33" xfId="0" applyNumberFormat="1" applyFont="1" applyFill="1" applyBorder="1" applyAlignment="1">
      <alignment horizontal="right" vertical="center"/>
    </xf>
    <xf numFmtId="3" fontId="5" fillId="0" borderId="34" xfId="0" applyNumberFormat="1" applyFont="1" applyFill="1" applyBorder="1" applyAlignment="1">
      <alignment horizontal="right" vertical="center"/>
    </xf>
    <xf numFmtId="3" fontId="5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3"/>
    </xf>
    <xf numFmtId="49" fontId="1" fillId="0" borderId="32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right" vertical="center"/>
    </xf>
    <xf numFmtId="3" fontId="1" fillId="0" borderId="34" xfId="0" applyNumberFormat="1" applyFont="1" applyFill="1" applyBorder="1" applyAlignment="1">
      <alignment horizontal="right" vertical="center"/>
    </xf>
    <xf numFmtId="3" fontId="1" fillId="0" borderId="35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5"/>
    </xf>
    <xf numFmtId="3" fontId="1" fillId="0" borderId="33" xfId="0" applyNumberFormat="1" applyFont="1" applyFill="1" applyBorder="1" applyAlignment="1">
      <alignment horizontal="right" vertical="center"/>
    </xf>
    <xf numFmtId="49" fontId="1" fillId="0" borderId="31" xfId="0" applyNumberFormat="1" applyFont="1" applyFill="1" applyBorder="1" applyAlignment="1">
      <alignment horizontal="left" vertical="center" wrapText="1" indent="4"/>
    </xf>
    <xf numFmtId="3" fontId="5" fillId="0" borderId="0" xfId="0" applyNumberFormat="1" applyFont="1" applyFill="1"/>
    <xf numFmtId="0" fontId="1" fillId="0" borderId="32" xfId="0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left" vertical="center" wrapText="1"/>
    </xf>
    <xf numFmtId="3" fontId="5" fillId="0" borderId="38" xfId="0" applyNumberFormat="1" applyFont="1" applyFill="1" applyBorder="1" applyAlignment="1">
      <alignment vertical="center"/>
    </xf>
    <xf numFmtId="49" fontId="1" fillId="0" borderId="31" xfId="0" applyNumberFormat="1" applyFont="1" applyFill="1" applyBorder="1" applyAlignment="1">
      <alignment horizontal="left" vertical="center" wrapText="1" indent="2"/>
    </xf>
    <xf numFmtId="3" fontId="1" fillId="0" borderId="32" xfId="0" applyNumberFormat="1" applyFont="1" applyFill="1" applyBorder="1" applyAlignment="1">
      <alignment vertical="center"/>
    </xf>
    <xf numFmtId="3" fontId="1" fillId="0" borderId="4" xfId="0" applyNumberFormat="1" applyFont="1" applyFill="1" applyBorder="1" applyAlignment="1">
      <alignment vertical="center"/>
    </xf>
    <xf numFmtId="3" fontId="1" fillId="0" borderId="34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vertical="center"/>
    </xf>
    <xf numFmtId="3" fontId="1" fillId="0" borderId="38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vertical="center"/>
    </xf>
    <xf numFmtId="49" fontId="1" fillId="0" borderId="32" xfId="0" applyNumberFormat="1" applyFont="1" applyFill="1" applyBorder="1" applyAlignment="1">
      <alignment vertical="center" wrapText="1"/>
    </xf>
    <xf numFmtId="3" fontId="1" fillId="0" borderId="32" xfId="0" applyNumberFormat="1" applyFont="1" applyFill="1" applyBorder="1" applyAlignment="1">
      <alignment horizontal="right" vertical="center" wrapText="1"/>
    </xf>
    <xf numFmtId="3" fontId="1" fillId="0" borderId="2" xfId="0" applyNumberFormat="1" applyFont="1" applyFill="1" applyBorder="1" applyAlignment="1">
      <alignment horizontal="right" vertical="center" wrapText="1"/>
    </xf>
    <xf numFmtId="3" fontId="1" fillId="0" borderId="38" xfId="0" applyNumberFormat="1" applyFont="1" applyFill="1" applyBorder="1" applyAlignment="1">
      <alignment horizontal="right" vertical="center" wrapText="1"/>
    </xf>
    <xf numFmtId="3" fontId="1" fillId="0" borderId="31" xfId="0" applyNumberFormat="1" applyFont="1" applyFill="1" applyBorder="1" applyAlignment="1">
      <alignment horizontal="right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left" wrapText="1" indent="3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left" vertical="center" wrapText="1" indent="3"/>
    </xf>
    <xf numFmtId="49" fontId="1" fillId="0" borderId="39" xfId="0" applyNumberFormat="1" applyFont="1" applyFill="1" applyBorder="1" applyAlignment="1">
      <alignment horizontal="left" vertical="center" wrapText="1"/>
    </xf>
    <xf numFmtId="49" fontId="1" fillId="0" borderId="40" xfId="0" applyNumberFormat="1" applyFont="1" applyFill="1" applyBorder="1" applyAlignment="1">
      <alignment horizontal="center" vertical="center" wrapText="1"/>
    </xf>
    <xf numFmtId="3" fontId="1" fillId="0" borderId="40" xfId="0" applyNumberFormat="1" applyFont="1" applyFill="1" applyBorder="1" applyAlignment="1">
      <alignment horizontal="right" vertical="center"/>
    </xf>
    <xf numFmtId="3" fontId="1" fillId="0" borderId="16" xfId="0" applyNumberFormat="1" applyFont="1" applyFill="1" applyBorder="1" applyAlignment="1">
      <alignment horizontal="right" vertical="center"/>
    </xf>
    <xf numFmtId="3" fontId="1" fillId="0" borderId="17" xfId="0" applyNumberFormat="1" applyFont="1" applyFill="1" applyBorder="1" applyAlignment="1">
      <alignment horizontal="right" vertical="center"/>
    </xf>
    <xf numFmtId="3" fontId="1" fillId="0" borderId="4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Continuous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left" vertical="center"/>
    </xf>
    <xf numFmtId="1" fontId="1" fillId="0" borderId="42" xfId="0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2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0" fontId="0" fillId="0" borderId="5" xfId="0" applyFill="1" applyBorder="1" applyAlignment="1"/>
    <xf numFmtId="0" fontId="1" fillId="0" borderId="3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3" fontId="1" fillId="0" borderId="37" xfId="0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3" fontId="1" fillId="0" borderId="37" xfId="0" applyNumberFormat="1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1" fillId="0" borderId="36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3">
    <cellStyle name="ЗаголовокСтолбца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66"/>
  <sheetViews>
    <sheetView showGridLines="0" tabSelected="1" view="pageBreakPreview" topLeftCell="A13" zoomScale="60" zoomScaleNormal="40" workbookViewId="0">
      <pane xSplit="4" ySplit="6" topLeftCell="E37" activePane="bottomRight" state="frozen"/>
      <selection activeCell="B44" sqref="B44:O47"/>
      <selection pane="topRight" activeCell="B44" sqref="B44:O47"/>
      <selection pane="bottomLeft" activeCell="B44" sqref="B44:O47"/>
      <selection pane="bottomRight" activeCell="B44" sqref="B44:O47"/>
    </sheetView>
  </sheetViews>
  <sheetFormatPr defaultRowHeight="18.75" x14ac:dyDescent="0.3"/>
  <cols>
    <col min="1" max="1" width="1.42578125" style="1" customWidth="1"/>
    <col min="2" max="2" width="58.42578125" style="1" customWidth="1"/>
    <col min="3" max="3" width="14.85546875" style="1" customWidth="1"/>
    <col min="4" max="4" width="9.140625" style="1"/>
    <col min="5" max="6" width="18.28515625" style="1" customWidth="1"/>
    <col min="7" max="7" width="16.85546875" style="1" customWidth="1"/>
    <col min="8" max="8" width="16.28515625" style="1" customWidth="1"/>
    <col min="9" max="9" width="15.7109375" style="1" customWidth="1"/>
    <col min="10" max="10" width="18.5703125" style="1" customWidth="1"/>
    <col min="11" max="11" width="17.42578125" style="1" customWidth="1"/>
    <col min="12" max="12" width="16.85546875" style="1" customWidth="1"/>
    <col min="13" max="13" width="15" style="1" customWidth="1"/>
    <col min="14" max="14" width="16.140625" style="1" customWidth="1"/>
    <col min="15" max="15" width="33.5703125" style="1" customWidth="1"/>
    <col min="16" max="16" width="30.140625" style="1" customWidth="1"/>
    <col min="17" max="17" width="9.140625" style="1"/>
    <col min="18" max="18" width="11.85546875" style="1" bestFit="1" customWidth="1"/>
    <col min="19" max="19" width="10.85546875" style="1" bestFit="1" customWidth="1"/>
    <col min="20" max="16384" width="9.140625" style="1"/>
  </cols>
  <sheetData>
    <row r="1" spans="2:15" ht="7.5" customHeight="1" x14ac:dyDescent="0.3"/>
    <row r="2" spans="2:15" ht="20.25" x14ac:dyDescent="0.3">
      <c r="O2" s="2" t="s">
        <v>0</v>
      </c>
    </row>
    <row r="4" spans="2:15" ht="92.25" customHeight="1" x14ac:dyDescent="0.3">
      <c r="B4" s="119" t="s">
        <v>1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3"/>
    </row>
    <row r="6" spans="2:15" ht="51" customHeight="1" x14ac:dyDescent="0.3">
      <c r="B6" s="4" t="s">
        <v>2</v>
      </c>
      <c r="C6" s="115" t="s">
        <v>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</row>
    <row r="7" spans="2:15" x14ac:dyDescent="0.3">
      <c r="B7" s="4" t="s">
        <v>4</v>
      </c>
      <c r="C7" s="115" t="s">
        <v>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</row>
    <row r="8" spans="2:15" x14ac:dyDescent="0.3">
      <c r="B8" s="4" t="s">
        <v>6</v>
      </c>
      <c r="C8" s="115" t="s">
        <v>7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</row>
    <row r="9" spans="2:15" x14ac:dyDescent="0.3">
      <c r="B9" s="4"/>
    </row>
    <row r="10" spans="2:15" ht="26.25" x14ac:dyDescent="0.4">
      <c r="B10" s="4" t="s">
        <v>8</v>
      </c>
      <c r="H10" s="5"/>
      <c r="I10" s="5"/>
      <c r="J10" s="6" t="s">
        <v>9</v>
      </c>
      <c r="K10" s="7"/>
      <c r="L10" s="7"/>
    </row>
    <row r="11" spans="2:15" ht="26.25" x14ac:dyDescent="0.4">
      <c r="B11" s="4" t="s">
        <v>10</v>
      </c>
      <c r="H11" s="5"/>
      <c r="I11" s="5"/>
      <c r="J11" s="121">
        <v>2801108200</v>
      </c>
      <c r="K11" s="122"/>
      <c r="L11" s="122"/>
    </row>
    <row r="12" spans="2:15" ht="26.25" x14ac:dyDescent="0.4">
      <c r="B12" s="4" t="s">
        <v>11</v>
      </c>
      <c r="H12" s="5"/>
      <c r="I12" s="5"/>
      <c r="J12" s="6" t="s">
        <v>12</v>
      </c>
      <c r="K12" s="7"/>
      <c r="L12" s="7"/>
    </row>
    <row r="13" spans="2:15" ht="26.25" x14ac:dyDescent="0.4">
      <c r="B13" s="4" t="s">
        <v>13</v>
      </c>
      <c r="H13" s="5"/>
      <c r="I13" s="5"/>
      <c r="J13" s="6" t="s">
        <v>14</v>
      </c>
      <c r="K13" s="7"/>
      <c r="L13" s="7"/>
    </row>
    <row r="14" spans="2:15" ht="26.25" x14ac:dyDescent="0.4">
      <c r="B14" s="4" t="s">
        <v>15</v>
      </c>
      <c r="H14" s="5"/>
      <c r="I14" s="5"/>
      <c r="J14" s="6" t="s">
        <v>181</v>
      </c>
      <c r="K14" s="7"/>
      <c r="L14" s="7"/>
    </row>
    <row r="15" spans="2:15" ht="11.25" customHeight="1" x14ac:dyDescent="0.3">
      <c r="H15" s="5"/>
      <c r="I15" s="5"/>
      <c r="J15" s="5"/>
      <c r="K15" s="5"/>
      <c r="L15" s="5"/>
      <c r="M15" s="5"/>
      <c r="O15" s="8"/>
    </row>
    <row r="16" spans="2:15" ht="32.25" customHeight="1" x14ac:dyDescent="0.3">
      <c r="B16" s="117" t="s">
        <v>16</v>
      </c>
      <c r="C16" s="117" t="s">
        <v>17</v>
      </c>
      <c r="D16" s="117" t="s">
        <v>18</v>
      </c>
      <c r="E16" s="117" t="s">
        <v>183</v>
      </c>
      <c r="F16" s="117" t="s">
        <v>19</v>
      </c>
      <c r="G16" s="116" t="s">
        <v>20</v>
      </c>
      <c r="H16" s="116"/>
      <c r="I16" s="116"/>
      <c r="J16" s="117" t="s">
        <v>182</v>
      </c>
      <c r="K16" s="117" t="s">
        <v>21</v>
      </c>
      <c r="L16" s="116" t="s">
        <v>22</v>
      </c>
      <c r="M16" s="116"/>
      <c r="N16" s="116"/>
      <c r="O16" s="117" t="s">
        <v>23</v>
      </c>
    </row>
    <row r="17" spans="2:19" ht="162" customHeight="1" x14ac:dyDescent="0.3">
      <c r="B17" s="118"/>
      <c r="C17" s="118"/>
      <c r="D17" s="118"/>
      <c r="E17" s="118"/>
      <c r="F17" s="118"/>
      <c r="G17" s="9" t="s">
        <v>24</v>
      </c>
      <c r="H17" s="9" t="s">
        <v>25</v>
      </c>
      <c r="I17" s="9" t="s">
        <v>26</v>
      </c>
      <c r="J17" s="118"/>
      <c r="K17" s="118"/>
      <c r="L17" s="9" t="s">
        <v>24</v>
      </c>
      <c r="M17" s="9" t="s">
        <v>25</v>
      </c>
      <c r="N17" s="9" t="s">
        <v>26</v>
      </c>
      <c r="O17" s="118"/>
    </row>
    <row r="18" spans="2:19" ht="14.25" customHeight="1" x14ac:dyDescent="0.3">
      <c r="B18" s="10">
        <v>1</v>
      </c>
      <c r="C18" s="10">
        <v>2</v>
      </c>
      <c r="D18" s="10">
        <v>3</v>
      </c>
      <c r="E18" s="10">
        <v>4</v>
      </c>
      <c r="F18" s="10">
        <v>5</v>
      </c>
      <c r="G18" s="10">
        <v>6</v>
      </c>
      <c r="H18" s="10">
        <v>7</v>
      </c>
      <c r="I18" s="10">
        <v>8</v>
      </c>
      <c r="J18" s="10">
        <v>9</v>
      </c>
      <c r="K18" s="10">
        <v>10</v>
      </c>
      <c r="L18" s="10">
        <v>11</v>
      </c>
      <c r="M18" s="10">
        <v>12</v>
      </c>
      <c r="N18" s="10">
        <v>13</v>
      </c>
      <c r="O18" s="10">
        <v>14</v>
      </c>
    </row>
    <row r="19" spans="2:19" ht="75" x14ac:dyDescent="0.3">
      <c r="B19" s="11" t="s">
        <v>27</v>
      </c>
      <c r="C19" s="12" t="s">
        <v>28</v>
      </c>
      <c r="D19" s="12" t="s">
        <v>29</v>
      </c>
      <c r="E19" s="13">
        <v>12635625.532753</v>
      </c>
      <c r="F19" s="13">
        <v>2873991.8424499999</v>
      </c>
      <c r="G19" s="14">
        <v>2854338.11925</v>
      </c>
      <c r="H19" s="14">
        <v>9642.8132000000005</v>
      </c>
      <c r="I19" s="14">
        <f>F19-G19-H19</f>
        <v>10010.909999999891</v>
      </c>
      <c r="J19" s="13">
        <v>9550401.8197347894</v>
      </c>
      <c r="K19" s="13">
        <v>2629944.2878800002</v>
      </c>
      <c r="L19" s="14">
        <v>2591709.313980001</v>
      </c>
      <c r="M19" s="14">
        <v>28998.973900000001</v>
      </c>
      <c r="N19" s="14">
        <f>K19-L19-M19</f>
        <v>9235.9999999991669</v>
      </c>
      <c r="O19" s="113" t="s">
        <v>30</v>
      </c>
      <c r="P19" s="15">
        <v>0</v>
      </c>
    </row>
    <row r="20" spans="2:19" ht="92.25" customHeight="1" x14ac:dyDescent="0.3">
      <c r="B20" s="11" t="s">
        <v>31</v>
      </c>
      <c r="C20" s="12" t="s">
        <v>28</v>
      </c>
      <c r="D20" s="12" t="s">
        <v>32</v>
      </c>
      <c r="E20" s="13">
        <v>11359454.937349999</v>
      </c>
      <c r="F20" s="13">
        <v>2563344.1900000004</v>
      </c>
      <c r="G20" s="13">
        <v>2544469.6800000002</v>
      </c>
      <c r="H20" s="13">
        <v>12651.49</v>
      </c>
      <c r="I20" s="14">
        <f>F20-G20-H20</f>
        <v>6223.0200000002424</v>
      </c>
      <c r="J20" s="13">
        <v>10078003.67226189</v>
      </c>
      <c r="K20" s="13">
        <v>2379990.81</v>
      </c>
      <c r="L20" s="13">
        <v>2366090.0099999998</v>
      </c>
      <c r="M20" s="13">
        <v>9719.1200000000008</v>
      </c>
      <c r="N20" s="14">
        <f>K20-L20-M20</f>
        <v>4181.6800000002786</v>
      </c>
      <c r="O20" s="114"/>
      <c r="P20" s="15">
        <v>-1.9999999552965164E-2</v>
      </c>
    </row>
    <row r="21" spans="2:19" x14ac:dyDescent="0.3">
      <c r="B21" s="11" t="s">
        <v>33</v>
      </c>
      <c r="C21" s="12" t="s">
        <v>28</v>
      </c>
      <c r="D21" s="12" t="s">
        <v>34</v>
      </c>
      <c r="E21" s="13">
        <f t="shared" ref="E21:N21" si="0">E19-E20</f>
        <v>1276170.5954030007</v>
      </c>
      <c r="F21" s="13">
        <f t="shared" si="0"/>
        <v>310647.65244999947</v>
      </c>
      <c r="G21" s="14">
        <f t="shared" si="0"/>
        <v>309868.43924999982</v>
      </c>
      <c r="H21" s="14">
        <f t="shared" si="0"/>
        <v>-3008.6767999999993</v>
      </c>
      <c r="I21" s="14">
        <f t="shared" si="0"/>
        <v>3787.8899999996484</v>
      </c>
      <c r="J21" s="13">
        <f t="shared" si="0"/>
        <v>-527601.85252710059</v>
      </c>
      <c r="K21" s="13">
        <f t="shared" si="0"/>
        <v>249953.47788000014</v>
      </c>
      <c r="L21" s="14">
        <f t="shared" si="0"/>
        <v>225619.30398000125</v>
      </c>
      <c r="M21" s="14">
        <f t="shared" si="0"/>
        <v>19279.853900000002</v>
      </c>
      <c r="N21" s="14">
        <f t="shared" si="0"/>
        <v>5054.3199999988883</v>
      </c>
      <c r="O21" s="9" t="s">
        <v>35</v>
      </c>
      <c r="P21" s="15">
        <v>1.9999997806735337E-2</v>
      </c>
    </row>
    <row r="22" spans="2:19" ht="37.5" x14ac:dyDescent="0.3">
      <c r="B22" s="16" t="s">
        <v>36</v>
      </c>
      <c r="C22" s="17" t="s">
        <v>28</v>
      </c>
      <c r="D22" s="17" t="s">
        <v>37</v>
      </c>
      <c r="E22" s="13">
        <v>395.61381999999998</v>
      </c>
      <c r="F22" s="13">
        <v>0</v>
      </c>
      <c r="G22" s="13">
        <v>0</v>
      </c>
      <c r="H22" s="13">
        <v>0</v>
      </c>
      <c r="I22" s="14">
        <f>F22-G22-H22</f>
        <v>0</v>
      </c>
      <c r="J22" s="13">
        <v>336.7</v>
      </c>
      <c r="K22" s="13">
        <v>0</v>
      </c>
      <c r="L22" s="13">
        <v>0</v>
      </c>
      <c r="M22" s="13">
        <v>0</v>
      </c>
      <c r="N22" s="14">
        <f>K22-L22-M22</f>
        <v>0</v>
      </c>
      <c r="O22" s="9" t="s">
        <v>38</v>
      </c>
    </row>
    <row r="23" spans="2:19" x14ac:dyDescent="0.3">
      <c r="B23" s="16" t="s">
        <v>39</v>
      </c>
      <c r="C23" s="17" t="s">
        <v>28</v>
      </c>
      <c r="D23" s="17" t="s">
        <v>40</v>
      </c>
      <c r="E23" s="13" t="s">
        <v>35</v>
      </c>
      <c r="F23" s="13" t="s">
        <v>35</v>
      </c>
      <c r="G23" s="14" t="s">
        <v>35</v>
      </c>
      <c r="H23" s="14" t="s">
        <v>35</v>
      </c>
      <c r="I23" s="14" t="s">
        <v>35</v>
      </c>
      <c r="J23" s="13" t="s">
        <v>35</v>
      </c>
      <c r="K23" s="13" t="s">
        <v>35</v>
      </c>
      <c r="L23" s="14" t="s">
        <v>35</v>
      </c>
      <c r="M23" s="14" t="s">
        <v>35</v>
      </c>
      <c r="N23" s="14" t="s">
        <v>35</v>
      </c>
      <c r="O23" s="9" t="s">
        <v>35</v>
      </c>
    </row>
    <row r="24" spans="2:19" x14ac:dyDescent="0.3">
      <c r="B24" s="11" t="s">
        <v>41</v>
      </c>
      <c r="C24" s="12" t="s">
        <v>28</v>
      </c>
      <c r="D24" s="12" t="s">
        <v>42</v>
      </c>
      <c r="E24" s="13">
        <f t="shared" ref="E24:N24" si="1">E21-E22</f>
        <v>1275774.9815830006</v>
      </c>
      <c r="F24" s="13">
        <f t="shared" si="1"/>
        <v>310647.65244999947</v>
      </c>
      <c r="G24" s="14">
        <f t="shared" si="1"/>
        <v>309868.43924999982</v>
      </c>
      <c r="H24" s="14">
        <f t="shared" si="1"/>
        <v>-3008.6767999999993</v>
      </c>
      <c r="I24" s="14">
        <f t="shared" si="1"/>
        <v>3787.8899999996484</v>
      </c>
      <c r="J24" s="13">
        <f t="shared" si="1"/>
        <v>-527938.55252710055</v>
      </c>
      <c r="K24" s="13">
        <f t="shared" si="1"/>
        <v>249953.47788000014</v>
      </c>
      <c r="L24" s="14">
        <f t="shared" si="1"/>
        <v>225619.30398000125</v>
      </c>
      <c r="M24" s="14">
        <f t="shared" si="1"/>
        <v>19279.853900000002</v>
      </c>
      <c r="N24" s="14">
        <f t="shared" si="1"/>
        <v>5054.3199999988883</v>
      </c>
      <c r="O24" s="9" t="s">
        <v>35</v>
      </c>
      <c r="P24" s="15">
        <v>1.9999997806735337E-2</v>
      </c>
    </row>
    <row r="25" spans="2:19" ht="37.5" x14ac:dyDescent="0.3">
      <c r="B25" s="16" t="s">
        <v>43</v>
      </c>
      <c r="C25" s="17" t="s">
        <v>28</v>
      </c>
      <c r="D25" s="17" t="s">
        <v>44</v>
      </c>
      <c r="E25" s="13">
        <v>31224.125049999999</v>
      </c>
      <c r="F25" s="13">
        <v>0</v>
      </c>
      <c r="G25" s="14">
        <v>0</v>
      </c>
      <c r="H25" s="14">
        <v>0</v>
      </c>
      <c r="I25" s="14">
        <f>F25-G25-H25</f>
        <v>0</v>
      </c>
      <c r="J25" s="13">
        <v>619.4</v>
      </c>
      <c r="K25" s="13">
        <v>0</v>
      </c>
      <c r="L25" s="14">
        <v>0</v>
      </c>
      <c r="M25" s="14">
        <v>0</v>
      </c>
      <c r="N25" s="14">
        <f>K25-L25-M25</f>
        <v>0</v>
      </c>
      <c r="O25" s="9" t="s">
        <v>38</v>
      </c>
      <c r="P25" s="15">
        <v>0</v>
      </c>
    </row>
    <row r="26" spans="2:19" ht="56.25" x14ac:dyDescent="0.3">
      <c r="B26" s="16" t="s">
        <v>45</v>
      </c>
      <c r="C26" s="17" t="s">
        <v>28</v>
      </c>
      <c r="D26" s="17" t="s">
        <v>46</v>
      </c>
      <c r="E26" s="13">
        <f>'1.2. ХЭС'!E47</f>
        <v>391836.1</v>
      </c>
      <c r="F26" s="13">
        <f>'1.2. ХЭС'!F47</f>
        <v>49441.32</v>
      </c>
      <c r="G26" s="14">
        <f>'1.2. ХЭС'!G47</f>
        <v>49441.32</v>
      </c>
      <c r="H26" s="14">
        <f>'1.2. ХЭС'!H47</f>
        <v>0</v>
      </c>
      <c r="I26" s="14">
        <f>F26-G26-H26</f>
        <v>0</v>
      </c>
      <c r="J26" s="13">
        <f>'1.2. ХЭС'!K47</f>
        <v>370123.31</v>
      </c>
      <c r="K26" s="13">
        <f>'1.2. ХЭС'!L47</f>
        <v>53117.71</v>
      </c>
      <c r="L26" s="14">
        <f>'1.2. ХЭС'!M47</f>
        <v>52977.423768001659</v>
      </c>
      <c r="M26" s="14">
        <f>'1.2. ХЭС'!N47</f>
        <v>140.29623199834353</v>
      </c>
      <c r="N26" s="14">
        <f>K26-L26-M26</f>
        <v>-1.0000000003884679E-2</v>
      </c>
      <c r="O26" s="9" t="s">
        <v>47</v>
      </c>
      <c r="P26" s="15">
        <v>0</v>
      </c>
    </row>
    <row r="27" spans="2:19" ht="65.099999999999994" customHeight="1" x14ac:dyDescent="0.3">
      <c r="B27" s="16" t="s">
        <v>48</v>
      </c>
      <c r="C27" s="17" t="s">
        <v>28</v>
      </c>
      <c r="D27" s="17" t="s">
        <v>49</v>
      </c>
      <c r="E27" s="13">
        <v>113211.58273999998</v>
      </c>
      <c r="F27" s="13">
        <v>17485.89</v>
      </c>
      <c r="G27" s="14">
        <v>842.36</v>
      </c>
      <c r="H27" s="14">
        <v>0</v>
      </c>
      <c r="I27" s="14">
        <f>F27-G27-H27</f>
        <v>16643.53</v>
      </c>
      <c r="J27" s="13">
        <v>98087.885000000009</v>
      </c>
      <c r="K27" s="13">
        <v>6728.08</v>
      </c>
      <c r="L27" s="14">
        <v>803.06</v>
      </c>
      <c r="M27" s="14">
        <v>0</v>
      </c>
      <c r="N27" s="14">
        <f>K27-L27-M27</f>
        <v>5925.02</v>
      </c>
      <c r="O27" s="113" t="s">
        <v>50</v>
      </c>
      <c r="P27" s="15">
        <v>0</v>
      </c>
      <c r="R27" s="15"/>
      <c r="S27" s="15"/>
    </row>
    <row r="28" spans="2:19" ht="65.099999999999994" customHeight="1" x14ac:dyDescent="0.3">
      <c r="B28" s="16" t="s">
        <v>51</v>
      </c>
      <c r="C28" s="17" t="s">
        <v>28</v>
      </c>
      <c r="D28" s="17" t="s">
        <v>52</v>
      </c>
      <c r="E28" s="13">
        <v>211690.51762067003</v>
      </c>
      <c r="F28" s="13">
        <v>30080.584473293704</v>
      </c>
      <c r="G28" s="14">
        <v>23819.692755530239</v>
      </c>
      <c r="H28" s="14">
        <v>0</v>
      </c>
      <c r="I28" s="14">
        <f>F28-G28-H28</f>
        <v>6260.8917177634648</v>
      </c>
      <c r="J28" s="13">
        <v>140626.39798700198</v>
      </c>
      <c r="K28" s="13">
        <v>20904.0101543274</v>
      </c>
      <c r="L28" s="14">
        <v>17112.969936478596</v>
      </c>
      <c r="M28" s="14">
        <v>0</v>
      </c>
      <c r="N28" s="14">
        <f>K28-L28-M28</f>
        <v>3791.0402178488039</v>
      </c>
      <c r="O28" s="114"/>
      <c r="P28" s="15">
        <v>-4.3655745685100555E-11</v>
      </c>
      <c r="R28" s="15"/>
      <c r="S28" s="15"/>
    </row>
    <row r="29" spans="2:19" x14ac:dyDescent="0.3">
      <c r="B29" s="11" t="s">
        <v>53</v>
      </c>
      <c r="C29" s="12" t="s">
        <v>28</v>
      </c>
      <c r="D29" s="12" t="s">
        <v>54</v>
      </c>
      <c r="E29" s="13">
        <f t="shared" ref="E29:N29" si="2">E24+E25+E27-E26-E28</f>
        <v>816684.07175233052</v>
      </c>
      <c r="F29" s="13">
        <f t="shared" si="2"/>
        <v>248611.63797670577</v>
      </c>
      <c r="G29" s="14">
        <f t="shared" si="2"/>
        <v>237449.78649446956</v>
      </c>
      <c r="H29" s="14">
        <f t="shared" si="2"/>
        <v>-3008.6767999999993</v>
      </c>
      <c r="I29" s="14">
        <f t="shared" si="2"/>
        <v>14170.528282236184</v>
      </c>
      <c r="J29" s="13">
        <f t="shared" si="2"/>
        <v>-939980.97551410249</v>
      </c>
      <c r="K29" s="13">
        <f t="shared" si="2"/>
        <v>182659.83772567273</v>
      </c>
      <c r="L29" s="14">
        <f t="shared" si="2"/>
        <v>156331.97027552099</v>
      </c>
      <c r="M29" s="14">
        <f t="shared" si="2"/>
        <v>19139.557668001657</v>
      </c>
      <c r="N29" s="14">
        <f t="shared" si="2"/>
        <v>7188.3097821500887</v>
      </c>
      <c r="O29" s="9" t="s">
        <v>35</v>
      </c>
      <c r="P29" s="15">
        <v>1.9999997835839167E-2</v>
      </c>
    </row>
    <row r="30" spans="2:19" ht="37.5" x14ac:dyDescent="0.3">
      <c r="B30" s="11" t="s">
        <v>55</v>
      </c>
      <c r="C30" s="12" t="s">
        <v>28</v>
      </c>
      <c r="D30" s="12" t="s">
        <v>56</v>
      </c>
      <c r="E30" s="13">
        <f>'1.2. ХЭС'!E55</f>
        <v>275351.71081550204</v>
      </c>
      <c r="F30" s="13">
        <f>'1.2. ХЭС'!F55</f>
        <v>76623.84343199998</v>
      </c>
      <c r="G30" s="14">
        <f>'1.2. ХЭС'!G55</f>
        <v>72062.063707975205</v>
      </c>
      <c r="H30" s="14">
        <f>'1.2. ХЭС'!H55</f>
        <v>-174.72523890194</v>
      </c>
      <c r="I30" s="14">
        <f>F30-G30-H30</f>
        <v>4736.5049629267151</v>
      </c>
      <c r="J30" s="13">
        <f>'1.2. ХЭС'!K55</f>
        <v>-211766.99999999997</v>
      </c>
      <c r="K30" s="13">
        <f>'1.2. ХЭС'!L55</f>
        <v>40912.120000000003</v>
      </c>
      <c r="L30" s="14">
        <f>'1.2. ХЭС'!M55</f>
        <v>34935.35</v>
      </c>
      <c r="M30" s="14">
        <f>'1.2. ХЭС'!N55</f>
        <v>4009.3</v>
      </c>
      <c r="N30" s="14">
        <f>K30-L30-M30</f>
        <v>1967.4700000000039</v>
      </c>
      <c r="O30" s="9"/>
      <c r="P30" s="15">
        <v>1.3431999963358976E-2</v>
      </c>
    </row>
    <row r="31" spans="2:19" x14ac:dyDescent="0.3">
      <c r="B31" s="11" t="s">
        <v>57</v>
      </c>
      <c r="C31" s="12" t="s">
        <v>28</v>
      </c>
      <c r="D31" s="12" t="s">
        <v>58</v>
      </c>
      <c r="E31" s="13">
        <f t="shared" ref="E31:N31" si="3">E29-E30</f>
        <v>541332.36093682842</v>
      </c>
      <c r="F31" s="13">
        <f t="shared" si="3"/>
        <v>171987.79454470577</v>
      </c>
      <c r="G31" s="14">
        <f t="shared" si="3"/>
        <v>165387.72278649436</v>
      </c>
      <c r="H31" s="14">
        <f t="shared" si="3"/>
        <v>-2833.9515610980593</v>
      </c>
      <c r="I31" s="14">
        <f t="shared" si="3"/>
        <v>9434.0233193094682</v>
      </c>
      <c r="J31" s="13">
        <f t="shared" si="3"/>
        <v>-728213.97551410249</v>
      </c>
      <c r="K31" s="13">
        <f t="shared" si="3"/>
        <v>141747.71772567273</v>
      </c>
      <c r="L31" s="14">
        <f t="shared" si="3"/>
        <v>121396.62027552098</v>
      </c>
      <c r="M31" s="14">
        <f t="shared" si="3"/>
        <v>15130.257668001657</v>
      </c>
      <c r="N31" s="14">
        <f t="shared" si="3"/>
        <v>5220.8397821500848</v>
      </c>
      <c r="O31" s="9" t="s">
        <v>35</v>
      </c>
      <c r="P31" s="15">
        <v>3.9165679978614207</v>
      </c>
    </row>
    <row r="32" spans="2:19" x14ac:dyDescent="0.3">
      <c r="B32" s="11" t="s">
        <v>59</v>
      </c>
      <c r="C32" s="17"/>
      <c r="D32" s="17"/>
      <c r="E32" s="18"/>
      <c r="F32" s="18"/>
      <c r="G32" s="19"/>
      <c r="H32" s="19"/>
      <c r="I32" s="19"/>
      <c r="J32" s="20"/>
      <c r="K32" s="18"/>
      <c r="L32" s="19"/>
      <c r="M32" s="19"/>
      <c r="N32" s="19"/>
      <c r="O32" s="17"/>
    </row>
    <row r="33" spans="2:15" ht="55.5" customHeight="1" x14ac:dyDescent="0.3">
      <c r="B33" s="16" t="s">
        <v>60</v>
      </c>
      <c r="C33" s="17" t="s">
        <v>28</v>
      </c>
      <c r="D33" s="17" t="s">
        <v>61</v>
      </c>
      <c r="E33" s="13">
        <v>3370.77</v>
      </c>
      <c r="F33" s="13">
        <v>1780.47</v>
      </c>
      <c r="G33" s="13">
        <v>0</v>
      </c>
      <c r="H33" s="13">
        <v>0</v>
      </c>
      <c r="I33" s="14">
        <f>F33-G33-H33</f>
        <v>1780.47</v>
      </c>
      <c r="J33" s="13">
        <v>114.91200000000001</v>
      </c>
      <c r="K33" s="13">
        <v>0</v>
      </c>
      <c r="L33" s="13">
        <v>0</v>
      </c>
      <c r="M33" s="13">
        <v>0</v>
      </c>
      <c r="N33" s="14">
        <f>K33-L33-M33</f>
        <v>0</v>
      </c>
      <c r="O33" s="9"/>
    </row>
    <row r="34" spans="2:15" ht="48.75" customHeight="1" x14ac:dyDescent="0.3">
      <c r="B34" s="16" t="s">
        <v>62</v>
      </c>
      <c r="C34" s="17" t="s">
        <v>28</v>
      </c>
      <c r="D34" s="17" t="s">
        <v>63</v>
      </c>
      <c r="E34" s="13">
        <v>4928.7481299999999</v>
      </c>
      <c r="F34" s="13">
        <v>-1044.98</v>
      </c>
      <c r="G34" s="14">
        <f>F34</f>
        <v>-1044.98</v>
      </c>
      <c r="H34" s="21" t="s">
        <v>35</v>
      </c>
      <c r="I34" s="21" t="s">
        <v>35</v>
      </c>
      <c r="J34" s="13">
        <v>997.52999999999975</v>
      </c>
      <c r="K34" s="13">
        <v>-1461.75</v>
      </c>
      <c r="L34" s="14">
        <f>K34</f>
        <v>-1461.75</v>
      </c>
      <c r="M34" s="21" t="s">
        <v>35</v>
      </c>
      <c r="N34" s="21" t="s">
        <v>35</v>
      </c>
      <c r="O34" s="9" t="s">
        <v>64</v>
      </c>
    </row>
    <row r="35" spans="2:15" x14ac:dyDescent="0.3">
      <c r="E35" s="22"/>
    </row>
    <row r="36" spans="2:15" x14ac:dyDescent="0.3">
      <c r="B36" s="23" t="s">
        <v>65</v>
      </c>
      <c r="K36" s="15"/>
      <c r="L36" s="15"/>
    </row>
    <row r="37" spans="2:15" ht="60.75" customHeight="1" x14ac:dyDescent="0.3">
      <c r="B37" s="115" t="s">
        <v>66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</row>
    <row r="38" spans="2:15" ht="21.75" customHeight="1" x14ac:dyDescent="0.3">
      <c r="B38" s="115" t="s">
        <v>67</v>
      </c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</row>
    <row r="40" spans="2:15" x14ac:dyDescent="0.3">
      <c r="B40" s="23" t="s">
        <v>68</v>
      </c>
    </row>
    <row r="41" spans="2:15" x14ac:dyDescent="0.3">
      <c r="B41" s="24" t="s">
        <v>69</v>
      </c>
    </row>
    <row r="42" spans="2:15" x14ac:dyDescent="0.3">
      <c r="B42" s="24" t="s">
        <v>70</v>
      </c>
    </row>
    <row r="43" spans="2:15" ht="20.25" x14ac:dyDescent="0.3">
      <c r="J43" s="25"/>
      <c r="K43" s="25"/>
      <c r="L43" s="25"/>
      <c r="M43" s="25"/>
      <c r="N43" s="25"/>
      <c r="O43" s="25"/>
    </row>
    <row r="44" spans="2:15" ht="26.25" x14ac:dyDescent="0.4">
      <c r="B44" s="26" t="s">
        <v>71</v>
      </c>
      <c r="J44" s="25"/>
      <c r="K44" s="25"/>
      <c r="L44" s="27"/>
      <c r="M44" s="27"/>
      <c r="N44" s="28" t="s">
        <v>72</v>
      </c>
      <c r="O44" s="25"/>
    </row>
    <row r="45" spans="2:15" ht="26.25" x14ac:dyDescent="0.4">
      <c r="B45" s="26"/>
      <c r="J45" s="25"/>
      <c r="K45" s="25"/>
      <c r="L45" s="29" t="s">
        <v>73</v>
      </c>
      <c r="M45" s="29"/>
      <c r="N45" s="30"/>
      <c r="O45" s="29"/>
    </row>
    <row r="46" spans="2:15" ht="26.25" x14ac:dyDescent="0.4">
      <c r="B46" s="26" t="s">
        <v>74</v>
      </c>
      <c r="J46" s="25"/>
      <c r="K46" s="25"/>
      <c r="L46" s="27"/>
      <c r="M46" s="27"/>
      <c r="N46" s="28" t="s">
        <v>75</v>
      </c>
      <c r="O46" s="25"/>
    </row>
    <row r="47" spans="2:15" ht="20.25" x14ac:dyDescent="0.3">
      <c r="J47" s="25"/>
      <c r="K47" s="25"/>
      <c r="L47" s="29" t="s">
        <v>73</v>
      </c>
      <c r="M47" s="29"/>
      <c r="O47" s="29"/>
    </row>
    <row r="48" spans="2:15" s="31" customFormat="1" x14ac:dyDescent="0.3">
      <c r="D48" s="32" t="s">
        <v>76</v>
      </c>
      <c r="E48" s="33"/>
      <c r="J48" s="33"/>
    </row>
    <row r="49" spans="2:11" x14ac:dyDescent="0.3">
      <c r="D49" s="32" t="s">
        <v>77</v>
      </c>
      <c r="E49" s="33"/>
      <c r="F49" s="31" t="s">
        <v>78</v>
      </c>
      <c r="G49" s="31"/>
      <c r="H49" s="31"/>
      <c r="I49" s="31"/>
      <c r="J49" s="33"/>
      <c r="K49" s="31" t="s">
        <v>78</v>
      </c>
    </row>
    <row r="51" spans="2:11" x14ac:dyDescent="0.3">
      <c r="B51" s="34"/>
    </row>
    <row r="52" spans="2:11" x14ac:dyDescent="0.3">
      <c r="B52" s="34"/>
    </row>
    <row r="53" spans="2:11" x14ac:dyDescent="0.3">
      <c r="B53" s="34"/>
    </row>
    <row r="54" spans="2:11" x14ac:dyDescent="0.3">
      <c r="B54" s="34"/>
    </row>
    <row r="55" spans="2:11" x14ac:dyDescent="0.3">
      <c r="B55" s="34"/>
    </row>
    <row r="56" spans="2:11" x14ac:dyDescent="0.3">
      <c r="B56" s="34"/>
    </row>
    <row r="57" spans="2:11" x14ac:dyDescent="0.3">
      <c r="B57" s="34"/>
    </row>
    <row r="58" spans="2:11" x14ac:dyDescent="0.3">
      <c r="B58" s="34"/>
    </row>
    <row r="59" spans="2:11" x14ac:dyDescent="0.3">
      <c r="B59" s="34"/>
    </row>
    <row r="60" spans="2:11" x14ac:dyDescent="0.3">
      <c r="B60" s="34"/>
    </row>
    <row r="61" spans="2:11" x14ac:dyDescent="0.3">
      <c r="B61" s="34"/>
    </row>
    <row r="62" spans="2:11" x14ac:dyDescent="0.3">
      <c r="B62" s="34"/>
    </row>
    <row r="63" spans="2:11" x14ac:dyDescent="0.3">
      <c r="B63" s="34"/>
    </row>
    <row r="64" spans="2:11" x14ac:dyDescent="0.3">
      <c r="B64" s="34"/>
    </row>
    <row r="65" spans="2:2" x14ac:dyDescent="0.3">
      <c r="B65" s="34"/>
    </row>
    <row r="66" spans="2:2" x14ac:dyDescent="0.3">
      <c r="B66" s="34"/>
    </row>
  </sheetData>
  <mergeCells count="19">
    <mergeCell ref="B4:N4"/>
    <mergeCell ref="C6:O6"/>
    <mergeCell ref="C7:O7"/>
    <mergeCell ref="C8:O8"/>
    <mergeCell ref="J11:L11"/>
    <mergeCell ref="O27:O28"/>
    <mergeCell ref="B37:O37"/>
    <mergeCell ref="B38:O38"/>
    <mergeCell ref="G16:I16"/>
    <mergeCell ref="J16:J17"/>
    <mergeCell ref="K16:K17"/>
    <mergeCell ref="L16:N16"/>
    <mergeCell ref="O16:O17"/>
    <mergeCell ref="O19:O20"/>
    <mergeCell ref="B16:B17"/>
    <mergeCell ref="C16:C17"/>
    <mergeCell ref="D16:D17"/>
    <mergeCell ref="E16:E17"/>
    <mergeCell ref="F16:F17"/>
  </mergeCells>
  <printOptions horizontalCentered="1"/>
  <pageMargins left="0.23622047244094491" right="0.23622047244094491" top="0.15748031496062992" bottom="0.15748031496062992" header="0.31496062992125984" footer="0.31496062992125984"/>
  <pageSetup paperSize="9" scale="36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01"/>
  <sheetViews>
    <sheetView showGridLines="0" view="pageBreakPreview" topLeftCell="A13" zoomScale="60" zoomScaleNormal="55" workbookViewId="0">
      <pane xSplit="4" ySplit="6" topLeftCell="E82" activePane="bottomRight" state="frozen"/>
      <selection activeCell="B44" sqref="B44:O47"/>
      <selection pane="topRight" activeCell="B44" sqref="B44:O47"/>
      <selection pane="bottomLeft" activeCell="B44" sqref="B44:O47"/>
      <selection pane="bottomRight" activeCell="B44" sqref="B44:O47"/>
    </sheetView>
  </sheetViews>
  <sheetFormatPr defaultRowHeight="18.75" x14ac:dyDescent="0.3"/>
  <cols>
    <col min="1" max="1" width="1.5703125" style="1" customWidth="1"/>
    <col min="2" max="2" width="72.28515625" style="1" customWidth="1"/>
    <col min="3" max="3" width="14.85546875" style="1" customWidth="1"/>
    <col min="4" max="4" width="10.7109375" style="1" customWidth="1"/>
    <col min="5" max="10" width="16.7109375" style="1" customWidth="1"/>
    <col min="11" max="11" width="18.42578125" style="1" customWidth="1"/>
    <col min="12" max="16" width="16.7109375" style="1" customWidth="1"/>
    <col min="17" max="17" width="26.85546875" style="1" customWidth="1"/>
    <col min="18" max="18" width="26" style="1" customWidth="1"/>
    <col min="19" max="16384" width="9.140625" style="1"/>
  </cols>
  <sheetData>
    <row r="1" spans="2:17" ht="12.75" customHeight="1" x14ac:dyDescent="0.3"/>
    <row r="2" spans="2:17" ht="20.25" x14ac:dyDescent="0.3">
      <c r="Q2" s="2" t="s">
        <v>79</v>
      </c>
    </row>
    <row r="4" spans="2:17" ht="51" x14ac:dyDescent="0.3">
      <c r="B4" s="35" t="s">
        <v>80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6" spans="2:17" ht="67.5" customHeight="1" x14ac:dyDescent="0.3">
      <c r="B6" s="4" t="s">
        <v>2</v>
      </c>
      <c r="C6" s="115" t="s">
        <v>3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</row>
    <row r="7" spans="2:17" x14ac:dyDescent="0.3">
      <c r="B7" s="4" t="s">
        <v>4</v>
      </c>
      <c r="C7" s="115" t="s">
        <v>5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2:17" x14ac:dyDescent="0.3">
      <c r="B8" s="4" t="s">
        <v>6</v>
      </c>
      <c r="C8" s="115" t="s">
        <v>7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</row>
    <row r="9" spans="2:17" x14ac:dyDescent="0.3">
      <c r="B9" s="4"/>
    </row>
    <row r="10" spans="2:17" ht="26.25" x14ac:dyDescent="0.4">
      <c r="B10" s="4" t="s">
        <v>8</v>
      </c>
      <c r="H10" s="5"/>
      <c r="I10" s="5"/>
      <c r="J10" s="5"/>
      <c r="K10" s="5"/>
      <c r="L10" s="5"/>
      <c r="M10" s="6" t="s">
        <v>9</v>
      </c>
      <c r="N10" s="7"/>
      <c r="O10" s="7"/>
      <c r="P10" s="7"/>
      <c r="Q10" s="7"/>
    </row>
    <row r="11" spans="2:17" ht="26.25" x14ac:dyDescent="0.4">
      <c r="B11" s="4" t="s">
        <v>10</v>
      </c>
      <c r="H11" s="5"/>
      <c r="I11" s="5"/>
      <c r="J11" s="5"/>
      <c r="K11" s="5"/>
      <c r="L11" s="5"/>
      <c r="M11" s="121">
        <v>2801108200</v>
      </c>
      <c r="N11" s="122"/>
      <c r="O11" s="122"/>
      <c r="P11" s="7"/>
      <c r="Q11" s="7"/>
    </row>
    <row r="12" spans="2:17" ht="26.25" x14ac:dyDescent="0.4">
      <c r="B12" s="4" t="s">
        <v>11</v>
      </c>
      <c r="H12" s="5"/>
      <c r="I12" s="5"/>
      <c r="J12" s="5"/>
      <c r="K12" s="5"/>
      <c r="L12" s="5"/>
      <c r="M12" s="6" t="s">
        <v>12</v>
      </c>
      <c r="N12" s="7"/>
      <c r="O12" s="7"/>
      <c r="P12" s="7"/>
      <c r="Q12" s="7"/>
    </row>
    <row r="13" spans="2:17" ht="26.25" x14ac:dyDescent="0.4">
      <c r="B13" s="4" t="s">
        <v>13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6" t="s">
        <v>14</v>
      </c>
      <c r="N13" s="7"/>
      <c r="O13" s="7"/>
      <c r="P13" s="7"/>
      <c r="Q13" s="7"/>
    </row>
    <row r="14" spans="2:17" ht="26.25" x14ac:dyDescent="0.4">
      <c r="B14" s="4" t="s">
        <v>15</v>
      </c>
      <c r="H14" s="5"/>
      <c r="I14" s="5"/>
      <c r="J14" s="5"/>
      <c r="K14" s="5"/>
      <c r="L14" s="5"/>
      <c r="M14" s="6" t="s">
        <v>181</v>
      </c>
      <c r="N14" s="7"/>
      <c r="O14" s="7"/>
      <c r="P14" s="7"/>
      <c r="Q14" s="7"/>
    </row>
    <row r="15" spans="2:17" ht="13.5" customHeight="1" thickBot="1" x14ac:dyDescent="0.35">
      <c r="H15" s="5"/>
      <c r="I15" s="5"/>
      <c r="J15" s="5"/>
      <c r="K15" s="5"/>
      <c r="L15" s="5"/>
      <c r="M15" s="5"/>
      <c r="N15" s="5"/>
      <c r="O15" s="5"/>
      <c r="Q15" s="8"/>
    </row>
    <row r="16" spans="2:17" ht="33" customHeight="1" x14ac:dyDescent="0.3">
      <c r="B16" s="150" t="s">
        <v>16</v>
      </c>
      <c r="C16" s="139" t="s">
        <v>17</v>
      </c>
      <c r="D16" s="139" t="s">
        <v>18</v>
      </c>
      <c r="E16" s="139" t="s">
        <v>183</v>
      </c>
      <c r="F16" s="139" t="s">
        <v>81</v>
      </c>
      <c r="G16" s="152" t="s">
        <v>82</v>
      </c>
      <c r="H16" s="142"/>
      <c r="I16" s="142"/>
      <c r="J16" s="143"/>
      <c r="K16" s="139" t="s">
        <v>184</v>
      </c>
      <c r="L16" s="139" t="s">
        <v>83</v>
      </c>
      <c r="M16" s="141" t="s">
        <v>84</v>
      </c>
      <c r="N16" s="142"/>
      <c r="O16" s="142"/>
      <c r="P16" s="143"/>
      <c r="Q16" s="144" t="s">
        <v>23</v>
      </c>
    </row>
    <row r="17" spans="2:18" ht="149.25" customHeight="1" thickBot="1" x14ac:dyDescent="0.35">
      <c r="B17" s="151"/>
      <c r="C17" s="140"/>
      <c r="D17" s="140"/>
      <c r="E17" s="140"/>
      <c r="F17" s="140"/>
      <c r="G17" s="36" t="s">
        <v>24</v>
      </c>
      <c r="H17" s="37" t="s">
        <v>25</v>
      </c>
      <c r="I17" s="37" t="s">
        <v>85</v>
      </c>
      <c r="J17" s="38" t="s">
        <v>26</v>
      </c>
      <c r="K17" s="140"/>
      <c r="L17" s="140"/>
      <c r="M17" s="39" t="s">
        <v>24</v>
      </c>
      <c r="N17" s="37" t="s">
        <v>25</v>
      </c>
      <c r="O17" s="37" t="s">
        <v>85</v>
      </c>
      <c r="P17" s="38" t="s">
        <v>26</v>
      </c>
      <c r="Q17" s="145"/>
    </row>
    <row r="18" spans="2:18" s="47" customFormat="1" ht="38.25" thickBot="1" x14ac:dyDescent="0.35">
      <c r="B18" s="40">
        <v>1</v>
      </c>
      <c r="C18" s="41">
        <v>2</v>
      </c>
      <c r="D18" s="41">
        <v>3</v>
      </c>
      <c r="E18" s="41">
        <v>4</v>
      </c>
      <c r="F18" s="41">
        <v>5</v>
      </c>
      <c r="G18" s="42">
        <v>6</v>
      </c>
      <c r="H18" s="43">
        <v>7</v>
      </c>
      <c r="I18" s="43" t="s">
        <v>86</v>
      </c>
      <c r="J18" s="44">
        <v>9</v>
      </c>
      <c r="K18" s="41">
        <v>10</v>
      </c>
      <c r="L18" s="41">
        <v>11</v>
      </c>
      <c r="M18" s="45">
        <v>12</v>
      </c>
      <c r="N18" s="43">
        <v>13</v>
      </c>
      <c r="O18" s="43" t="s">
        <v>87</v>
      </c>
      <c r="P18" s="44">
        <v>15</v>
      </c>
      <c r="Q18" s="46">
        <v>16</v>
      </c>
    </row>
    <row r="19" spans="2:18" s="23" customFormat="1" ht="56.25" x14ac:dyDescent="0.3">
      <c r="B19" s="48" t="s">
        <v>88</v>
      </c>
      <c r="C19" s="49" t="s">
        <v>28</v>
      </c>
      <c r="D19" s="49" t="s">
        <v>52</v>
      </c>
      <c r="E19" s="50">
        <f>E20+E28+E33+E41+E42+E43+E46+E47+E48</f>
        <v>11751686.65117</v>
      </c>
      <c r="F19" s="50">
        <f>F20+F28+F33+F41+F42+F43+F46+F47+F48</f>
        <v>2612785.5100000002</v>
      </c>
      <c r="G19" s="51">
        <f>G20+G28+G33+G41+G42+G43+G46+G47+G48</f>
        <v>2593910.9999999995</v>
      </c>
      <c r="H19" s="52">
        <f>H20+H28+H33+H41+H42+H43+H46+H47+H48</f>
        <v>12651.490000000002</v>
      </c>
      <c r="I19" s="52">
        <f>G19+H19</f>
        <v>2606562.4899999998</v>
      </c>
      <c r="J19" s="53">
        <f>F19-I19</f>
        <v>6223.0200000004843</v>
      </c>
      <c r="K19" s="50">
        <f>K20+K28+K33+K41+K42+K43+K46+K47+K48</f>
        <v>10448463.68226189</v>
      </c>
      <c r="L19" s="50">
        <f>L20+L28+L33+L41+L42+L43+L46+L47+L48</f>
        <v>2433108.5199999991</v>
      </c>
      <c r="M19" s="51">
        <f>M20+M28+M33+M41+M42+M43+M46+M47+M48</f>
        <v>2419067.4337680014</v>
      </c>
      <c r="N19" s="52">
        <f>N20+N28+N33+N41+N42+N43+N46+N47+N48</f>
        <v>9859.4162319983461</v>
      </c>
      <c r="O19" s="52">
        <f>M19+N19</f>
        <v>2428926.8499999996</v>
      </c>
      <c r="P19" s="53">
        <f>L19-O19</f>
        <v>4181.6699999994598</v>
      </c>
      <c r="Q19" s="146" t="s">
        <v>30</v>
      </c>
    </row>
    <row r="20" spans="2:18" s="23" customFormat="1" ht="37.5" x14ac:dyDescent="0.3">
      <c r="B20" s="54" t="s">
        <v>89</v>
      </c>
      <c r="C20" s="55" t="s">
        <v>28</v>
      </c>
      <c r="D20" s="55" t="s">
        <v>54</v>
      </c>
      <c r="E20" s="56">
        <f>E21+E22+E27</f>
        <v>1823805.3460200001</v>
      </c>
      <c r="F20" s="56">
        <f>F21+F22+F27</f>
        <v>391200.2</v>
      </c>
      <c r="G20" s="57">
        <f>G21+G22+G27</f>
        <v>390722.16</v>
      </c>
      <c r="H20" s="13">
        <f>H21+H22+H27</f>
        <v>111.06</v>
      </c>
      <c r="I20" s="13">
        <f t="shared" ref="I20:I55" si="0">G20+H20</f>
        <v>390833.22</v>
      </c>
      <c r="J20" s="58">
        <f t="shared" ref="J20:J65" si="1">F20-I20</f>
        <v>366.98000000003958</v>
      </c>
      <c r="K20" s="56">
        <f>K21+K22+K27</f>
        <v>1851376.8686200001</v>
      </c>
      <c r="L20" s="56">
        <f>L21+L22+L27</f>
        <v>386177.64</v>
      </c>
      <c r="M20" s="59">
        <f>M21+M22+M27</f>
        <v>385941.71</v>
      </c>
      <c r="N20" s="13">
        <f>N21+N22+N27</f>
        <v>54.5</v>
      </c>
      <c r="O20" s="13">
        <f t="shared" ref="O20:O55" si="2">M20+N20</f>
        <v>385996.21</v>
      </c>
      <c r="P20" s="58">
        <f t="shared" ref="P20:P65" si="3">L20-O20</f>
        <v>181.42999999999302</v>
      </c>
      <c r="Q20" s="134"/>
    </row>
    <row r="21" spans="2:18" x14ac:dyDescent="0.3">
      <c r="B21" s="60" t="s">
        <v>90</v>
      </c>
      <c r="C21" s="61" t="s">
        <v>28</v>
      </c>
      <c r="D21" s="61" t="s">
        <v>91</v>
      </c>
      <c r="E21" s="62">
        <v>196003.39064</v>
      </c>
      <c r="F21" s="62">
        <v>35133.29</v>
      </c>
      <c r="G21" s="62">
        <v>34892.870000000003</v>
      </c>
      <c r="H21" s="62">
        <v>60.15</v>
      </c>
      <c r="I21" s="14">
        <f t="shared" si="0"/>
        <v>34953.020000000004</v>
      </c>
      <c r="J21" s="63">
        <f t="shared" si="1"/>
        <v>180.2699999999968</v>
      </c>
      <c r="K21" s="62">
        <v>184389.90405000001</v>
      </c>
      <c r="L21" s="62">
        <v>30021.53</v>
      </c>
      <c r="M21" s="64">
        <v>29928</v>
      </c>
      <c r="N21" s="14">
        <v>15.9</v>
      </c>
      <c r="O21" s="14">
        <f t="shared" si="2"/>
        <v>29943.9</v>
      </c>
      <c r="P21" s="63">
        <f t="shared" si="3"/>
        <v>77.629999999997381</v>
      </c>
      <c r="Q21" s="134"/>
      <c r="R21" s="15">
        <v>0</v>
      </c>
    </row>
    <row r="22" spans="2:18" ht="75" x14ac:dyDescent="0.3">
      <c r="B22" s="60" t="s">
        <v>92</v>
      </c>
      <c r="C22" s="61" t="s">
        <v>28</v>
      </c>
      <c r="D22" s="61" t="s">
        <v>93</v>
      </c>
      <c r="E22" s="62">
        <v>1484950.5570100001</v>
      </c>
      <c r="F22" s="62">
        <v>339647.57</v>
      </c>
      <c r="G22" s="62">
        <v>339647.57</v>
      </c>
      <c r="H22" s="62">
        <v>0</v>
      </c>
      <c r="I22" s="14">
        <f t="shared" si="0"/>
        <v>339647.57</v>
      </c>
      <c r="J22" s="63">
        <f t="shared" si="1"/>
        <v>0</v>
      </c>
      <c r="K22" s="62">
        <v>1524877.2860000001</v>
      </c>
      <c r="L22" s="62">
        <v>340648.01</v>
      </c>
      <c r="M22" s="64">
        <v>340648.01</v>
      </c>
      <c r="N22" s="14">
        <v>0</v>
      </c>
      <c r="O22" s="14">
        <f t="shared" si="2"/>
        <v>340648.01</v>
      </c>
      <c r="P22" s="63">
        <f t="shared" si="3"/>
        <v>0</v>
      </c>
      <c r="Q22" s="147"/>
      <c r="R22" s="15">
        <v>0</v>
      </c>
    </row>
    <row r="23" spans="2:18" x14ac:dyDescent="0.3">
      <c r="B23" s="65" t="s">
        <v>94</v>
      </c>
      <c r="C23" s="61" t="s">
        <v>28</v>
      </c>
      <c r="D23" s="61" t="s">
        <v>95</v>
      </c>
      <c r="E23" s="62">
        <v>443805.87832122698</v>
      </c>
      <c r="F23" s="62">
        <v>119651.12143216</v>
      </c>
      <c r="G23" s="62">
        <v>119651.12143216</v>
      </c>
      <c r="H23" s="62">
        <v>0</v>
      </c>
      <c r="I23" s="14">
        <f t="shared" si="0"/>
        <v>119651.12143216</v>
      </c>
      <c r="J23" s="63">
        <f t="shared" si="1"/>
        <v>0</v>
      </c>
      <c r="K23" s="62">
        <v>430067.58271059702</v>
      </c>
      <c r="L23" s="62">
        <v>111014.22690270199</v>
      </c>
      <c r="M23" s="62">
        <v>111014.22690270199</v>
      </c>
      <c r="N23" s="62">
        <v>0</v>
      </c>
      <c r="O23" s="14">
        <f t="shared" si="2"/>
        <v>111014.22690270199</v>
      </c>
      <c r="P23" s="63">
        <f t="shared" si="3"/>
        <v>0</v>
      </c>
      <c r="Q23" s="131" t="s">
        <v>96</v>
      </c>
    </row>
    <row r="24" spans="2:18" x14ac:dyDescent="0.3">
      <c r="B24" s="65" t="s">
        <v>97</v>
      </c>
      <c r="C24" s="61" t="s">
        <v>28</v>
      </c>
      <c r="D24" s="61" t="s">
        <v>95</v>
      </c>
      <c r="E24" s="62">
        <v>317171.53494110802</v>
      </c>
      <c r="F24" s="62">
        <v>93604.474169157504</v>
      </c>
      <c r="G24" s="62">
        <v>93604.474169157504</v>
      </c>
      <c r="H24" s="62">
        <v>0</v>
      </c>
      <c r="I24" s="14">
        <f t="shared" si="0"/>
        <v>93604.474169157504</v>
      </c>
      <c r="J24" s="63">
        <f t="shared" si="1"/>
        <v>0</v>
      </c>
      <c r="K24" s="62">
        <v>325204.52129824099</v>
      </c>
      <c r="L24" s="62">
        <v>93233.210967222403</v>
      </c>
      <c r="M24" s="62">
        <v>93233.210967222403</v>
      </c>
      <c r="N24" s="62">
        <v>0</v>
      </c>
      <c r="O24" s="14">
        <f t="shared" si="2"/>
        <v>93233.210967222403</v>
      </c>
      <c r="P24" s="63">
        <f t="shared" si="3"/>
        <v>0</v>
      </c>
      <c r="Q24" s="148"/>
    </row>
    <row r="25" spans="2:18" x14ac:dyDescent="0.3">
      <c r="B25" s="65" t="s">
        <v>98</v>
      </c>
      <c r="C25" s="61" t="s">
        <v>28</v>
      </c>
      <c r="D25" s="61" t="s">
        <v>95</v>
      </c>
      <c r="E25" s="62">
        <v>311600.62375038501</v>
      </c>
      <c r="F25" s="62">
        <v>75388.264861096395</v>
      </c>
      <c r="G25" s="62">
        <v>75388.264861096395</v>
      </c>
      <c r="H25" s="62">
        <v>0</v>
      </c>
      <c r="I25" s="14">
        <f t="shared" si="0"/>
        <v>75388.264861096395</v>
      </c>
      <c r="J25" s="63">
        <f t="shared" si="1"/>
        <v>0</v>
      </c>
      <c r="K25" s="62">
        <v>321870.88167840702</v>
      </c>
      <c r="L25" s="62">
        <v>78926.758741703597</v>
      </c>
      <c r="M25" s="62">
        <v>78926.758741703597</v>
      </c>
      <c r="N25" s="62">
        <v>0</v>
      </c>
      <c r="O25" s="14">
        <f t="shared" si="2"/>
        <v>78926.758741703597</v>
      </c>
      <c r="P25" s="63">
        <f t="shared" si="3"/>
        <v>0</v>
      </c>
      <c r="Q25" s="148"/>
    </row>
    <row r="26" spans="2:18" x14ac:dyDescent="0.3">
      <c r="B26" s="65" t="s">
        <v>99</v>
      </c>
      <c r="C26" s="61" t="s">
        <v>28</v>
      </c>
      <c r="D26" s="61" t="s">
        <v>95</v>
      </c>
      <c r="E26" s="62">
        <v>412372.51999728102</v>
      </c>
      <c r="F26" s="62">
        <v>51003.709537586197</v>
      </c>
      <c r="G26" s="62">
        <v>51003.709537586197</v>
      </c>
      <c r="H26" s="62">
        <v>0</v>
      </c>
      <c r="I26" s="14">
        <f t="shared" si="0"/>
        <v>51003.709537586197</v>
      </c>
      <c r="J26" s="63">
        <f t="shared" si="1"/>
        <v>0</v>
      </c>
      <c r="K26" s="62">
        <v>447734.30031275598</v>
      </c>
      <c r="L26" s="62">
        <v>57473.813388372102</v>
      </c>
      <c r="M26" s="62">
        <v>57473.813388372102</v>
      </c>
      <c r="N26" s="62">
        <v>0</v>
      </c>
      <c r="O26" s="14">
        <f t="shared" si="2"/>
        <v>57473.813388372102</v>
      </c>
      <c r="P26" s="63">
        <f t="shared" si="3"/>
        <v>0</v>
      </c>
      <c r="Q26" s="149"/>
    </row>
    <row r="27" spans="2:18" ht="37.5" x14ac:dyDescent="0.3">
      <c r="B27" s="60" t="s">
        <v>100</v>
      </c>
      <c r="C27" s="61" t="s">
        <v>28</v>
      </c>
      <c r="D27" s="61" t="s">
        <v>101</v>
      </c>
      <c r="E27" s="62">
        <v>142851.39837000001</v>
      </c>
      <c r="F27" s="62">
        <v>16419.34</v>
      </c>
      <c r="G27" s="62">
        <v>16181.72</v>
      </c>
      <c r="H27" s="62">
        <v>50.91</v>
      </c>
      <c r="I27" s="14">
        <f t="shared" si="0"/>
        <v>16232.63</v>
      </c>
      <c r="J27" s="63">
        <f t="shared" si="1"/>
        <v>186.71000000000095</v>
      </c>
      <c r="K27" s="62">
        <v>142109.67856999999</v>
      </c>
      <c r="L27" s="62">
        <v>15508.1</v>
      </c>
      <c r="M27" s="64">
        <v>15365.7</v>
      </c>
      <c r="N27" s="14">
        <v>38.6</v>
      </c>
      <c r="O27" s="14">
        <f t="shared" si="2"/>
        <v>15404.300000000001</v>
      </c>
      <c r="P27" s="63">
        <f t="shared" si="3"/>
        <v>103.79999999999927</v>
      </c>
      <c r="Q27" s="128" t="s">
        <v>30</v>
      </c>
      <c r="R27" s="15">
        <v>9.9999999983992893E-3</v>
      </c>
    </row>
    <row r="28" spans="2:18" s="23" customFormat="1" ht="45" customHeight="1" x14ac:dyDescent="0.3">
      <c r="B28" s="54" t="s">
        <v>102</v>
      </c>
      <c r="C28" s="55" t="s">
        <v>28</v>
      </c>
      <c r="D28" s="55" t="s">
        <v>56</v>
      </c>
      <c r="E28" s="56">
        <f>E29+E30+E31+E32</f>
        <v>5172458.3023800002</v>
      </c>
      <c r="F28" s="56">
        <f>F29+F30+F31+F32</f>
        <v>1255227.06</v>
      </c>
      <c r="G28" s="57">
        <f>G29+G30+G31+G32</f>
        <v>1255201.0899999999</v>
      </c>
      <c r="H28" s="13">
        <f>H29+H30+H31+H32</f>
        <v>12.07</v>
      </c>
      <c r="I28" s="13">
        <f t="shared" si="0"/>
        <v>1255213.1599999999</v>
      </c>
      <c r="J28" s="58">
        <f t="shared" si="1"/>
        <v>13.900000000139698</v>
      </c>
      <c r="K28" s="56">
        <f>K29+K30+K31+K32</f>
        <v>4528628.3942800006</v>
      </c>
      <c r="L28" s="56">
        <f>L29+L30+L31+L32</f>
        <v>1215169.9800000002</v>
      </c>
      <c r="M28" s="59">
        <f>M29+M30+M31+M32</f>
        <v>1215166.82</v>
      </c>
      <c r="N28" s="13">
        <f>N29+N30+N31+N32</f>
        <v>0.39</v>
      </c>
      <c r="O28" s="13">
        <f t="shared" si="2"/>
        <v>1215167.21</v>
      </c>
      <c r="P28" s="58">
        <f t="shared" si="3"/>
        <v>2.7700000002514571</v>
      </c>
      <c r="Q28" s="129"/>
    </row>
    <row r="29" spans="2:18" x14ac:dyDescent="0.3">
      <c r="B29" s="60" t="s">
        <v>103</v>
      </c>
      <c r="C29" s="61" t="s">
        <v>28</v>
      </c>
      <c r="D29" s="61" t="s">
        <v>104</v>
      </c>
      <c r="E29" s="62">
        <v>12257.43123</v>
      </c>
      <c r="F29" s="62">
        <v>2501.7399999999998</v>
      </c>
      <c r="G29" s="62">
        <v>2482.27</v>
      </c>
      <c r="H29" s="62">
        <v>10.07</v>
      </c>
      <c r="I29" s="14">
        <f t="shared" si="0"/>
        <v>2492.34</v>
      </c>
      <c r="J29" s="63">
        <f t="shared" si="1"/>
        <v>9.3999999999996362</v>
      </c>
      <c r="K29" s="62">
        <v>9630.7714099999994</v>
      </c>
      <c r="L29" s="62">
        <v>2014.9</v>
      </c>
      <c r="M29" s="64">
        <v>2011.74</v>
      </c>
      <c r="N29" s="14">
        <v>0.39</v>
      </c>
      <c r="O29" s="14">
        <f t="shared" si="2"/>
        <v>2012.13</v>
      </c>
      <c r="P29" s="63">
        <f t="shared" si="3"/>
        <v>2.7699999999999818</v>
      </c>
      <c r="Q29" s="129"/>
      <c r="R29" s="15">
        <v>9.999999999308784E-3</v>
      </c>
    </row>
    <row r="30" spans="2:18" x14ac:dyDescent="0.3">
      <c r="B30" s="60" t="s">
        <v>105</v>
      </c>
      <c r="C30" s="61" t="s">
        <v>28</v>
      </c>
      <c r="D30" s="61" t="s">
        <v>106</v>
      </c>
      <c r="E30" s="62">
        <v>2467741.2242100001</v>
      </c>
      <c r="F30" s="62">
        <v>250854.63</v>
      </c>
      <c r="G30" s="62">
        <v>250854.63</v>
      </c>
      <c r="H30" s="62">
        <v>0</v>
      </c>
      <c r="I30" s="14">
        <f t="shared" si="0"/>
        <v>250854.63</v>
      </c>
      <c r="J30" s="63">
        <f t="shared" si="1"/>
        <v>0</v>
      </c>
      <c r="K30" s="62">
        <v>2006427.93</v>
      </c>
      <c r="L30" s="62">
        <v>274240.98</v>
      </c>
      <c r="M30" s="64">
        <v>274240.98</v>
      </c>
      <c r="N30" s="14">
        <v>0</v>
      </c>
      <c r="O30" s="14">
        <f t="shared" si="2"/>
        <v>274240.98</v>
      </c>
      <c r="P30" s="63">
        <f t="shared" si="3"/>
        <v>0</v>
      </c>
      <c r="Q30" s="129"/>
      <c r="R30" s="15">
        <v>-1.0000000009313226E-2</v>
      </c>
    </row>
    <row r="31" spans="2:18" ht="37.5" x14ac:dyDescent="0.3">
      <c r="B31" s="60" t="s">
        <v>107</v>
      </c>
      <c r="C31" s="61" t="s">
        <v>28</v>
      </c>
      <c r="D31" s="61" t="s">
        <v>108</v>
      </c>
      <c r="E31" s="62">
        <v>2616669.44</v>
      </c>
      <c r="F31" s="62">
        <v>973394.56</v>
      </c>
      <c r="G31" s="62">
        <v>973394.56</v>
      </c>
      <c r="H31" s="62">
        <v>0</v>
      </c>
      <c r="I31" s="14">
        <f t="shared" si="0"/>
        <v>973394.56</v>
      </c>
      <c r="J31" s="63">
        <f t="shared" si="1"/>
        <v>0</v>
      </c>
      <c r="K31" s="62">
        <v>2476427.29</v>
      </c>
      <c r="L31" s="62">
        <v>927914.03</v>
      </c>
      <c r="M31" s="64">
        <v>927914.03</v>
      </c>
      <c r="N31" s="14">
        <v>0</v>
      </c>
      <c r="O31" s="14">
        <f t="shared" si="2"/>
        <v>927914.03</v>
      </c>
      <c r="P31" s="63">
        <f t="shared" si="3"/>
        <v>0</v>
      </c>
      <c r="Q31" s="129"/>
      <c r="R31" s="15">
        <v>0</v>
      </c>
    </row>
    <row r="32" spans="2:18" ht="42" customHeight="1" x14ac:dyDescent="0.3">
      <c r="B32" s="60" t="s">
        <v>109</v>
      </c>
      <c r="C32" s="61" t="s">
        <v>28</v>
      </c>
      <c r="D32" s="61" t="s">
        <v>110</v>
      </c>
      <c r="E32" s="62">
        <v>75790.206940000004</v>
      </c>
      <c r="F32" s="62">
        <v>28476.13</v>
      </c>
      <c r="G32" s="62">
        <v>28469.63</v>
      </c>
      <c r="H32" s="62">
        <v>2</v>
      </c>
      <c r="I32" s="14">
        <f t="shared" si="0"/>
        <v>28471.63</v>
      </c>
      <c r="J32" s="63">
        <f t="shared" si="1"/>
        <v>4.5</v>
      </c>
      <c r="K32" s="62">
        <v>36142.402869999998</v>
      </c>
      <c r="L32" s="62">
        <v>11000.07</v>
      </c>
      <c r="M32" s="64">
        <v>11000.07</v>
      </c>
      <c r="N32" s="14">
        <v>0</v>
      </c>
      <c r="O32" s="14">
        <f t="shared" si="2"/>
        <v>11000.07</v>
      </c>
      <c r="P32" s="63">
        <f t="shared" si="3"/>
        <v>0</v>
      </c>
      <c r="Q32" s="129"/>
      <c r="R32" s="15">
        <v>-9.9999999983992893E-3</v>
      </c>
    </row>
    <row r="33" spans="2:18" s="23" customFormat="1" x14ac:dyDescent="0.3">
      <c r="B33" s="54" t="s">
        <v>111</v>
      </c>
      <c r="C33" s="55" t="s">
        <v>28</v>
      </c>
      <c r="D33" s="55" t="s">
        <v>58</v>
      </c>
      <c r="E33" s="56">
        <f>E34+E35+E36</f>
        <v>2155653.2428700002</v>
      </c>
      <c r="F33" s="56">
        <f>F34+F35+F36</f>
        <v>390327.94</v>
      </c>
      <c r="G33" s="57">
        <f>G34+G35+G36</f>
        <v>378946.94</v>
      </c>
      <c r="H33" s="13">
        <f>H34+H35+H36</f>
        <v>7656.7</v>
      </c>
      <c r="I33" s="13">
        <f t="shared" si="0"/>
        <v>386603.64</v>
      </c>
      <c r="J33" s="58">
        <f t="shared" si="1"/>
        <v>3724.2999999999884</v>
      </c>
      <c r="K33" s="56">
        <f>K34+K35+K36</f>
        <v>1722567.05051</v>
      </c>
      <c r="L33" s="56">
        <f>L34+L35+L36</f>
        <v>313350.45</v>
      </c>
      <c r="M33" s="59">
        <f>M34+M35+M36</f>
        <v>306352.93</v>
      </c>
      <c r="N33" s="13">
        <f>N34+N35+N36</f>
        <v>4989.8899999999994</v>
      </c>
      <c r="O33" s="13">
        <f t="shared" si="2"/>
        <v>311342.82</v>
      </c>
      <c r="P33" s="58">
        <f t="shared" si="3"/>
        <v>2007.6300000000047</v>
      </c>
      <c r="Q33" s="130"/>
    </row>
    <row r="34" spans="2:18" x14ac:dyDescent="0.3">
      <c r="B34" s="65" t="s">
        <v>112</v>
      </c>
      <c r="C34" s="61" t="s">
        <v>28</v>
      </c>
      <c r="D34" s="61" t="s">
        <v>95</v>
      </c>
      <c r="E34" s="62">
        <v>625302.28346262104</v>
      </c>
      <c r="F34" s="62">
        <v>96977.3</v>
      </c>
      <c r="G34" s="66">
        <v>94555.8</v>
      </c>
      <c r="H34" s="14">
        <v>2421.5</v>
      </c>
      <c r="I34" s="14">
        <f t="shared" si="0"/>
        <v>96977.3</v>
      </c>
      <c r="J34" s="63">
        <f t="shared" si="1"/>
        <v>0</v>
      </c>
      <c r="K34" s="62">
        <v>461063.19273330999</v>
      </c>
      <c r="L34" s="62">
        <v>74828</v>
      </c>
      <c r="M34" s="64">
        <v>73188.31</v>
      </c>
      <c r="N34" s="14">
        <v>1639.69</v>
      </c>
      <c r="O34" s="14">
        <f t="shared" si="2"/>
        <v>74828</v>
      </c>
      <c r="P34" s="63">
        <f t="shared" si="3"/>
        <v>0</v>
      </c>
      <c r="Q34" s="131" t="s">
        <v>96</v>
      </c>
    </row>
    <row r="35" spans="2:18" x14ac:dyDescent="0.3">
      <c r="B35" s="65" t="s">
        <v>113</v>
      </c>
      <c r="C35" s="61" t="s">
        <v>28</v>
      </c>
      <c r="D35" s="61" t="s">
        <v>95</v>
      </c>
      <c r="E35" s="62">
        <v>617676.64878199098</v>
      </c>
      <c r="F35" s="62">
        <v>115468.24</v>
      </c>
      <c r="G35" s="66">
        <v>110233.04</v>
      </c>
      <c r="H35" s="14">
        <v>5235.2</v>
      </c>
      <c r="I35" s="14">
        <f t="shared" si="0"/>
        <v>115468.23999999999</v>
      </c>
      <c r="J35" s="63">
        <f t="shared" si="1"/>
        <v>0</v>
      </c>
      <c r="K35" s="62">
        <v>483661.64003330999</v>
      </c>
      <c r="L35" s="62">
        <v>88367.7</v>
      </c>
      <c r="M35" s="64">
        <v>85017.5</v>
      </c>
      <c r="N35" s="14">
        <v>3350.2</v>
      </c>
      <c r="O35" s="14">
        <f t="shared" si="2"/>
        <v>88367.7</v>
      </c>
      <c r="P35" s="63">
        <f t="shared" si="3"/>
        <v>0</v>
      </c>
      <c r="Q35" s="132"/>
    </row>
    <row r="36" spans="2:18" x14ac:dyDescent="0.3">
      <c r="B36" s="65" t="s">
        <v>114</v>
      </c>
      <c r="C36" s="61" t="s">
        <v>28</v>
      </c>
      <c r="D36" s="61" t="s">
        <v>95</v>
      </c>
      <c r="E36" s="62">
        <v>912674.31062538805</v>
      </c>
      <c r="F36" s="62">
        <v>177882.4</v>
      </c>
      <c r="G36" s="66">
        <v>174158.1</v>
      </c>
      <c r="H36" s="14">
        <v>0</v>
      </c>
      <c r="I36" s="14">
        <f t="shared" si="0"/>
        <v>174158.1</v>
      </c>
      <c r="J36" s="63">
        <f t="shared" si="1"/>
        <v>3724.2999999999884</v>
      </c>
      <c r="K36" s="62">
        <v>777842.21774338</v>
      </c>
      <c r="L36" s="62">
        <v>150154.75</v>
      </c>
      <c r="M36" s="64">
        <v>148147.12</v>
      </c>
      <c r="N36" s="14">
        <v>0</v>
      </c>
      <c r="O36" s="14">
        <f t="shared" si="2"/>
        <v>148147.12</v>
      </c>
      <c r="P36" s="63">
        <f t="shared" si="3"/>
        <v>2007.6300000000047</v>
      </c>
      <c r="Q36" s="132"/>
    </row>
    <row r="37" spans="2:18" ht="56.25" x14ac:dyDescent="0.3">
      <c r="B37" s="67" t="s">
        <v>115</v>
      </c>
      <c r="C37" s="61" t="s">
        <v>116</v>
      </c>
      <c r="D37" s="61" t="s">
        <v>95</v>
      </c>
      <c r="E37" s="62">
        <f>E38+E39+E40</f>
        <v>7108.4035000000003</v>
      </c>
      <c r="F37" s="62">
        <f>F38+F39+F40</f>
        <v>1321.75</v>
      </c>
      <c r="G37" s="66">
        <f>G38+G39+G40</f>
        <v>1287.04</v>
      </c>
      <c r="H37" s="14">
        <f>H38+H39+H40</f>
        <v>23.630000000000003</v>
      </c>
      <c r="I37" s="14">
        <f t="shared" si="0"/>
        <v>1310.67</v>
      </c>
      <c r="J37" s="63">
        <f t="shared" si="1"/>
        <v>11.079999999999927</v>
      </c>
      <c r="K37" s="62">
        <f>K38+K39+K40</f>
        <v>7093.9400000000005</v>
      </c>
      <c r="L37" s="62">
        <f>L38+L39+L40</f>
        <v>1306.3</v>
      </c>
      <c r="M37" s="64">
        <f>M38+M39+M40</f>
        <v>1283.08</v>
      </c>
      <c r="N37" s="14">
        <f>N38+N39+N40</f>
        <v>17.22</v>
      </c>
      <c r="O37" s="14">
        <f t="shared" si="2"/>
        <v>1300.3</v>
      </c>
      <c r="P37" s="63">
        <f t="shared" si="3"/>
        <v>6</v>
      </c>
      <c r="Q37" s="132"/>
    </row>
    <row r="38" spans="2:18" x14ac:dyDescent="0.3">
      <c r="B38" s="65" t="s">
        <v>112</v>
      </c>
      <c r="C38" s="61" t="s">
        <v>116</v>
      </c>
      <c r="D38" s="61" t="s">
        <v>95</v>
      </c>
      <c r="E38" s="62">
        <v>1175.5540000000001</v>
      </c>
      <c r="F38" s="62">
        <v>197.9</v>
      </c>
      <c r="G38" s="66">
        <v>192</v>
      </c>
      <c r="H38" s="14">
        <v>5.9</v>
      </c>
      <c r="I38" s="14">
        <f t="shared" si="0"/>
        <v>197.9</v>
      </c>
      <c r="J38" s="63">
        <f t="shared" si="1"/>
        <v>0</v>
      </c>
      <c r="K38" s="62">
        <v>1163.6105</v>
      </c>
      <c r="L38" s="62">
        <v>201.67</v>
      </c>
      <c r="M38" s="64">
        <v>197.47</v>
      </c>
      <c r="N38" s="14">
        <v>4.2</v>
      </c>
      <c r="O38" s="14">
        <f t="shared" si="2"/>
        <v>201.67</v>
      </c>
      <c r="P38" s="63">
        <f t="shared" si="3"/>
        <v>0</v>
      </c>
      <c r="Q38" s="132"/>
    </row>
    <row r="39" spans="2:18" x14ac:dyDescent="0.3">
      <c r="B39" s="65" t="s">
        <v>113</v>
      </c>
      <c r="C39" s="61" t="s">
        <v>116</v>
      </c>
      <c r="D39" s="61" t="s">
        <v>95</v>
      </c>
      <c r="E39" s="62">
        <v>1850.837</v>
      </c>
      <c r="F39" s="62">
        <v>357.3</v>
      </c>
      <c r="G39" s="66">
        <v>339.57</v>
      </c>
      <c r="H39" s="14">
        <v>17.73</v>
      </c>
      <c r="I39" s="14">
        <f t="shared" si="0"/>
        <v>357.3</v>
      </c>
      <c r="J39" s="63">
        <f t="shared" si="1"/>
        <v>0</v>
      </c>
      <c r="K39" s="62">
        <v>1768.3015</v>
      </c>
      <c r="L39" s="62">
        <v>336.27</v>
      </c>
      <c r="M39" s="64">
        <v>323.25</v>
      </c>
      <c r="N39" s="14">
        <v>13.02</v>
      </c>
      <c r="O39" s="14">
        <f t="shared" si="2"/>
        <v>336.27</v>
      </c>
      <c r="P39" s="63">
        <f t="shared" si="3"/>
        <v>0</v>
      </c>
      <c r="Q39" s="132"/>
    </row>
    <row r="40" spans="2:18" x14ac:dyDescent="0.3">
      <c r="B40" s="65" t="s">
        <v>114</v>
      </c>
      <c r="C40" s="61" t="s">
        <v>116</v>
      </c>
      <c r="D40" s="61" t="s">
        <v>95</v>
      </c>
      <c r="E40" s="62">
        <v>4082.0124999999998</v>
      </c>
      <c r="F40" s="62">
        <v>766.55</v>
      </c>
      <c r="G40" s="66">
        <v>755.47</v>
      </c>
      <c r="H40" s="14">
        <v>0</v>
      </c>
      <c r="I40" s="14">
        <f t="shared" si="0"/>
        <v>755.47</v>
      </c>
      <c r="J40" s="63">
        <f t="shared" si="1"/>
        <v>11.079999999999927</v>
      </c>
      <c r="K40" s="62">
        <v>4162.0280000000002</v>
      </c>
      <c r="L40" s="62">
        <v>768.36</v>
      </c>
      <c r="M40" s="64">
        <v>762.36</v>
      </c>
      <c r="N40" s="14">
        <v>0</v>
      </c>
      <c r="O40" s="14">
        <f t="shared" si="2"/>
        <v>762.36</v>
      </c>
      <c r="P40" s="63">
        <f t="shared" si="3"/>
        <v>6</v>
      </c>
      <c r="Q40" s="133"/>
    </row>
    <row r="41" spans="2:18" s="23" customFormat="1" ht="112.5" x14ac:dyDescent="0.3">
      <c r="B41" s="54" t="s">
        <v>117</v>
      </c>
      <c r="C41" s="55" t="s">
        <v>28</v>
      </c>
      <c r="D41" s="55" t="s">
        <v>61</v>
      </c>
      <c r="E41" s="56">
        <v>629100.65402000002</v>
      </c>
      <c r="F41" s="56">
        <v>116075.37</v>
      </c>
      <c r="G41" s="56">
        <v>112709.61</v>
      </c>
      <c r="H41" s="56">
        <v>2239.09</v>
      </c>
      <c r="I41" s="13">
        <f t="shared" si="0"/>
        <v>114948.7</v>
      </c>
      <c r="J41" s="58">
        <f t="shared" si="1"/>
        <v>1126.6699999999983</v>
      </c>
      <c r="K41" s="56">
        <v>512217.70711000002</v>
      </c>
      <c r="L41" s="56">
        <v>93753.466289999997</v>
      </c>
      <c r="M41" s="59">
        <v>91642.479609999995</v>
      </c>
      <c r="N41" s="13">
        <v>1501.5762999999999</v>
      </c>
      <c r="O41" s="13">
        <f t="shared" si="2"/>
        <v>93144.055909999995</v>
      </c>
      <c r="P41" s="58">
        <f t="shared" si="3"/>
        <v>609.41038000000117</v>
      </c>
      <c r="Q41" s="128" t="s">
        <v>30</v>
      </c>
    </row>
    <row r="42" spans="2:18" s="23" customFormat="1" x14ac:dyDescent="0.3">
      <c r="B42" s="54" t="s">
        <v>118</v>
      </c>
      <c r="C42" s="55" t="s">
        <v>28</v>
      </c>
      <c r="D42" s="55" t="s">
        <v>63</v>
      </c>
      <c r="E42" s="56">
        <v>1098965.5214199999</v>
      </c>
      <c r="F42" s="56">
        <v>246512.87</v>
      </c>
      <c r="G42" s="56">
        <v>245966.37</v>
      </c>
      <c r="H42" s="56">
        <v>112.29</v>
      </c>
      <c r="I42" s="13">
        <f t="shared" si="0"/>
        <v>246078.66</v>
      </c>
      <c r="J42" s="58">
        <f t="shared" si="1"/>
        <v>434.20999999999185</v>
      </c>
      <c r="K42" s="56">
        <v>1040951.87337</v>
      </c>
      <c r="L42" s="56">
        <v>219516.68</v>
      </c>
      <c r="M42" s="59">
        <v>219250.69</v>
      </c>
      <c r="N42" s="13">
        <v>52.02</v>
      </c>
      <c r="O42" s="13">
        <f t="shared" si="2"/>
        <v>219302.71</v>
      </c>
      <c r="P42" s="58">
        <f t="shared" si="3"/>
        <v>213.97000000000116</v>
      </c>
      <c r="Q42" s="134"/>
      <c r="R42" s="68">
        <v>1.0000000009313226E-2</v>
      </c>
    </row>
    <row r="43" spans="2:18" s="23" customFormat="1" ht="40.5" customHeight="1" x14ac:dyDescent="0.3">
      <c r="B43" s="54" t="s">
        <v>119</v>
      </c>
      <c r="C43" s="55" t="s">
        <v>28</v>
      </c>
      <c r="D43" s="55" t="s">
        <v>120</v>
      </c>
      <c r="E43" s="56">
        <f>E44+E45</f>
        <v>113162.48341</v>
      </c>
      <c r="F43" s="56">
        <f>F44+F45</f>
        <v>18427.75</v>
      </c>
      <c r="G43" s="57">
        <f>G44+G45</f>
        <v>18406.23</v>
      </c>
      <c r="H43" s="13">
        <f>H44+H45</f>
        <v>3.62</v>
      </c>
      <c r="I43" s="13">
        <f t="shared" si="0"/>
        <v>18409.849999999999</v>
      </c>
      <c r="J43" s="58">
        <f t="shared" si="1"/>
        <v>17.900000000001455</v>
      </c>
      <c r="K43" s="56">
        <f>K44+K45</f>
        <v>102581.17075999999</v>
      </c>
      <c r="L43" s="56">
        <f>L44+L45</f>
        <v>22906.07</v>
      </c>
      <c r="M43" s="59">
        <f>M44+M45</f>
        <v>22894.49</v>
      </c>
      <c r="N43" s="13">
        <f>N44+N45</f>
        <v>0.5</v>
      </c>
      <c r="O43" s="13">
        <f t="shared" si="2"/>
        <v>22894.99</v>
      </c>
      <c r="P43" s="58">
        <f t="shared" si="3"/>
        <v>11.079999999998108</v>
      </c>
      <c r="Q43" s="134"/>
    </row>
    <row r="44" spans="2:18" x14ac:dyDescent="0.3">
      <c r="B44" s="67" t="s">
        <v>121</v>
      </c>
      <c r="C44" s="61" t="s">
        <v>28</v>
      </c>
      <c r="D44" s="69">
        <v>161</v>
      </c>
      <c r="E44" s="62">
        <v>113162.48341</v>
      </c>
      <c r="F44" s="62">
        <v>18427.75</v>
      </c>
      <c r="G44" s="62">
        <v>18406.23</v>
      </c>
      <c r="H44" s="62">
        <v>3.62</v>
      </c>
      <c r="I44" s="14">
        <f t="shared" si="0"/>
        <v>18409.849999999999</v>
      </c>
      <c r="J44" s="63">
        <f t="shared" si="1"/>
        <v>17.900000000001455</v>
      </c>
      <c r="K44" s="62">
        <v>102581.17075999999</v>
      </c>
      <c r="L44" s="62">
        <v>22906.07</v>
      </c>
      <c r="M44" s="64">
        <v>22894.49</v>
      </c>
      <c r="N44" s="14">
        <v>0.5</v>
      </c>
      <c r="O44" s="14">
        <f t="shared" si="2"/>
        <v>22894.99</v>
      </c>
      <c r="P44" s="63">
        <f t="shared" si="3"/>
        <v>11.079999999998108</v>
      </c>
      <c r="Q44" s="134"/>
      <c r="R44" s="15">
        <v>-1.0000000002037268E-2</v>
      </c>
    </row>
    <row r="45" spans="2:18" x14ac:dyDescent="0.3">
      <c r="B45" s="67" t="s">
        <v>122</v>
      </c>
      <c r="C45" s="61" t="s">
        <v>28</v>
      </c>
      <c r="D45" s="69">
        <v>162</v>
      </c>
      <c r="E45" s="62">
        <v>0</v>
      </c>
      <c r="F45" s="62">
        <v>0</v>
      </c>
      <c r="G45" s="62">
        <v>0</v>
      </c>
      <c r="H45" s="62">
        <v>0</v>
      </c>
      <c r="I45" s="14">
        <f t="shared" si="0"/>
        <v>0</v>
      </c>
      <c r="J45" s="63">
        <f t="shared" si="1"/>
        <v>0</v>
      </c>
      <c r="K45" s="62">
        <v>0</v>
      </c>
      <c r="L45" s="62">
        <v>0</v>
      </c>
      <c r="M45" s="64">
        <v>0</v>
      </c>
      <c r="N45" s="14">
        <v>0</v>
      </c>
      <c r="O45" s="14">
        <f t="shared" si="2"/>
        <v>0</v>
      </c>
      <c r="P45" s="63">
        <f t="shared" si="3"/>
        <v>0</v>
      </c>
      <c r="Q45" s="134"/>
    </row>
    <row r="46" spans="2:18" s="23" customFormat="1" ht="37.5" x14ac:dyDescent="0.3">
      <c r="B46" s="54" t="s">
        <v>123</v>
      </c>
      <c r="C46" s="55" t="s">
        <v>28</v>
      </c>
      <c r="D46" s="55" t="s">
        <v>124</v>
      </c>
      <c r="E46" s="56">
        <v>98147.335000000006</v>
      </c>
      <c r="F46" s="56">
        <v>22337.95</v>
      </c>
      <c r="G46" s="56">
        <v>21646.01</v>
      </c>
      <c r="H46" s="56">
        <v>514.75</v>
      </c>
      <c r="I46" s="13">
        <f t="shared" si="0"/>
        <v>22160.76</v>
      </c>
      <c r="J46" s="58">
        <f t="shared" si="1"/>
        <v>177.19000000000233</v>
      </c>
      <c r="K46" s="56">
        <v>67561.583780000001</v>
      </c>
      <c r="L46" s="56">
        <v>14878.92</v>
      </c>
      <c r="M46" s="59">
        <v>14490.78</v>
      </c>
      <c r="N46" s="13">
        <v>290.75</v>
      </c>
      <c r="O46" s="13">
        <f t="shared" si="2"/>
        <v>14781.53</v>
      </c>
      <c r="P46" s="58">
        <f t="shared" si="3"/>
        <v>97.389999999999418</v>
      </c>
      <c r="Q46" s="134"/>
      <c r="R46" s="68">
        <v>0</v>
      </c>
    </row>
    <row r="47" spans="2:18" s="23" customFormat="1" ht="56.25" x14ac:dyDescent="0.3">
      <c r="B47" s="54" t="s">
        <v>125</v>
      </c>
      <c r="C47" s="55" t="s">
        <v>28</v>
      </c>
      <c r="D47" s="55" t="s">
        <v>126</v>
      </c>
      <c r="E47" s="56">
        <v>391836.1</v>
      </c>
      <c r="F47" s="56">
        <v>49441.32</v>
      </c>
      <c r="G47" s="56">
        <v>49441.32</v>
      </c>
      <c r="H47" s="56">
        <v>0</v>
      </c>
      <c r="I47" s="13">
        <f t="shared" si="0"/>
        <v>49441.32</v>
      </c>
      <c r="J47" s="58">
        <f t="shared" si="1"/>
        <v>0</v>
      </c>
      <c r="K47" s="56">
        <v>370123.31</v>
      </c>
      <c r="L47" s="56">
        <v>53117.71</v>
      </c>
      <c r="M47" s="56">
        <v>52977.423768001659</v>
      </c>
      <c r="N47" s="56">
        <v>140.29623199834353</v>
      </c>
      <c r="O47" s="13">
        <f t="shared" si="2"/>
        <v>53117.72</v>
      </c>
      <c r="P47" s="58">
        <f t="shared" si="3"/>
        <v>-1.0000000002037268E-2</v>
      </c>
      <c r="Q47" s="135"/>
      <c r="R47" s="68">
        <v>0</v>
      </c>
    </row>
    <row r="48" spans="2:18" s="23" customFormat="1" x14ac:dyDescent="0.3">
      <c r="B48" s="54" t="s">
        <v>51</v>
      </c>
      <c r="C48" s="55" t="s">
        <v>28</v>
      </c>
      <c r="D48" s="55" t="s">
        <v>127</v>
      </c>
      <c r="E48" s="56">
        <f>('1.1. ХЭС'!E20+'1.1. ХЭС'!E22)-E20-E28-E33-E41-E42-E43-E46</f>
        <v>268557.66604999854</v>
      </c>
      <c r="F48" s="56">
        <f>('1.1. ХЭС'!F20+'1.1. ХЭС'!F22)-F20-F28-F33-F41-F42-F43-F46</f>
        <v>123235.05000000024</v>
      </c>
      <c r="G48" s="57">
        <f>('1.1. ХЭС'!G20+'1.1. ХЭС'!G22)-G20-G28-G33-G41-G42-G43-G46</f>
        <v>120871.27000000018</v>
      </c>
      <c r="H48" s="13">
        <f>('1.1. ХЭС'!H20+'1.1. ХЭС'!H22)-H20-H28-H33-H41-H42-H43-H46</f>
        <v>2001.9100000000008</v>
      </c>
      <c r="I48" s="13">
        <f t="shared" si="0"/>
        <v>122873.18000000018</v>
      </c>
      <c r="J48" s="58">
        <f t="shared" si="1"/>
        <v>361.87000000005355</v>
      </c>
      <c r="K48" s="56">
        <f>('1.1. ХЭС'!J20+'1.1. ХЭС'!J22)-K20-K28-K33-K41-K42-K43-K46</f>
        <v>252455.72383188875</v>
      </c>
      <c r="L48" s="56">
        <f>('1.1. ХЭС'!K20+'1.1. ХЭС'!K22)-L20-L28-L33-L41-L42-L43-L46</f>
        <v>114237.60370999969</v>
      </c>
      <c r="M48" s="59">
        <f>('1.1. ХЭС'!L20+'1.1. ХЭС'!L22)-M20-M28-M33-M41-M42-M43-M46</f>
        <v>110350.11038999977</v>
      </c>
      <c r="N48" s="13">
        <f>('1.1. ХЭС'!M20+'1.1. ХЭС'!M22)-N20-N28-N33-N41-N42-N43-N46</f>
        <v>2829.4937000000023</v>
      </c>
      <c r="O48" s="13">
        <f t="shared" si="2"/>
        <v>113179.60408999978</v>
      </c>
      <c r="P48" s="58">
        <f t="shared" si="3"/>
        <v>1057.999619999915</v>
      </c>
      <c r="Q48" s="136"/>
    </row>
    <row r="49" spans="2:18" s="23" customFormat="1" ht="56.25" x14ac:dyDescent="0.3">
      <c r="B49" s="70" t="s">
        <v>128</v>
      </c>
      <c r="C49" s="55" t="s">
        <v>28</v>
      </c>
      <c r="D49" s="55" t="s">
        <v>129</v>
      </c>
      <c r="E49" s="56">
        <f>E50+E51+E52+E53+E54</f>
        <v>211690.51762067003</v>
      </c>
      <c r="F49" s="56">
        <f>F50+F51+F52+F53+F54</f>
        <v>30080.584473293704</v>
      </c>
      <c r="G49" s="57">
        <f>G50+G51+G52+G53+G54</f>
        <v>23819.692755530246</v>
      </c>
      <c r="H49" s="13">
        <f>H50+H51+H52+H53+H54</f>
        <v>0</v>
      </c>
      <c r="I49" s="13">
        <f t="shared" si="0"/>
        <v>23819.692755530246</v>
      </c>
      <c r="J49" s="58">
        <f t="shared" si="1"/>
        <v>6260.8917177634576</v>
      </c>
      <c r="K49" s="56">
        <f>K50+K51+K52+K53+K54</f>
        <v>140626.39798700198</v>
      </c>
      <c r="L49" s="56">
        <f>L50+L51+L52+L53+L54</f>
        <v>20904.010154327396</v>
      </c>
      <c r="M49" s="59">
        <f>M50+M51+M52+M53+M54</f>
        <v>17112.969936478599</v>
      </c>
      <c r="N49" s="13">
        <f>N50+N51+N52+N53+N54</f>
        <v>0</v>
      </c>
      <c r="O49" s="13">
        <f t="shared" si="2"/>
        <v>17112.969936478599</v>
      </c>
      <c r="P49" s="58">
        <f t="shared" si="3"/>
        <v>3791.0402178487966</v>
      </c>
      <c r="Q49" s="71"/>
    </row>
    <row r="50" spans="2:18" x14ac:dyDescent="0.3">
      <c r="B50" s="72" t="s">
        <v>130</v>
      </c>
      <c r="C50" s="61"/>
      <c r="D50" s="61" t="s">
        <v>131</v>
      </c>
      <c r="E50" s="73">
        <v>0</v>
      </c>
      <c r="F50" s="73">
        <v>0</v>
      </c>
      <c r="G50" s="73">
        <v>0</v>
      </c>
      <c r="H50" s="73">
        <v>0</v>
      </c>
      <c r="I50" s="74">
        <f t="shared" si="0"/>
        <v>0</v>
      </c>
      <c r="J50" s="75">
        <f t="shared" si="1"/>
        <v>0</v>
      </c>
      <c r="K50" s="73">
        <v>0</v>
      </c>
      <c r="L50" s="73">
        <v>0</v>
      </c>
      <c r="M50" s="73">
        <v>0</v>
      </c>
      <c r="N50" s="73">
        <v>0</v>
      </c>
      <c r="O50" s="74">
        <f t="shared" si="2"/>
        <v>0</v>
      </c>
      <c r="P50" s="75">
        <f t="shared" si="3"/>
        <v>0</v>
      </c>
      <c r="Q50" s="76"/>
    </row>
    <row r="51" spans="2:18" x14ac:dyDescent="0.3">
      <c r="B51" s="72" t="s">
        <v>132</v>
      </c>
      <c r="C51" s="61" t="s">
        <v>28</v>
      </c>
      <c r="D51" s="61" t="s">
        <v>133</v>
      </c>
      <c r="E51" s="62">
        <v>0</v>
      </c>
      <c r="F51" s="62">
        <v>0</v>
      </c>
      <c r="G51" s="62">
        <v>0</v>
      </c>
      <c r="H51" s="62">
        <v>0</v>
      </c>
      <c r="I51" s="14">
        <f t="shared" si="0"/>
        <v>0</v>
      </c>
      <c r="J51" s="63">
        <f t="shared" si="1"/>
        <v>0</v>
      </c>
      <c r="K51" s="62">
        <v>0</v>
      </c>
      <c r="L51" s="62">
        <v>0</v>
      </c>
      <c r="M51" s="62">
        <v>0</v>
      </c>
      <c r="N51" s="62">
        <v>0</v>
      </c>
      <c r="O51" s="14">
        <f t="shared" si="2"/>
        <v>0</v>
      </c>
      <c r="P51" s="63">
        <f t="shared" si="3"/>
        <v>0</v>
      </c>
      <c r="Q51" s="77" t="s">
        <v>35</v>
      </c>
    </row>
    <row r="52" spans="2:18" x14ac:dyDescent="0.3">
      <c r="B52" s="72" t="s">
        <v>134</v>
      </c>
      <c r="C52" s="61" t="s">
        <v>28</v>
      </c>
      <c r="D52" s="61" t="s">
        <v>135</v>
      </c>
      <c r="E52" s="62">
        <v>0</v>
      </c>
      <c r="F52" s="62">
        <v>0</v>
      </c>
      <c r="G52" s="62">
        <v>0</v>
      </c>
      <c r="H52" s="62">
        <v>0</v>
      </c>
      <c r="I52" s="14">
        <f t="shared" si="0"/>
        <v>0</v>
      </c>
      <c r="J52" s="63">
        <f t="shared" si="1"/>
        <v>0</v>
      </c>
      <c r="K52" s="62">
        <v>0</v>
      </c>
      <c r="L52" s="62">
        <v>0</v>
      </c>
      <c r="M52" s="62">
        <v>0</v>
      </c>
      <c r="N52" s="62">
        <v>0</v>
      </c>
      <c r="O52" s="14">
        <f t="shared" si="2"/>
        <v>0</v>
      </c>
      <c r="P52" s="63">
        <f t="shared" si="3"/>
        <v>0</v>
      </c>
      <c r="Q52" s="77" t="s">
        <v>35</v>
      </c>
    </row>
    <row r="53" spans="2:18" ht="65.099999999999994" customHeight="1" x14ac:dyDescent="0.3">
      <c r="B53" s="72" t="s">
        <v>136</v>
      </c>
      <c r="C53" s="61" t="s">
        <v>28</v>
      </c>
      <c r="D53" s="61" t="s">
        <v>137</v>
      </c>
      <c r="E53" s="62">
        <v>115883.5986406703</v>
      </c>
      <c r="F53" s="62">
        <v>20531.024473293699</v>
      </c>
      <c r="G53" s="66">
        <v>20101.169161886348</v>
      </c>
      <c r="H53" s="14">
        <v>0</v>
      </c>
      <c r="I53" s="14">
        <f t="shared" si="0"/>
        <v>20101.169161886348</v>
      </c>
      <c r="J53" s="63">
        <f t="shared" si="1"/>
        <v>429.85531140735111</v>
      </c>
      <c r="K53" s="62">
        <v>83672.14798700239</v>
      </c>
      <c r="L53" s="62">
        <v>13448.8501543274</v>
      </c>
      <c r="M53" s="64">
        <v>13269.033564873303</v>
      </c>
      <c r="N53" s="14">
        <v>0</v>
      </c>
      <c r="O53" s="14">
        <f t="shared" si="2"/>
        <v>13269.033564873303</v>
      </c>
      <c r="P53" s="63">
        <f t="shared" si="3"/>
        <v>179.81658945409617</v>
      </c>
      <c r="Q53" s="128" t="s">
        <v>138</v>
      </c>
    </row>
    <row r="54" spans="2:18" ht="65.099999999999994" customHeight="1" x14ac:dyDescent="0.3">
      <c r="B54" s="72" t="s">
        <v>139</v>
      </c>
      <c r="C54" s="61" t="s">
        <v>28</v>
      </c>
      <c r="D54" s="61" t="s">
        <v>140</v>
      </c>
      <c r="E54" s="62">
        <f>('1.1. ХЭС'!E26+'1.1. ХЭС'!E28)-E53-E47</f>
        <v>95806.918979999726</v>
      </c>
      <c r="F54" s="62">
        <f>('1.1. ХЭС'!F26+'1.1. ХЭС'!F28)-F53-F47</f>
        <v>9549.5600000000049</v>
      </c>
      <c r="G54" s="66">
        <f>('1.1. ХЭС'!G26+'1.1. ХЭС'!G28)-G53-G47</f>
        <v>3718.5235936438985</v>
      </c>
      <c r="H54" s="14">
        <f>('1.1. ХЭС'!H26+'1.1. ХЭС'!H28)-H53-H47</f>
        <v>0</v>
      </c>
      <c r="I54" s="14">
        <f t="shared" si="0"/>
        <v>3718.5235936438985</v>
      </c>
      <c r="J54" s="63">
        <f t="shared" si="1"/>
        <v>5831.0364063561065</v>
      </c>
      <c r="K54" s="62">
        <f>('1.1. ХЭС'!J26+'1.1. ХЭС'!J28)-K53-K47</f>
        <v>56954.249999999593</v>
      </c>
      <c r="L54" s="62">
        <f>('1.1. ХЭС'!K26+'1.1. ХЭС'!K28)-L53-L47</f>
        <v>7455.1599999999962</v>
      </c>
      <c r="M54" s="64">
        <f>('1.1. ХЭС'!L26+'1.1. ХЭС'!L28)-M53-M47</f>
        <v>3843.9363716052976</v>
      </c>
      <c r="N54" s="14">
        <f>('1.1. ХЭС'!M26+'1.1. ХЭС'!M28)-N53-N47</f>
        <v>0</v>
      </c>
      <c r="O54" s="14">
        <f t="shared" si="2"/>
        <v>3843.9363716052976</v>
      </c>
      <c r="P54" s="63">
        <f t="shared" si="3"/>
        <v>3611.2236283946986</v>
      </c>
      <c r="Q54" s="130"/>
    </row>
    <row r="55" spans="2:18" s="23" customFormat="1" ht="37.5" x14ac:dyDescent="0.3">
      <c r="B55" s="70" t="s">
        <v>141</v>
      </c>
      <c r="C55" s="55" t="s">
        <v>28</v>
      </c>
      <c r="D55" s="55" t="s">
        <v>142</v>
      </c>
      <c r="E55" s="56">
        <v>275351.71081550204</v>
      </c>
      <c r="F55" s="56">
        <v>76623.84343199998</v>
      </c>
      <c r="G55" s="57">
        <v>72062.063707975205</v>
      </c>
      <c r="H55" s="13">
        <v>-174.72523890194</v>
      </c>
      <c r="I55" s="13">
        <f t="shared" si="0"/>
        <v>71887.338469073264</v>
      </c>
      <c r="J55" s="58">
        <f t="shared" si="1"/>
        <v>4736.504962926716</v>
      </c>
      <c r="K55" s="56">
        <v>-211766.99999999997</v>
      </c>
      <c r="L55" s="56">
        <v>40912.120000000003</v>
      </c>
      <c r="M55" s="59">
        <v>34935.35</v>
      </c>
      <c r="N55" s="13">
        <v>4009.3</v>
      </c>
      <c r="O55" s="13">
        <f t="shared" si="2"/>
        <v>38944.65</v>
      </c>
      <c r="P55" s="58">
        <f t="shared" si="3"/>
        <v>1967.4700000000012</v>
      </c>
      <c r="Q55" s="71"/>
      <c r="R55" s="68">
        <v>1.3431999963358976E-2</v>
      </c>
    </row>
    <row r="56" spans="2:18" ht="26.25" customHeight="1" x14ac:dyDescent="0.3">
      <c r="B56" s="78" t="s">
        <v>143</v>
      </c>
      <c r="C56" s="79"/>
      <c r="D56" s="79"/>
      <c r="E56" s="80"/>
      <c r="F56" s="80"/>
      <c r="G56" s="81"/>
      <c r="H56" s="81"/>
      <c r="I56" s="14"/>
      <c r="J56" s="82"/>
      <c r="K56" s="80"/>
      <c r="L56" s="80"/>
      <c r="M56" s="83"/>
      <c r="N56" s="81"/>
      <c r="O56" s="81"/>
      <c r="P56" s="82"/>
      <c r="Q56" s="84"/>
    </row>
    <row r="57" spans="2:18" ht="60" customHeight="1" x14ac:dyDescent="0.3">
      <c r="B57" s="85" t="s">
        <v>144</v>
      </c>
      <c r="C57" s="61" t="s">
        <v>28</v>
      </c>
      <c r="D57" s="61" t="s">
        <v>145</v>
      </c>
      <c r="E57" s="62">
        <v>9109176.2348999996</v>
      </c>
      <c r="F57" s="62">
        <v>2189506.5511699999</v>
      </c>
      <c r="G57" s="66">
        <v>2178527.0850499999</v>
      </c>
      <c r="H57" s="14">
        <v>8026.2605700000004</v>
      </c>
      <c r="I57" s="14">
        <f t="shared" ref="I57:I65" si="4">G57+H57</f>
        <v>2186553.3456199998</v>
      </c>
      <c r="J57" s="63">
        <f t="shared" si="1"/>
        <v>2953.2055500000715</v>
      </c>
      <c r="K57" s="62">
        <v>8227802.5302999998</v>
      </c>
      <c r="L57" s="62">
        <v>2065611.4953299998</v>
      </c>
      <c r="M57" s="64">
        <v>2057756.5299500001</v>
      </c>
      <c r="N57" s="14">
        <v>5361.8143</v>
      </c>
      <c r="O57" s="14">
        <f t="shared" ref="O57:O65" si="5">M57+N57</f>
        <v>2063118.3442500001</v>
      </c>
      <c r="P57" s="63">
        <f t="shared" si="3"/>
        <v>2493.1510799997486</v>
      </c>
      <c r="Q57" s="137" t="s">
        <v>30</v>
      </c>
    </row>
    <row r="58" spans="2:18" ht="60" customHeight="1" x14ac:dyDescent="0.3">
      <c r="B58" s="85" t="s">
        <v>146</v>
      </c>
      <c r="C58" s="61" t="s">
        <v>28</v>
      </c>
      <c r="D58" s="61" t="s">
        <v>147</v>
      </c>
      <c r="E58" s="62">
        <f>E19-E57</f>
        <v>2642510.4162700009</v>
      </c>
      <c r="F58" s="62">
        <f>F19-F57</f>
        <v>423278.95883000037</v>
      </c>
      <c r="G58" s="66">
        <f>G19-G57</f>
        <v>415383.91494999966</v>
      </c>
      <c r="H58" s="14">
        <f>H19-H57</f>
        <v>4625.2294300000012</v>
      </c>
      <c r="I58" s="14">
        <f t="shared" si="4"/>
        <v>420009.14437999966</v>
      </c>
      <c r="J58" s="63">
        <f t="shared" si="1"/>
        <v>3269.8144500007038</v>
      </c>
      <c r="K58" s="62">
        <f>K19-K57</f>
        <v>2220661.15196189</v>
      </c>
      <c r="L58" s="62">
        <f>L19-L57</f>
        <v>367497.02466999926</v>
      </c>
      <c r="M58" s="64">
        <f>M19-M57</f>
        <v>361310.90381800127</v>
      </c>
      <c r="N58" s="14">
        <f>N19-N57</f>
        <v>4497.6019319983461</v>
      </c>
      <c r="O58" s="14">
        <f t="shared" si="5"/>
        <v>365808.5057499996</v>
      </c>
      <c r="P58" s="63">
        <f t="shared" si="3"/>
        <v>1688.518919999653</v>
      </c>
      <c r="Q58" s="138"/>
    </row>
    <row r="59" spans="2:18" ht="75" x14ac:dyDescent="0.3">
      <c r="B59" s="85" t="s">
        <v>148</v>
      </c>
      <c r="C59" s="61" t="s">
        <v>28</v>
      </c>
      <c r="D59" s="69">
        <v>600</v>
      </c>
      <c r="E59" s="62">
        <v>816117.56529000006</v>
      </c>
      <c r="F59" s="62">
        <v>168887.90953</v>
      </c>
      <c r="G59" s="62">
        <v>142374.33170000001</v>
      </c>
      <c r="H59" s="62">
        <v>26513.577829999998</v>
      </c>
      <c r="I59" s="14">
        <f t="shared" si="4"/>
        <v>168887.90953</v>
      </c>
      <c r="J59" s="63">
        <f t="shared" si="1"/>
        <v>0</v>
      </c>
      <c r="K59" s="62">
        <v>619574.57787599997</v>
      </c>
      <c r="L59" s="62">
        <v>157175.89060000001</v>
      </c>
      <c r="M59" s="62">
        <v>72221.670079999996</v>
      </c>
      <c r="N59" s="62">
        <v>84954.220520000003</v>
      </c>
      <c r="O59" s="14">
        <f t="shared" si="5"/>
        <v>157175.89059999998</v>
      </c>
      <c r="P59" s="63">
        <f t="shared" si="3"/>
        <v>0</v>
      </c>
      <c r="Q59" s="77"/>
    </row>
    <row r="60" spans="2:18" s="23" customFormat="1" ht="37.5" x14ac:dyDescent="0.3">
      <c r="B60" s="86" t="s">
        <v>149</v>
      </c>
      <c r="C60" s="55" t="s">
        <v>28</v>
      </c>
      <c r="D60" s="87">
        <v>700</v>
      </c>
      <c r="E60" s="56">
        <f>SUM(E61:E64)</f>
        <v>247489.36801000001</v>
      </c>
      <c r="F60" s="56">
        <f>SUM(F61:F64)</f>
        <v>58081.380000000005</v>
      </c>
      <c r="G60" s="57">
        <f>SUM(G61:G64)</f>
        <v>58074.880000000005</v>
      </c>
      <c r="H60" s="13">
        <f>SUM(H61:H64)</f>
        <v>2</v>
      </c>
      <c r="I60" s="13">
        <f t="shared" si="4"/>
        <v>58076.880000000005</v>
      </c>
      <c r="J60" s="58">
        <f t="shared" si="1"/>
        <v>4.5</v>
      </c>
      <c r="K60" s="56">
        <v>207776.70387</v>
      </c>
      <c r="L60" s="56">
        <f>SUM(L61:L64)</f>
        <v>37140.06</v>
      </c>
      <c r="M60" s="59">
        <f>SUM(M61:M64)</f>
        <v>37140.06</v>
      </c>
      <c r="N60" s="13">
        <f>SUM(N61:N64)</f>
        <v>0</v>
      </c>
      <c r="O60" s="13">
        <f t="shared" si="5"/>
        <v>37140.06</v>
      </c>
      <c r="P60" s="58">
        <f t="shared" si="3"/>
        <v>0</v>
      </c>
      <c r="Q60" s="131" t="s">
        <v>96</v>
      </c>
    </row>
    <row r="61" spans="2:18" x14ac:dyDescent="0.3">
      <c r="B61" s="88" t="s">
        <v>150</v>
      </c>
      <c r="C61" s="61" t="s">
        <v>28</v>
      </c>
      <c r="D61" s="89" t="s">
        <v>95</v>
      </c>
      <c r="E61" s="62">
        <v>64323.347139999998</v>
      </c>
      <c r="F61" s="62">
        <v>15037.25</v>
      </c>
      <c r="G61" s="62">
        <v>15037.25</v>
      </c>
      <c r="H61" s="62">
        <v>0</v>
      </c>
      <c r="I61" s="14">
        <f t="shared" si="4"/>
        <v>15037.25</v>
      </c>
      <c r="J61" s="63">
        <f t="shared" si="1"/>
        <v>0</v>
      </c>
      <c r="K61" s="62">
        <v>68173.055999999997</v>
      </c>
      <c r="L61" s="62">
        <v>13470</v>
      </c>
      <c r="M61" s="62">
        <v>13470</v>
      </c>
      <c r="N61" s="62">
        <v>0</v>
      </c>
      <c r="O61" s="14">
        <f t="shared" si="5"/>
        <v>13470</v>
      </c>
      <c r="P61" s="63">
        <f t="shared" si="3"/>
        <v>0</v>
      </c>
      <c r="Q61" s="132"/>
      <c r="R61" s="15">
        <v>0</v>
      </c>
    </row>
    <row r="62" spans="2:18" x14ac:dyDescent="0.3">
      <c r="B62" s="90" t="s">
        <v>151</v>
      </c>
      <c r="C62" s="61" t="s">
        <v>28</v>
      </c>
      <c r="D62" s="89" t="s">
        <v>95</v>
      </c>
      <c r="E62" s="62">
        <v>105430.08411</v>
      </c>
      <c r="F62" s="62">
        <v>14568</v>
      </c>
      <c r="G62" s="62">
        <v>14568</v>
      </c>
      <c r="H62" s="62">
        <v>0</v>
      </c>
      <c r="I62" s="14">
        <f t="shared" si="4"/>
        <v>14568</v>
      </c>
      <c r="J62" s="63">
        <f t="shared" si="1"/>
        <v>0</v>
      </c>
      <c r="K62" s="62">
        <v>101471.64499999999</v>
      </c>
      <c r="L62" s="62">
        <v>12670</v>
      </c>
      <c r="M62" s="62">
        <v>12670</v>
      </c>
      <c r="N62" s="62">
        <v>0</v>
      </c>
      <c r="O62" s="14">
        <f t="shared" si="5"/>
        <v>12670</v>
      </c>
      <c r="P62" s="63">
        <f t="shared" si="3"/>
        <v>0</v>
      </c>
      <c r="Q62" s="132"/>
      <c r="R62" s="15">
        <v>0</v>
      </c>
    </row>
    <row r="63" spans="2:18" ht="37.5" x14ac:dyDescent="0.3">
      <c r="B63" s="88" t="s">
        <v>152</v>
      </c>
      <c r="C63" s="61" t="s">
        <v>28</v>
      </c>
      <c r="D63" s="89" t="s">
        <v>95</v>
      </c>
      <c r="E63" s="62">
        <v>75790.23676</v>
      </c>
      <c r="F63" s="62">
        <v>28476.13</v>
      </c>
      <c r="G63" s="62">
        <v>28469.63</v>
      </c>
      <c r="H63" s="62">
        <v>2</v>
      </c>
      <c r="I63" s="14">
        <f t="shared" si="4"/>
        <v>28471.63</v>
      </c>
      <c r="J63" s="63">
        <f t="shared" si="1"/>
        <v>4.5</v>
      </c>
      <c r="K63" s="62">
        <v>36142.402869999998</v>
      </c>
      <c r="L63" s="62">
        <v>11000.06</v>
      </c>
      <c r="M63" s="62">
        <v>11000.06</v>
      </c>
      <c r="N63" s="62">
        <v>0</v>
      </c>
      <c r="O63" s="14">
        <f t="shared" si="5"/>
        <v>11000.06</v>
      </c>
      <c r="P63" s="63">
        <f t="shared" si="3"/>
        <v>0</v>
      </c>
      <c r="Q63" s="132"/>
      <c r="R63" s="15">
        <v>0</v>
      </c>
    </row>
    <row r="64" spans="2:18" x14ac:dyDescent="0.3">
      <c r="B64" s="88" t="s">
        <v>153</v>
      </c>
      <c r="C64" s="61" t="s">
        <v>28</v>
      </c>
      <c r="D64" s="89" t="s">
        <v>95</v>
      </c>
      <c r="E64" s="62">
        <v>1945.7</v>
      </c>
      <c r="F64" s="62">
        <v>0</v>
      </c>
      <c r="G64" s="62">
        <v>0</v>
      </c>
      <c r="H64" s="62">
        <v>0</v>
      </c>
      <c r="I64" s="14">
        <f t="shared" si="4"/>
        <v>0</v>
      </c>
      <c r="J64" s="63">
        <f t="shared" si="1"/>
        <v>0</v>
      </c>
      <c r="K64" s="62">
        <v>1989.6</v>
      </c>
      <c r="L64" s="62">
        <v>0</v>
      </c>
      <c r="M64" s="62">
        <v>0</v>
      </c>
      <c r="N64" s="62">
        <v>0</v>
      </c>
      <c r="O64" s="14">
        <f t="shared" si="5"/>
        <v>0</v>
      </c>
      <c r="P64" s="63">
        <f t="shared" si="3"/>
        <v>0</v>
      </c>
      <c r="Q64" s="133"/>
      <c r="R64" s="15">
        <v>0</v>
      </c>
    </row>
    <row r="65" spans="2:17" ht="57" thickBot="1" x14ac:dyDescent="0.35">
      <c r="B65" s="91" t="s">
        <v>154</v>
      </c>
      <c r="C65" s="92" t="s">
        <v>28</v>
      </c>
      <c r="D65" s="92" t="s">
        <v>155</v>
      </c>
      <c r="E65" s="93">
        <v>60522.531144250599</v>
      </c>
      <c r="F65" s="93">
        <v>7463.2503370229097</v>
      </c>
      <c r="G65" s="93">
        <v>7463.2503370229097</v>
      </c>
      <c r="H65" s="93">
        <v>0</v>
      </c>
      <c r="I65" s="94">
        <f t="shared" si="4"/>
        <v>7463.2503370229097</v>
      </c>
      <c r="J65" s="95">
        <f t="shared" si="1"/>
        <v>0</v>
      </c>
      <c r="K65" s="93">
        <v>87217.917435019001</v>
      </c>
      <c r="L65" s="93">
        <v>15627.9312220704</v>
      </c>
      <c r="M65" s="93">
        <v>15627.9312220704</v>
      </c>
      <c r="N65" s="93">
        <v>0</v>
      </c>
      <c r="O65" s="94">
        <f t="shared" si="5"/>
        <v>15627.9312220704</v>
      </c>
      <c r="P65" s="95">
        <f t="shared" si="3"/>
        <v>0</v>
      </c>
      <c r="Q65" s="96" t="s">
        <v>96</v>
      </c>
    </row>
    <row r="66" spans="2:17" x14ac:dyDescent="0.3">
      <c r="B66" s="23" t="s">
        <v>65</v>
      </c>
      <c r="K66" s="97"/>
    </row>
    <row r="67" spans="2:17" ht="18.75" customHeight="1" x14ac:dyDescent="0.3">
      <c r="B67" s="115" t="s">
        <v>156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</row>
    <row r="68" spans="2:17" ht="18.75" customHeight="1" x14ac:dyDescent="0.3">
      <c r="B68" s="115" t="s">
        <v>157</v>
      </c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</row>
    <row r="69" spans="2:17" ht="18.75" customHeight="1" x14ac:dyDescent="0.3">
      <c r="B69" s="98" t="s">
        <v>158</v>
      </c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</row>
    <row r="70" spans="2:17" ht="18.75" customHeight="1" x14ac:dyDescent="0.3"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8" t="s">
        <v>159</v>
      </c>
    </row>
    <row r="71" spans="2:17" ht="18.75" customHeight="1" x14ac:dyDescent="0.3">
      <c r="B71" s="101" t="s">
        <v>160</v>
      </c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</row>
    <row r="72" spans="2:17" x14ac:dyDescent="0.3"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</row>
    <row r="73" spans="2:17" ht="18.75" customHeight="1" x14ac:dyDescent="0.3">
      <c r="B73" s="117" t="s">
        <v>16</v>
      </c>
      <c r="C73" s="117" t="s">
        <v>17</v>
      </c>
      <c r="D73" s="117" t="s">
        <v>18</v>
      </c>
      <c r="E73" s="117" t="s">
        <v>161</v>
      </c>
      <c r="F73" s="117" t="s">
        <v>81</v>
      </c>
      <c r="G73" s="116" t="s">
        <v>82</v>
      </c>
      <c r="H73" s="116"/>
      <c r="I73" s="116"/>
      <c r="J73" s="116"/>
      <c r="K73" s="117" t="s">
        <v>162</v>
      </c>
      <c r="L73" s="117" t="s">
        <v>83</v>
      </c>
      <c r="M73" s="116" t="s">
        <v>84</v>
      </c>
      <c r="N73" s="116"/>
      <c r="O73" s="116"/>
      <c r="P73" s="116"/>
      <c r="Q73" s="117" t="s">
        <v>23</v>
      </c>
    </row>
    <row r="74" spans="2:17" ht="160.5" customHeight="1" x14ac:dyDescent="0.3">
      <c r="B74" s="118"/>
      <c r="C74" s="118"/>
      <c r="D74" s="118"/>
      <c r="E74" s="118"/>
      <c r="F74" s="118"/>
      <c r="G74" s="103" t="s">
        <v>24</v>
      </c>
      <c r="H74" s="103" t="s">
        <v>25</v>
      </c>
      <c r="I74" s="103" t="s">
        <v>85</v>
      </c>
      <c r="J74" s="103" t="s">
        <v>26</v>
      </c>
      <c r="K74" s="118"/>
      <c r="L74" s="118"/>
      <c r="M74" s="103" t="s">
        <v>24</v>
      </c>
      <c r="N74" s="103" t="s">
        <v>25</v>
      </c>
      <c r="O74" s="103" t="s">
        <v>85</v>
      </c>
      <c r="P74" s="103" t="s">
        <v>26</v>
      </c>
      <c r="Q74" s="118"/>
    </row>
    <row r="75" spans="2:17" s="47" customFormat="1" ht="37.5" x14ac:dyDescent="0.3">
      <c r="B75" s="104">
        <v>1</v>
      </c>
      <c r="C75" s="104">
        <v>2</v>
      </c>
      <c r="D75" s="104">
        <v>3</v>
      </c>
      <c r="E75" s="104">
        <v>4</v>
      </c>
      <c r="F75" s="104">
        <v>5</v>
      </c>
      <c r="G75" s="104">
        <v>6</v>
      </c>
      <c r="H75" s="104">
        <v>7</v>
      </c>
      <c r="I75" s="104" t="s">
        <v>86</v>
      </c>
      <c r="J75" s="104">
        <v>9</v>
      </c>
      <c r="K75" s="104">
        <v>10</v>
      </c>
      <c r="L75" s="104">
        <v>11</v>
      </c>
      <c r="M75" s="104">
        <v>12</v>
      </c>
      <c r="N75" s="104">
        <v>13</v>
      </c>
      <c r="O75" s="104" t="s">
        <v>87</v>
      </c>
      <c r="P75" s="104">
        <v>15</v>
      </c>
      <c r="Q75" s="104">
        <v>16</v>
      </c>
    </row>
    <row r="76" spans="2:17" ht="60" customHeight="1" x14ac:dyDescent="0.3">
      <c r="B76" s="105" t="s">
        <v>163</v>
      </c>
      <c r="C76" s="17" t="s">
        <v>28</v>
      </c>
      <c r="D76" s="17" t="s">
        <v>164</v>
      </c>
      <c r="E76" s="14">
        <v>2151583.6758900001</v>
      </c>
      <c r="F76" s="14">
        <v>303112.54022000002</v>
      </c>
      <c r="G76" s="14" t="s">
        <v>35</v>
      </c>
      <c r="H76" s="14" t="s">
        <v>35</v>
      </c>
      <c r="I76" s="14" t="s">
        <v>35</v>
      </c>
      <c r="J76" s="14" t="s">
        <v>35</v>
      </c>
      <c r="K76" s="14">
        <v>2228616.0174699998</v>
      </c>
      <c r="L76" s="14">
        <v>390822.12903000001</v>
      </c>
      <c r="M76" s="14" t="s">
        <v>35</v>
      </c>
      <c r="N76" s="14" t="s">
        <v>35</v>
      </c>
      <c r="O76" s="14" t="s">
        <v>35</v>
      </c>
      <c r="P76" s="106" t="s">
        <v>35</v>
      </c>
      <c r="Q76" s="123" t="s">
        <v>30</v>
      </c>
    </row>
    <row r="77" spans="2:17" ht="60" customHeight="1" x14ac:dyDescent="0.3">
      <c r="B77" s="107" t="s">
        <v>165</v>
      </c>
      <c r="C77" s="17" t="s">
        <v>28</v>
      </c>
      <c r="D77" s="17" t="s">
        <v>95</v>
      </c>
      <c r="E77" s="14" t="s">
        <v>35</v>
      </c>
      <c r="F77" s="14" t="s">
        <v>35</v>
      </c>
      <c r="G77" s="14">
        <v>278073.02766999998</v>
      </c>
      <c r="H77" s="14">
        <v>0</v>
      </c>
      <c r="I77" s="14" t="s">
        <v>35</v>
      </c>
      <c r="J77" s="14" t="s">
        <v>35</v>
      </c>
      <c r="K77" s="14" t="s">
        <v>35</v>
      </c>
      <c r="L77" s="14" t="s">
        <v>35</v>
      </c>
      <c r="M77" s="14">
        <v>369288.69436999998</v>
      </c>
      <c r="N77" s="14">
        <v>6.7802100000000003</v>
      </c>
      <c r="O77" s="14" t="s">
        <v>35</v>
      </c>
      <c r="P77" s="106" t="s">
        <v>35</v>
      </c>
      <c r="Q77" s="123"/>
    </row>
    <row r="78" spans="2:17" ht="75" x14ac:dyDescent="0.3">
      <c r="B78" s="16" t="s">
        <v>166</v>
      </c>
      <c r="C78" s="17" t="s">
        <v>28</v>
      </c>
      <c r="D78" s="17" t="s">
        <v>167</v>
      </c>
      <c r="E78" s="14" t="s">
        <v>35</v>
      </c>
      <c r="F78" s="14" t="s">
        <v>35</v>
      </c>
      <c r="G78" s="14">
        <v>838839.95299999998</v>
      </c>
      <c r="H78" s="14">
        <v>38404.22</v>
      </c>
      <c r="I78" s="14" t="s">
        <v>35</v>
      </c>
      <c r="J78" s="14" t="s">
        <v>35</v>
      </c>
      <c r="K78" s="14" t="s">
        <v>35</v>
      </c>
      <c r="L78" s="14" t="s">
        <v>35</v>
      </c>
      <c r="M78" s="14">
        <v>1086928</v>
      </c>
      <c r="N78" s="14">
        <v>14892</v>
      </c>
      <c r="O78" s="14" t="s">
        <v>35</v>
      </c>
      <c r="P78" s="106" t="s">
        <v>35</v>
      </c>
      <c r="Q78" s="124"/>
    </row>
    <row r="79" spans="2:17" ht="75" x14ac:dyDescent="0.3">
      <c r="B79" s="16" t="s">
        <v>168</v>
      </c>
      <c r="C79" s="17" t="s">
        <v>28</v>
      </c>
      <c r="D79" s="17" t="s">
        <v>169</v>
      </c>
      <c r="E79" s="14" t="s">
        <v>35</v>
      </c>
      <c r="F79" s="14" t="s">
        <v>35</v>
      </c>
      <c r="G79" s="14">
        <v>259297.82699999999</v>
      </c>
      <c r="H79" s="14">
        <v>0</v>
      </c>
      <c r="I79" s="14" t="s">
        <v>35</v>
      </c>
      <c r="J79" s="14" t="s">
        <v>35</v>
      </c>
      <c r="K79" s="14" t="s">
        <v>35</v>
      </c>
      <c r="L79" s="14" t="s">
        <v>35</v>
      </c>
      <c r="M79" s="14">
        <v>0</v>
      </c>
      <c r="N79" s="14">
        <v>0</v>
      </c>
      <c r="O79" s="14" t="s">
        <v>35</v>
      </c>
      <c r="P79" s="106" t="s">
        <v>35</v>
      </c>
      <c r="Q79" s="125"/>
    </row>
    <row r="80" spans="2:17" x14ac:dyDescent="0.3">
      <c r="B80" s="105" t="s">
        <v>170</v>
      </c>
      <c r="C80" s="17" t="s">
        <v>28</v>
      </c>
      <c r="D80" s="108">
        <v>1200</v>
      </c>
      <c r="E80" s="14">
        <v>33342447</v>
      </c>
      <c r="F80" s="14">
        <v>7502642</v>
      </c>
      <c r="G80" s="14" t="s">
        <v>35</v>
      </c>
      <c r="H80" s="14" t="s">
        <v>35</v>
      </c>
      <c r="I80" s="14">
        <v>7500552</v>
      </c>
      <c r="J80" s="14">
        <v>2090</v>
      </c>
      <c r="K80" s="14">
        <v>33752195</v>
      </c>
      <c r="L80" s="14">
        <v>7534345</v>
      </c>
      <c r="M80" s="14" t="s">
        <v>35</v>
      </c>
      <c r="N80" s="14" t="s">
        <v>35</v>
      </c>
      <c r="O80" s="14">
        <v>7531902</v>
      </c>
      <c r="P80" s="14">
        <v>2443</v>
      </c>
      <c r="Q80" s="126" t="s">
        <v>171</v>
      </c>
    </row>
    <row r="81" spans="2:17" x14ac:dyDescent="0.3">
      <c r="B81" s="105" t="s">
        <v>172</v>
      </c>
      <c r="C81" s="17" t="s">
        <v>28</v>
      </c>
      <c r="D81" s="108">
        <v>1300</v>
      </c>
      <c r="E81" s="14">
        <v>4824556</v>
      </c>
      <c r="F81" s="14">
        <v>1215817</v>
      </c>
      <c r="G81" s="14" t="s">
        <v>35</v>
      </c>
      <c r="H81" s="14" t="s">
        <v>35</v>
      </c>
      <c r="I81" s="14">
        <v>1215817</v>
      </c>
      <c r="J81" s="14">
        <v>0</v>
      </c>
      <c r="K81" s="14">
        <v>5502412</v>
      </c>
      <c r="L81" s="14">
        <v>1280720</v>
      </c>
      <c r="M81" s="14" t="s">
        <v>35</v>
      </c>
      <c r="N81" s="14" t="s">
        <v>35</v>
      </c>
      <c r="O81" s="14">
        <v>1280720</v>
      </c>
      <c r="P81" s="14">
        <v>0</v>
      </c>
      <c r="Q81" s="127"/>
    </row>
    <row r="82" spans="2:17" x14ac:dyDescent="0.3">
      <c r="B82" s="105" t="s">
        <v>173</v>
      </c>
      <c r="C82" s="17" t="s">
        <v>28</v>
      </c>
      <c r="D82" s="108">
        <v>1400</v>
      </c>
      <c r="E82" s="14">
        <v>2438796.838976</v>
      </c>
      <c r="F82" s="14">
        <v>663569.46291999996</v>
      </c>
      <c r="G82" s="109" t="s">
        <v>35</v>
      </c>
      <c r="H82" s="109" t="s">
        <v>35</v>
      </c>
      <c r="I82" s="14">
        <v>663569.46291999996</v>
      </c>
      <c r="J82" s="14">
        <v>0</v>
      </c>
      <c r="K82" s="14">
        <v>2911739.8795460002</v>
      </c>
      <c r="L82" s="14">
        <v>807004.40763000003</v>
      </c>
      <c r="M82" s="109" t="s">
        <v>35</v>
      </c>
      <c r="N82" s="109" t="s">
        <v>35</v>
      </c>
      <c r="O82" s="14">
        <v>807004.40763000003</v>
      </c>
      <c r="P82" s="14">
        <v>0</v>
      </c>
      <c r="Q82" s="108"/>
    </row>
    <row r="83" spans="2:17" x14ac:dyDescent="0.3">
      <c r="B83" s="23" t="s">
        <v>65</v>
      </c>
    </row>
    <row r="84" spans="2:17" ht="18.75" customHeight="1" x14ac:dyDescent="0.3">
      <c r="B84" s="115" t="s">
        <v>156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</row>
    <row r="85" spans="2:17" ht="18.75" customHeight="1" x14ac:dyDescent="0.3">
      <c r="B85" s="115" t="s">
        <v>157</v>
      </c>
      <c r="C85" s="115"/>
      <c r="D85" s="115"/>
      <c r="E85" s="115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</row>
    <row r="86" spans="2:17" hidden="1" x14ac:dyDescent="0.3"/>
    <row r="87" spans="2:17" hidden="1" x14ac:dyDescent="0.3"/>
    <row r="88" spans="2:17" ht="26.25" x14ac:dyDescent="0.4">
      <c r="B88" s="26" t="s">
        <v>71</v>
      </c>
      <c r="M88" s="27"/>
      <c r="N88" s="27"/>
      <c r="O88" s="27"/>
      <c r="P88" s="26" t="s">
        <v>72</v>
      </c>
      <c r="Q88" s="25"/>
    </row>
    <row r="89" spans="2:17" ht="26.25" hidden="1" customHeight="1" x14ac:dyDescent="0.4">
      <c r="B89" s="26"/>
      <c r="M89" s="29" t="s">
        <v>73</v>
      </c>
      <c r="N89" s="29"/>
      <c r="O89" s="29"/>
      <c r="P89" s="110" t="s">
        <v>174</v>
      </c>
      <c r="Q89" s="29"/>
    </row>
    <row r="90" spans="2:17" ht="37.5" customHeight="1" x14ac:dyDescent="0.4">
      <c r="B90" s="26" t="s">
        <v>74</v>
      </c>
      <c r="M90" s="27"/>
      <c r="N90" s="27"/>
      <c r="O90" s="27"/>
      <c r="P90" s="26" t="s">
        <v>75</v>
      </c>
      <c r="Q90" s="25"/>
    </row>
    <row r="91" spans="2:17" ht="20.25" hidden="1" x14ac:dyDescent="0.3">
      <c r="M91" s="111" t="s">
        <v>73</v>
      </c>
      <c r="N91" s="111"/>
      <c r="O91" s="111"/>
      <c r="P91" s="111" t="s">
        <v>175</v>
      </c>
      <c r="Q91" s="111"/>
    </row>
    <row r="92" spans="2:17" hidden="1" x14ac:dyDescent="0.3"/>
    <row r="93" spans="2:17" hidden="1" x14ac:dyDescent="0.3"/>
    <row r="94" spans="2:17" x14ac:dyDescent="0.3">
      <c r="D94" s="112" t="s">
        <v>176</v>
      </c>
      <c r="E94" s="33">
        <f>'1.1. ХЭС'!E20+'1.1. ХЭС'!E22-'1.2. ХЭС'!E19+'1.2. ХЭС'!E47</f>
        <v>-1.5133991837501526E-9</v>
      </c>
      <c r="F94" s="33">
        <f>'1.1. ХЭС'!F20+'1.1. ХЭС'!F22-'1.2. ХЭС'!F19+'1.2. ХЭС'!F47</f>
        <v>1.673470251262188E-10</v>
      </c>
      <c r="G94" s="33">
        <f>'1.1. ХЭС'!G20+'1.1. ХЭС'!G22-'1.2. ХЭС'!G19+'1.2. ХЭС'!G47</f>
        <v>6.3300831243395805E-10</v>
      </c>
      <c r="H94" s="33">
        <f>'1.1. ХЭС'!H20+'1.1. ХЭС'!H22-'1.2. ХЭС'!H19+'1.2. ХЭС'!H47</f>
        <v>-1.8189894035458565E-12</v>
      </c>
      <c r="J94" s="33">
        <f>'1.1. ХЭС'!I20+'1.1. ХЭС'!I22-'1.2. ХЭС'!J19+'1.2. ХЭС'!J47</f>
        <v>-2.4192559067159891E-10</v>
      </c>
      <c r="K94" s="33">
        <f>'1.1. ХЭС'!J20+'1.1. ХЭС'!J22-'1.2. ХЭС'!K19+'1.2. ХЭС'!K47</f>
        <v>-5.2386894822120667E-10</v>
      </c>
      <c r="L94" s="33">
        <f>'1.1. ХЭС'!K20+'1.1. ХЭС'!K22-'1.2. ХЭС'!L19+'1.2. ХЭС'!L47</f>
        <v>9.6770236268639565E-10</v>
      </c>
      <c r="M94" s="33">
        <f>'1.1. ХЭС'!L20+'1.1. ХЭС'!L22-'1.2. ХЭС'!M19+'1.2. ХЭС'!M47</f>
        <v>0</v>
      </c>
      <c r="N94" s="33">
        <f>'1.1. ХЭС'!M20+'1.1. ХЭС'!M22-'1.2. ХЭС'!N19+'1.2. ХЭС'!N47</f>
        <v>-1.7905676941154525E-12</v>
      </c>
      <c r="P94" s="33">
        <f>'1.1. ХЭС'!N20+'1.1. ХЭС'!N22-P19+P47</f>
        <v>8.1672624219208956E-10</v>
      </c>
    </row>
    <row r="95" spans="2:17" x14ac:dyDescent="0.3">
      <c r="E95" s="15"/>
      <c r="F95" s="15"/>
    </row>
    <row r="96" spans="2:17" x14ac:dyDescent="0.3">
      <c r="D96" s="112" t="s">
        <v>177</v>
      </c>
      <c r="E96" s="33"/>
      <c r="F96" s="33"/>
      <c r="G96" s="31"/>
      <c r="H96" s="31"/>
      <c r="I96" s="31"/>
      <c r="J96" s="31"/>
      <c r="K96" s="33"/>
    </row>
    <row r="97" spans="4:16" x14ac:dyDescent="0.3">
      <c r="D97" s="112" t="s">
        <v>178</v>
      </c>
      <c r="E97" s="33"/>
      <c r="F97" s="31"/>
      <c r="G97" s="31"/>
      <c r="H97" s="31"/>
      <c r="I97" s="31"/>
      <c r="J97" s="31"/>
      <c r="K97" s="33"/>
    </row>
    <row r="99" spans="4:16" x14ac:dyDescent="0.3">
      <c r="D99" s="112" t="s">
        <v>179</v>
      </c>
      <c r="E99" s="33">
        <f>E53+E54-'1.1. ХЭС'!E28</f>
        <v>0</v>
      </c>
      <c r="F99" s="33">
        <f>F53+F54-'1.1. ХЭС'!F28</f>
        <v>0</v>
      </c>
      <c r="G99" s="33">
        <f>G53+G54-'1.1. ХЭС'!G28</f>
        <v>0</v>
      </c>
      <c r="H99" s="33">
        <f>H53+H54-'1.1. ХЭС'!H28</f>
        <v>0</v>
      </c>
      <c r="J99" s="33">
        <f>J53+J54-'1.1. ХЭС'!I28</f>
        <v>-7.2759576141834259E-12</v>
      </c>
      <c r="K99" s="33">
        <f>K53+K54-'1.1. ХЭС'!J28</f>
        <v>0</v>
      </c>
      <c r="L99" s="33">
        <f>L53+L54-'1.1. ХЭС'!K28</f>
        <v>0</v>
      </c>
      <c r="M99" s="33">
        <f>M53+M54-'1.1. ХЭС'!L28</f>
        <v>0</v>
      </c>
      <c r="N99" s="33">
        <f>N53+N54-'1.1. ХЭС'!M28</f>
        <v>0</v>
      </c>
      <c r="P99" s="33">
        <f>P53+P54-'1.1. ХЭС'!N28</f>
        <v>-9.0949470177292824E-12</v>
      </c>
    </row>
    <row r="101" spans="4:16" x14ac:dyDescent="0.3">
      <c r="D101" s="112" t="s">
        <v>180</v>
      </c>
      <c r="E101" s="15">
        <f>E32-E63</f>
        <v>-2.9819999996107072E-2</v>
      </c>
      <c r="F101" s="15">
        <f t="shared" ref="F101:P101" si="6">F32-F63</f>
        <v>0</v>
      </c>
      <c r="G101" s="15">
        <f t="shared" si="6"/>
        <v>0</v>
      </c>
      <c r="H101" s="15">
        <f t="shared" si="6"/>
        <v>0</v>
      </c>
      <c r="I101" s="15">
        <f t="shared" si="6"/>
        <v>0</v>
      </c>
      <c r="J101" s="15">
        <f t="shared" si="6"/>
        <v>0</v>
      </c>
      <c r="K101" s="15">
        <f t="shared" si="6"/>
        <v>0</v>
      </c>
      <c r="L101" s="15">
        <f t="shared" si="6"/>
        <v>1.0000000000218279E-2</v>
      </c>
      <c r="M101" s="15">
        <f t="shared" si="6"/>
        <v>1.0000000000218279E-2</v>
      </c>
      <c r="N101" s="15">
        <f t="shared" si="6"/>
        <v>0</v>
      </c>
      <c r="O101" s="15">
        <f t="shared" si="6"/>
        <v>1.0000000000218279E-2</v>
      </c>
      <c r="P101" s="15">
        <f t="shared" si="6"/>
        <v>0</v>
      </c>
    </row>
  </sheetData>
  <mergeCells count="39">
    <mergeCell ref="C6:Q6"/>
    <mergeCell ref="C7:Q7"/>
    <mergeCell ref="C8:Q8"/>
    <mergeCell ref="M11:O11"/>
    <mergeCell ref="B16:B17"/>
    <mergeCell ref="C16:C17"/>
    <mergeCell ref="D16:D17"/>
    <mergeCell ref="E16:E17"/>
    <mergeCell ref="F16:F17"/>
    <mergeCell ref="G16:J16"/>
    <mergeCell ref="Q60:Q64"/>
    <mergeCell ref="K16:K17"/>
    <mergeCell ref="L16:L17"/>
    <mergeCell ref="M16:P16"/>
    <mergeCell ref="Q16:Q17"/>
    <mergeCell ref="Q19:Q22"/>
    <mergeCell ref="Q23:Q26"/>
    <mergeCell ref="Q27:Q33"/>
    <mergeCell ref="Q34:Q40"/>
    <mergeCell ref="Q41:Q48"/>
    <mergeCell ref="Q53:Q54"/>
    <mergeCell ref="Q57:Q58"/>
    <mergeCell ref="B67:Q67"/>
    <mergeCell ref="B68:Q68"/>
    <mergeCell ref="B73:B74"/>
    <mergeCell ref="C73:C74"/>
    <mergeCell ref="D73:D74"/>
    <mergeCell ref="E73:E74"/>
    <mergeCell ref="F73:F74"/>
    <mergeCell ref="G73:J73"/>
    <mergeCell ref="K73:K74"/>
    <mergeCell ref="L73:L74"/>
    <mergeCell ref="B85:Q85"/>
    <mergeCell ref="M73:P73"/>
    <mergeCell ref="Q73:Q74"/>
    <mergeCell ref="Q76:Q77"/>
    <mergeCell ref="Q78:Q79"/>
    <mergeCell ref="Q80:Q81"/>
    <mergeCell ref="B84:Q84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32" fitToHeight="2" orientation="landscape" r:id="rId1"/>
  <headerFooter alignWithMargins="0">
    <oddFooter>&amp;C&amp;P</oddFooter>
  </headerFooter>
  <rowBreaks count="2" manualBreakCount="2">
    <brk id="40" min="1" max="17" man="1"/>
    <brk id="42" min="1" max="17" man="1"/>
  </rowBreaks>
  <colBreaks count="1" manualBreakCount="1">
    <brk id="16" min="1" max="9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1.1. ХЭС</vt:lpstr>
      <vt:lpstr>1.2. ХЭС</vt:lpstr>
      <vt:lpstr>'1.1. ХЭС'!Заголовки_для_печати</vt:lpstr>
      <vt:lpstr>'1.2. ХЭС'!Заголовки_для_печати</vt:lpstr>
      <vt:lpstr>'1.1. ХЭС'!Область_печати</vt:lpstr>
      <vt:lpstr>'1.2. ХЭС'!Область_печати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Вологдина Татьяна Леонидовна</dc:creator>
  <cp:lastModifiedBy>Вологдина Татьяна Леонидовна</cp:lastModifiedBy>
  <dcterms:created xsi:type="dcterms:W3CDTF">2014-08-07T07:20:59Z</dcterms:created>
  <dcterms:modified xsi:type="dcterms:W3CDTF">2014-08-07T23:47:05Z</dcterms:modified>
</cp:coreProperties>
</file>