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06 Министерство строительства ПК\ЭТП\"/>
    </mc:Choice>
  </mc:AlternateContent>
  <bookViews>
    <workbookView xWindow="480" yWindow="315" windowWidth="18195" windowHeight="1158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МРСК!$A$1:$F$92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C70" i="2" l="1"/>
  <c r="C80" i="2" s="1"/>
  <c r="C61" i="2" l="1"/>
  <c r="F39" i="2"/>
  <c r="F40" i="2" s="1"/>
  <c r="D48" i="2" l="1"/>
  <c r="F48" i="2" s="1"/>
  <c r="D46" i="2"/>
  <c r="F46" i="2" s="1"/>
  <c r="D44" i="2"/>
  <c r="F44" i="2" s="1"/>
  <c r="D42" i="2"/>
  <c r="F42" i="2" s="1"/>
  <c r="D47" i="2"/>
  <c r="F47" i="2" s="1"/>
  <c r="D43" i="2"/>
  <c r="F43" i="2" s="1"/>
  <c r="D45" i="2"/>
  <c r="F45" i="2" s="1"/>
  <c r="F49" i="2" l="1"/>
  <c r="F52" i="2" l="1"/>
  <c r="F57" i="2" s="1"/>
  <c r="F54" i="2"/>
  <c r="F59" i="2" s="1"/>
  <c r="F51" i="2"/>
  <c r="F56" i="2" s="1"/>
  <c r="F53" i="2"/>
  <c r="F58" i="2" s="1"/>
  <c r="H56" i="2" l="1"/>
  <c r="F60" i="2"/>
  <c r="H59" i="2"/>
  <c r="H57" i="2"/>
  <c r="H58" i="2"/>
  <c r="F62" i="2" l="1"/>
  <c r="F61" i="2"/>
  <c r="H60" i="2"/>
  <c r="H62" i="2" s="1"/>
  <c r="H61" i="2" l="1"/>
  <c r="F8" i="2" l="1"/>
  <c r="F7" i="2" l="1"/>
  <c r="C36" i="2" l="1"/>
  <c r="F6" i="2"/>
  <c r="H64" i="1"/>
  <c r="H63" i="1"/>
  <c r="H62" i="1"/>
  <c r="H61" i="1"/>
  <c r="H59" i="1"/>
  <c r="G44" i="1"/>
  <c r="F44" i="1"/>
  <c r="E44" i="1"/>
  <c r="D44" i="1"/>
  <c r="H44" i="1" s="1"/>
  <c r="D39" i="1"/>
  <c r="H39" i="1" s="1"/>
  <c r="G36" i="1"/>
  <c r="H36" i="1" s="1"/>
  <c r="G33" i="1"/>
  <c r="E32" i="1"/>
  <c r="H32" i="1" s="1"/>
  <c r="E31" i="1"/>
  <c r="H31" i="1" s="1"/>
  <c r="E30" i="1"/>
  <c r="H30" i="1" s="1"/>
  <c r="G25" i="1"/>
  <c r="G28" i="1" s="1"/>
  <c r="H24" i="1"/>
  <c r="H22" i="1"/>
  <c r="H20" i="1"/>
  <c r="H18" i="1"/>
  <c r="F15" i="1"/>
  <c r="F16" i="1" s="1"/>
  <c r="F25" i="1" s="1"/>
  <c r="F28" i="1" s="1"/>
  <c r="F34" i="1" s="1"/>
  <c r="F41" i="1" s="1"/>
  <c r="F46" i="1" s="1"/>
  <c r="F47" i="1" s="1"/>
  <c r="F48" i="1" s="1"/>
  <c r="F51" i="1" s="1"/>
  <c r="E15" i="1"/>
  <c r="E16" i="1" s="1"/>
  <c r="G34" i="1" l="1"/>
  <c r="F9" i="2"/>
  <c r="D23" i="2" s="1"/>
  <c r="F23" i="2" s="1"/>
  <c r="E25" i="1"/>
  <c r="E28" i="1" s="1"/>
  <c r="E49" i="1" s="1"/>
  <c r="H16" i="1"/>
  <c r="H25" i="1" s="1"/>
  <c r="H15" i="1"/>
  <c r="E33" i="1"/>
  <c r="G37" i="1"/>
  <c r="D40" i="1"/>
  <c r="E50" i="1"/>
  <c r="H50" i="1" s="1"/>
  <c r="E53" i="1"/>
  <c r="H53" i="1" s="1"/>
  <c r="F54" i="1"/>
  <c r="F55" i="1" s="1"/>
  <c r="F57" i="1" s="1"/>
  <c r="F60" i="1" s="1"/>
  <c r="H51" i="1"/>
  <c r="D14" i="2" l="1"/>
  <c r="F14" i="2" s="1"/>
  <c r="D18" i="2"/>
  <c r="F18" i="2" s="1"/>
  <c r="D12" i="2"/>
  <c r="F12" i="2" s="1"/>
  <c r="D16" i="2"/>
  <c r="F16" i="2" s="1"/>
  <c r="D20" i="2"/>
  <c r="F20" i="2" s="1"/>
  <c r="D22" i="2"/>
  <c r="F22" i="2" s="1"/>
  <c r="D11" i="2"/>
  <c r="F11" i="2" s="1"/>
  <c r="D13" i="2"/>
  <c r="F13" i="2" s="1"/>
  <c r="D15" i="2"/>
  <c r="F15" i="2" s="1"/>
  <c r="D17" i="2"/>
  <c r="F17" i="2" s="1"/>
  <c r="D19" i="2"/>
  <c r="F19" i="2" s="1"/>
  <c r="D21" i="2"/>
  <c r="F21" i="2" s="1"/>
  <c r="H40" i="1"/>
  <c r="D41" i="1"/>
  <c r="E34" i="1"/>
  <c r="H33" i="1"/>
  <c r="H28" i="1" s="1"/>
  <c r="H37" i="1"/>
  <c r="G41" i="1"/>
  <c r="G46" i="1" s="1"/>
  <c r="G47" i="1" s="1"/>
  <c r="G48" i="1" s="1"/>
  <c r="G53" i="1" s="1"/>
  <c r="G54" i="1" s="1"/>
  <c r="G55" i="1" s="1"/>
  <c r="G57" i="1" s="1"/>
  <c r="G60" i="1" s="1"/>
  <c r="G65" i="1" s="1"/>
  <c r="G66" i="1" s="1"/>
  <c r="H49" i="1"/>
  <c r="H54" i="1" s="1"/>
  <c r="E54" i="1"/>
  <c r="E55" i="1" s="1"/>
  <c r="E57" i="1" s="1"/>
  <c r="E60" i="1" s="1"/>
  <c r="E65" i="1" s="1"/>
  <c r="E66" i="1" s="1"/>
  <c r="F65" i="1"/>
  <c r="F24" i="2" l="1"/>
  <c r="F27" i="2" s="1"/>
  <c r="F32" i="2" s="1"/>
  <c r="H66" i="2" s="1"/>
  <c r="H74" i="2" s="1"/>
  <c r="D46" i="1"/>
  <c r="H41" i="1"/>
  <c r="E41" i="1"/>
  <c r="E46" i="1" s="1"/>
  <c r="E47" i="1" s="1"/>
  <c r="E48" i="1" s="1"/>
  <c r="H34" i="1"/>
  <c r="F66" i="1"/>
  <c r="F29" i="2" l="1"/>
  <c r="F34" i="2" s="1"/>
  <c r="H68" i="2" s="1"/>
  <c r="H76" i="2" s="1"/>
  <c r="F26" i="2"/>
  <c r="F31" i="2" s="1"/>
  <c r="H65" i="2" s="1"/>
  <c r="F28" i="2"/>
  <c r="F33" i="2" s="1"/>
  <c r="H67" i="2" s="1"/>
  <c r="H75" i="2" s="1"/>
  <c r="D47" i="1"/>
  <c r="H46" i="1"/>
  <c r="H73" i="2" l="1"/>
  <c r="H77" i="2" s="1"/>
  <c r="H78" i="2" s="1"/>
  <c r="H79" i="2" s="1"/>
  <c r="H69" i="2"/>
  <c r="F35" i="2"/>
  <c r="F36" i="2" s="1"/>
  <c r="D48" i="1"/>
  <c r="D52" i="1" s="1"/>
  <c r="H47" i="1"/>
  <c r="H48" i="1" s="1"/>
  <c r="H70" i="2" l="1"/>
  <c r="H71" i="2"/>
  <c r="H81" i="2"/>
  <c r="H82" i="2" s="1"/>
  <c r="H83" i="2" s="1"/>
  <c r="H84" i="2" s="1"/>
  <c r="H80" i="2"/>
  <c r="F37" i="2"/>
  <c r="D54" i="1"/>
  <c r="D55" i="1" s="1"/>
  <c r="H52" i="1"/>
  <c r="D57" i="1" l="1"/>
  <c r="H55" i="1"/>
  <c r="D60" i="1" l="1"/>
  <c r="H57" i="1"/>
  <c r="D65" i="1" l="1"/>
  <c r="H60" i="1"/>
  <c r="D66" i="1" l="1"/>
  <c r="H66" i="1" s="1"/>
  <c r="H65" i="1"/>
</calcChain>
</file>

<file path=xl/sharedStrings.xml><?xml version="1.0" encoding="utf-8"?>
<sst xmlns="http://schemas.openxmlformats.org/spreadsheetml/2006/main" count="210" uniqueCount="138">
  <si>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</si>
  <si>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</si>
  <si>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</si>
  <si>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</si>
  <si>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</si>
  <si>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</si>
  <si>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</si>
  <si>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</si>
  <si>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</si>
  <si>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</si>
  <si>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</si>
  <si>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</si>
  <si>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</si>
  <si>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</si>
  <si>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</si>
  <si>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</si>
  <si>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</si>
  <si>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</si>
  <si>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</si>
  <si>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</si>
  <si>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</si>
  <si>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</si>
  <si>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</si>
  <si>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</si>
  <si>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</si>
  <si>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</si>
  <si>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</si>
  <si>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</si>
  <si>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</si>
  <si>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</si>
  <si>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</si>
  <si>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</si>
  <si>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</si>
  <si>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</si>
  <si>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</si>
  <si>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</si>
  <si>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</si>
  <si>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</si>
  <si>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</si>
  <si>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</si>
  <si>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</si>
  <si>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</si>
  <si>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</si>
  <si>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</si>
  <si>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</si>
  <si>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</si>
  <si>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</si>
  <si>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</si>
  <si>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</si>
  <si>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</si>
  <si>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</si>
  <si>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</si>
  <si>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</si>
  <si>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</si>
  <si>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</si>
  <si>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</si>
  <si>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</si>
  <si>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</si>
  <si>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</si>
  <si>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</si>
  <si>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</si>
  <si>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</si>
  <si>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</si>
  <si>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</si>
  <si>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</si>
  <si>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</si>
  <si>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</si>
  <si>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</si>
  <si>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</si>
  <si>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</si>
  <si>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</si>
  <si>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</si>
  <si>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</si>
  <si>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</si>
  <si>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</si>
  <si>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</si>
  <si>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</si>
  <si>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</si>
  <si>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</si>
  <si>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</si>
  <si>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</si>
  <si>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</si>
  <si>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</si>
  <si>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</si>
  <si>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</si>
  <si>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</si>
  <si>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</si>
  <si>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</si>
  <si>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</si>
  <si>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</si>
  <si>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</si>
  <si>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Составляющие стоимости строительства (согласно прил.5):</t>
  </si>
  <si>
    <t>1,5% - благоустройство;</t>
  </si>
  <si>
    <t>Прочие затраты (без ПИР)</t>
  </si>
  <si>
    <t>2</t>
  </si>
  <si>
    <t>табл. 2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</si>
  <si>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</si>
  <si>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</si>
  <si>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К=1,018 - Строительство ВЛ вблизи объектов, находящихся под высоким напряжением, в том числе в охранной зоне действующей воздушной линии электропередачи</t>
  </si>
  <si>
    <t>К=1,043 - Строительство ВЛ в горных условиях</t>
  </si>
  <si>
    <t>К=1,013 - Строительство ВЛ в условиях городской и промышленной застройки</t>
  </si>
  <si>
    <t>К=1,053 - Строительство ВЛ на болотистых трассах</t>
  </si>
  <si>
    <t>К=1,028 - Строительство ВЛ в распутицу, в пойме рек</t>
  </si>
  <si>
    <t>К=1,012 - Строительство ВЛ в скальных грунтах</t>
  </si>
  <si>
    <t>табл. 4</t>
  </si>
  <si>
    <t>п. 2.7</t>
  </si>
  <si>
    <t>ВЛ 6 кВ одноцепная, провод СИП, 70 мм2, ж/б опоры, 1 км</t>
  </si>
  <si>
    <t>Прочие затраты</t>
  </si>
  <si>
    <t>в т.ч. проектно-изыскательские работы</t>
  </si>
  <si>
    <t>в т.ч.содержание службы заказчика</t>
  </si>
  <si>
    <t>4 %</t>
  </si>
  <si>
    <t>3</t>
  </si>
  <si>
    <t>табл. 9</t>
  </si>
  <si>
    <t>С учётом индексов Минстроя на 3 кв. 2020:</t>
  </si>
  <si>
    <t>Итого в ценах 3 кв 2020 г.</t>
  </si>
  <si>
    <t>Кабель напряжением 6 кВ ААБлУ (3*95)</t>
  </si>
  <si>
    <t>Вырубка и подготовка просеки, 1 км</t>
  </si>
  <si>
    <t>табл. 3</t>
  </si>
  <si>
    <t xml:space="preserve">Прочие затраты </t>
  </si>
  <si>
    <t>Методика по Приказу Минстроя РФ от 04.08.2020 № 421/пр</t>
  </si>
  <si>
    <t>Итого с учётом индексов-дефляторов  на 2021 г. :</t>
  </si>
  <si>
    <t>ВСЕГО по расчету в прогнозных ценах 2021 года с НДС</t>
  </si>
  <si>
    <t>Понижающий коэффициент (приведение стоимости работ к инвестиционной составляющей)</t>
  </si>
  <si>
    <t>Итого, с учётом понижающего коэффициента, тыс.руб.</t>
  </si>
  <si>
    <t xml:space="preserve">КТП 2х630 (киоского типа), 1 шт. </t>
  </si>
  <si>
    <t>табл. 6</t>
  </si>
  <si>
    <t>Методика по Приказу Минстроя РФ от 04.08.2020 №421/пр</t>
  </si>
  <si>
    <t xml:space="preserve">Итого в прогнозных ценах 2021 года </t>
  </si>
  <si>
    <t>Раздел 2. Строительство ТП 6/0,4 кВ с трансформатором мощностью 2*630 кВА в г. Партизанск, заявитель Министрество строительства Приморского края, в количестве 1 шт.</t>
  </si>
  <si>
    <t xml:space="preserve">Раздел 1. Строительство ЛЭП 6 кВ в г. Партизанск, заявитель Министерство Приморского края, протяженностью 0,93 км </t>
  </si>
  <si>
    <t>6 %</t>
  </si>
  <si>
    <t>4 - 9% - проектно-изыскательские работы и авторский надзор;</t>
  </si>
  <si>
    <t>Итого по смете с учётом индексов Минстроя на 3 кв. 2020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</si>
  <si>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</si>
  <si>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</si>
  <si>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Итого на выполнение работ (за вычетом затрат на содержание службы заказчика) без НДС, руб. </t>
  </si>
  <si>
    <t xml:space="preserve">*- в том числе оплата компенсационной стоимости за снос зеленых насаждений и прочих разрешительных документов </t>
  </si>
  <si>
    <t>Объект: Строительство распределительных сетей 6/0,4 кВ для подключения Министерства строительства Приморского края в г. Партизанске (ЛЭП6 кВ - 0,93 км, ТП 6/0,4 кВ - 2х630 кВА)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</si>
</sst>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  <numFmt numFmtId="180" formatCode="0.0000"/>
  </numFmts>
  <fonts count="6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98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5" fillId="0" borderId="0" xfId="546" applyFont="1"/>
    <xf numFmtId="0" fontId="55" fillId="0" borderId="0" xfId="562" applyFont="1"/>
    <xf numFmtId="0" fontId="55" fillId="2" borderId="0" xfId="562" applyFont="1" applyFill="1"/>
    <xf numFmtId="0" fontId="55" fillId="0" borderId="0" xfId="562" applyFont="1" applyBorder="1"/>
    <xf numFmtId="0" fontId="55" fillId="0" borderId="0" xfId="562" applyFont="1" applyAlignment="1"/>
    <xf numFmtId="0" fontId="3" fillId="0" borderId="0" xfId="561" applyFont="1" applyAlignment="1"/>
    <xf numFmtId="168" fontId="58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59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5" fillId="0" borderId="0" xfId="562" applyFont="1" applyAlignment="1">
      <alignment horizontal="center" vertical="center" wrapText="1"/>
    </xf>
    <xf numFmtId="0" fontId="61" fillId="0" borderId="2" xfId="475" applyFont="1" applyBorder="1" applyAlignment="1">
      <alignment horizontal="left" vertical="center" wrapText="1"/>
    </xf>
    <xf numFmtId="49" fontId="61" fillId="0" borderId="25" xfId="475" applyNumberFormat="1" applyFont="1" applyBorder="1" applyAlignment="1">
      <alignment horizontal="left" vertical="center" wrapText="1"/>
    </xf>
    <xf numFmtId="0" fontId="61" fillId="0" borderId="2" xfId="546" applyFont="1" applyBorder="1" applyAlignment="1">
      <alignment horizontal="left" vertical="center" wrapText="1"/>
    </xf>
    <xf numFmtId="4" fontId="61" fillId="0" borderId="2" xfId="546" applyNumberFormat="1" applyFont="1" applyBorder="1" applyAlignment="1">
      <alignment horizontal="left" vertical="center" wrapText="1"/>
    </xf>
    <xf numFmtId="4" fontId="61" fillId="2" borderId="26" xfId="557" applyNumberFormat="1" applyFont="1" applyFill="1" applyBorder="1" applyAlignment="1">
      <alignment horizontal="left" vertical="center" wrapText="1"/>
    </xf>
    <xf numFmtId="4" fontId="61" fillId="0" borderId="26" xfId="562" applyNumberFormat="1" applyFont="1" applyBorder="1" applyAlignment="1">
      <alignment horizontal="left" vertical="center" wrapText="1"/>
    </xf>
    <xf numFmtId="4" fontId="61" fillId="0" borderId="2" xfId="562" applyNumberFormat="1" applyFont="1" applyBorder="1" applyAlignment="1">
      <alignment horizontal="left" vertical="center" wrapText="1"/>
    </xf>
    <xf numFmtId="4" fontId="61" fillId="0" borderId="31" xfId="562" applyNumberFormat="1" applyFont="1" applyBorder="1" applyAlignment="1">
      <alignment horizontal="left" vertical="center" wrapText="1"/>
    </xf>
    <xf numFmtId="49" fontId="61" fillId="0" borderId="27" xfId="475" applyNumberFormat="1" applyFont="1" applyBorder="1" applyAlignment="1">
      <alignment horizontal="left" vertical="center" wrapText="1"/>
    </xf>
    <xf numFmtId="0" fontId="61" fillId="0" borderId="28" xfId="475" applyFont="1" applyBorder="1" applyAlignment="1">
      <alignment horizontal="left" vertical="center" wrapText="1"/>
    </xf>
    <xf numFmtId="0" fontId="61" fillId="0" borderId="28" xfId="546" applyFont="1" applyBorder="1" applyAlignment="1">
      <alignment horizontal="left" vertical="center" wrapText="1"/>
    </xf>
    <xf numFmtId="4" fontId="61" fillId="0" borderId="28" xfId="546" applyNumberFormat="1" applyFont="1" applyBorder="1" applyAlignment="1">
      <alignment horizontal="left" vertical="center" wrapText="1"/>
    </xf>
    <xf numFmtId="4" fontId="61" fillId="2" borderId="29" xfId="557" applyNumberFormat="1" applyFont="1" applyFill="1" applyBorder="1" applyAlignment="1">
      <alignment horizontal="left" vertical="center" wrapText="1"/>
    </xf>
    <xf numFmtId="4" fontId="61" fillId="0" borderId="5" xfId="562" applyNumberFormat="1" applyFont="1" applyBorder="1" applyAlignment="1">
      <alignment horizontal="left" vertical="center" wrapText="1"/>
    </xf>
    <xf numFmtId="0" fontId="64" fillId="0" borderId="0" xfId="562" applyFont="1" applyAlignment="1"/>
    <xf numFmtId="168" fontId="61" fillId="0" borderId="5" xfId="562" applyNumberFormat="1" applyFont="1" applyBorder="1" applyAlignment="1">
      <alignment horizontal="left" vertical="center" wrapText="1"/>
    </xf>
    <xf numFmtId="168" fontId="61" fillId="0" borderId="2" xfId="562" applyNumberFormat="1" applyFont="1" applyBorder="1" applyAlignment="1">
      <alignment horizontal="left" vertical="center" wrapText="1"/>
    </xf>
    <xf numFmtId="168" fontId="61" fillId="2" borderId="2" xfId="557" applyNumberFormat="1" applyFont="1" applyFill="1" applyBorder="1" applyAlignment="1">
      <alignment horizontal="left" vertical="center" wrapText="1"/>
    </xf>
    <xf numFmtId="168" fontId="61" fillId="2" borderId="28" xfId="557" applyNumberFormat="1" applyFont="1" applyFill="1" applyBorder="1" applyAlignment="1">
      <alignment horizontal="left" vertical="center" wrapText="1"/>
    </xf>
    <xf numFmtId="4" fontId="55" fillId="0" borderId="0" xfId="546" applyNumberFormat="1" applyFont="1"/>
    <xf numFmtId="0" fontId="62" fillId="35" borderId="16" xfId="546" applyFont="1" applyFill="1" applyBorder="1" applyAlignment="1">
      <alignment horizontal="center" vertical="center" wrapText="1"/>
    </xf>
    <xf numFmtId="0" fontId="62" fillId="35" borderId="41" xfId="546" applyFont="1" applyFill="1" applyBorder="1" applyAlignment="1">
      <alignment horizontal="center" vertical="center" wrapText="1"/>
    </xf>
    <xf numFmtId="49" fontId="61" fillId="0" borderId="22" xfId="475" applyNumberFormat="1" applyFont="1" applyBorder="1" applyAlignment="1">
      <alignment horizontal="left" vertical="center" wrapText="1"/>
    </xf>
    <xf numFmtId="0" fontId="61" fillId="0" borderId="23" xfId="475" applyFont="1" applyBorder="1" applyAlignment="1">
      <alignment horizontal="left" vertical="center" wrapText="1"/>
    </xf>
    <xf numFmtId="0" fontId="61" fillId="0" borderId="23" xfId="546" applyFont="1" applyBorder="1" applyAlignment="1">
      <alignment horizontal="left" vertical="center" wrapText="1"/>
    </xf>
    <xf numFmtId="4" fontId="61" fillId="0" borderId="23" xfId="546" applyNumberFormat="1" applyFont="1" applyBorder="1" applyAlignment="1">
      <alignment horizontal="left" vertical="center" wrapText="1"/>
    </xf>
    <xf numFmtId="4" fontId="61" fillId="2" borderId="23" xfId="557" applyNumberFormat="1" applyFont="1" applyFill="1" applyBorder="1" applyAlignment="1">
      <alignment horizontal="left" vertical="center" wrapText="1"/>
    </xf>
    <xf numFmtId="4" fontId="61" fillId="2" borderId="24" xfId="557" applyNumberFormat="1" applyFont="1" applyFill="1" applyBorder="1" applyAlignment="1">
      <alignment horizontal="left" vertical="center" wrapText="1"/>
    </xf>
    <xf numFmtId="49" fontId="61" fillId="0" borderId="44" xfId="475" applyNumberFormat="1" applyFont="1" applyBorder="1" applyAlignment="1">
      <alignment horizontal="left" vertical="center" wrapText="1"/>
    </xf>
    <xf numFmtId="0" fontId="61" fillId="0" borderId="3" xfId="475" applyFont="1" applyBorder="1" applyAlignment="1">
      <alignment horizontal="left" vertical="center" wrapText="1"/>
    </xf>
    <xf numFmtId="0" fontId="61" fillId="0" borderId="3" xfId="546" applyFont="1" applyBorder="1" applyAlignment="1">
      <alignment horizontal="left" vertical="center" wrapText="1"/>
    </xf>
    <xf numFmtId="4" fontId="61" fillId="0" borderId="3" xfId="546" applyNumberFormat="1" applyFont="1" applyBorder="1" applyAlignment="1">
      <alignment horizontal="left" vertical="center" wrapText="1"/>
    </xf>
    <xf numFmtId="168" fontId="61" fillId="2" borderId="3" xfId="557" applyNumberFormat="1" applyFont="1" applyFill="1" applyBorder="1" applyAlignment="1">
      <alignment horizontal="left" vertical="center" wrapText="1"/>
    </xf>
    <xf numFmtId="4" fontId="61" fillId="2" borderId="45" xfId="557" applyNumberFormat="1" applyFont="1" applyFill="1" applyBorder="1" applyAlignment="1">
      <alignment horizontal="left" vertical="center" wrapText="1"/>
    </xf>
    <xf numFmtId="0" fontId="55" fillId="0" borderId="0" xfId="546" applyFont="1"/>
    <xf numFmtId="4" fontId="61" fillId="36" borderId="31" xfId="562" applyNumberFormat="1" applyFont="1" applyFill="1" applyBorder="1" applyAlignment="1">
      <alignment horizontal="left" vertical="center" wrapText="1"/>
    </xf>
    <xf numFmtId="4" fontId="61" fillId="36" borderId="26" xfId="562" applyNumberFormat="1" applyFont="1" applyFill="1" applyBorder="1" applyAlignment="1">
      <alignment horizontal="left" vertical="center" wrapText="1"/>
    </xf>
    <xf numFmtId="4" fontId="61" fillId="0" borderId="3" xfId="562" applyNumberFormat="1" applyFont="1" applyBorder="1" applyAlignment="1">
      <alignment horizontal="left" vertical="center" wrapText="1"/>
    </xf>
    <xf numFmtId="4" fontId="61" fillId="36" borderId="45" xfId="562" applyNumberFormat="1" applyFont="1" applyFill="1" applyBorder="1" applyAlignment="1">
      <alignment horizontal="left" vertical="center" wrapText="1"/>
    </xf>
    <xf numFmtId="4" fontId="60" fillId="36" borderId="50" xfId="562" applyNumberFormat="1" applyFont="1" applyFill="1" applyBorder="1" applyAlignment="1">
      <alignment horizontal="left" vertical="center" wrapText="1"/>
    </xf>
    <xf numFmtId="49" fontId="61" fillId="0" borderId="23" xfId="546" applyNumberFormat="1" applyFont="1" applyBorder="1" applyAlignment="1">
      <alignment horizontal="left" vertical="center" wrapText="1"/>
    </xf>
    <xf numFmtId="168" fontId="61" fillId="2" borderId="23" xfId="557" applyNumberFormat="1" applyFont="1" applyFill="1" applyBorder="1" applyAlignment="1">
      <alignment horizontal="left" vertical="center" wrapText="1"/>
    </xf>
    <xf numFmtId="49" fontId="61" fillId="0" borderId="28" xfId="546" applyNumberFormat="1" applyFont="1" applyBorder="1" applyAlignment="1">
      <alignment horizontal="left" vertical="center" wrapText="1"/>
    </xf>
    <xf numFmtId="4" fontId="61" fillId="2" borderId="28" xfId="557" applyNumberFormat="1" applyFont="1" applyFill="1" applyBorder="1" applyAlignment="1">
      <alignment horizontal="left" vertical="center" wrapText="1"/>
    </xf>
    <xf numFmtId="49" fontId="61" fillId="0" borderId="35" xfId="475" applyNumberFormat="1" applyFont="1" applyBorder="1" applyAlignment="1">
      <alignment horizontal="left" vertical="center" wrapText="1"/>
    </xf>
    <xf numFmtId="0" fontId="61" fillId="0" borderId="41" xfId="475" applyFont="1" applyBorder="1" applyAlignment="1">
      <alignment horizontal="left" vertical="center" wrapText="1"/>
    </xf>
    <xf numFmtId="0" fontId="61" fillId="0" borderId="41" xfId="546" applyFont="1" applyBorder="1" applyAlignment="1">
      <alignment horizontal="left" vertical="center" wrapText="1"/>
    </xf>
    <xf numFmtId="4" fontId="61" fillId="0" borderId="41" xfId="546" applyNumberFormat="1" applyFont="1" applyBorder="1" applyAlignment="1">
      <alignment horizontal="left" vertical="center" wrapText="1"/>
    </xf>
    <xf numFmtId="4" fontId="61" fillId="2" borderId="41" xfId="557" applyNumberFormat="1" applyFont="1" applyFill="1" applyBorder="1" applyAlignment="1">
      <alignment horizontal="left" vertical="center" wrapText="1"/>
    </xf>
    <xf numFmtId="0" fontId="63" fillId="0" borderId="32" xfId="561" applyFont="1" applyBorder="1" applyAlignment="1">
      <alignment horizontal="center" vertical="center" wrapText="1"/>
    </xf>
    <xf numFmtId="0" fontId="62" fillId="0" borderId="32" xfId="562" applyFont="1" applyBorder="1" applyAlignment="1">
      <alignment horizontal="center" vertical="center" wrapText="1"/>
    </xf>
    <xf numFmtId="4" fontId="62" fillId="35" borderId="50" xfId="546" applyNumberFormat="1" applyFont="1" applyFill="1" applyBorder="1" applyAlignment="1">
      <alignment horizontal="center" vertical="center" wrapText="1"/>
    </xf>
    <xf numFmtId="180" fontId="62" fillId="35" borderId="53" xfId="546" applyNumberFormat="1" applyFont="1" applyFill="1" applyBorder="1" applyAlignment="1">
      <alignment horizontal="center" vertical="center" wrapText="1"/>
    </xf>
    <xf numFmtId="0" fontId="61" fillId="0" borderId="4" xfId="475" applyFont="1" applyBorder="1" applyAlignment="1">
      <alignment horizontal="left" vertical="center" wrapText="1"/>
    </xf>
    <xf numFmtId="0" fontId="61" fillId="0" borderId="4" xfId="546" applyFont="1" applyBorder="1" applyAlignment="1">
      <alignment horizontal="left" vertical="center" wrapText="1"/>
    </xf>
    <xf numFmtId="4" fontId="61" fillId="0" borderId="4" xfId="546" applyNumberFormat="1" applyFont="1" applyBorder="1" applyAlignment="1">
      <alignment horizontal="left" vertical="center" wrapText="1"/>
    </xf>
    <xf numFmtId="4" fontId="61" fillId="2" borderId="4" xfId="557" applyNumberFormat="1" applyFont="1" applyFill="1" applyBorder="1" applyAlignment="1">
      <alignment horizontal="left" vertical="center" wrapText="1"/>
    </xf>
    <xf numFmtId="4" fontId="61" fillId="2" borderId="36" xfId="557" applyNumberFormat="1" applyFont="1" applyFill="1" applyBorder="1" applyAlignment="1">
      <alignment horizontal="left" vertical="center" wrapText="1"/>
    </xf>
    <xf numFmtId="4" fontId="61" fillId="2" borderId="54" xfId="557" applyNumberFormat="1" applyFont="1" applyFill="1" applyBorder="1" applyAlignment="1">
      <alignment horizontal="left" vertical="center" wrapText="1"/>
    </xf>
    <xf numFmtId="4" fontId="55" fillId="0" borderId="55" xfId="562" applyNumberFormat="1" applyFont="1" applyBorder="1" applyAlignment="1">
      <alignment horizontal="center" vertical="center" wrapText="1"/>
    </xf>
    <xf numFmtId="4" fontId="62" fillId="0" borderId="50" xfId="562" applyNumberFormat="1" applyFont="1" applyBorder="1" applyAlignment="1">
      <alignment horizontal="left" vertical="center" wrapText="1"/>
    </xf>
    <xf numFmtId="4" fontId="62" fillId="0" borderId="32" xfId="562" applyNumberFormat="1" applyFont="1" applyBorder="1" applyAlignment="1">
      <alignment horizontal="left" vertical="center" wrapText="1"/>
    </xf>
    <xf numFmtId="4" fontId="55" fillId="0" borderId="53" xfId="562" applyNumberFormat="1" applyFont="1" applyBorder="1" applyAlignment="1">
      <alignment horizontal="center" vertical="center" wrapText="1"/>
    </xf>
    <xf numFmtId="49" fontId="62" fillId="0" borderId="56" xfId="475" applyNumberFormat="1" applyFont="1" applyBorder="1" applyAlignment="1">
      <alignment horizontal="left" vertical="center" wrapText="1"/>
    </xf>
    <xf numFmtId="4" fontId="55" fillId="0" borderId="57" xfId="562" applyNumberFormat="1" applyFont="1" applyBorder="1" applyAlignment="1"/>
    <xf numFmtId="4" fontId="61" fillId="2" borderId="58" xfId="557" applyNumberFormat="1" applyFont="1" applyFill="1" applyBorder="1" applyAlignment="1">
      <alignment horizontal="left" vertical="center" wrapText="1"/>
    </xf>
    <xf numFmtId="4" fontId="55" fillId="0" borderId="59" xfId="562" applyNumberFormat="1" applyFont="1" applyBorder="1" applyAlignment="1">
      <alignment horizontal="center" vertical="center" wrapText="1"/>
    </xf>
    <xf numFmtId="4" fontId="61" fillId="2" borderId="60" xfId="557" applyNumberFormat="1" applyFont="1" applyFill="1" applyBorder="1" applyAlignment="1">
      <alignment horizontal="left" vertical="center" wrapText="1"/>
    </xf>
    <xf numFmtId="4" fontId="55" fillId="0" borderId="61" xfId="562" applyNumberFormat="1" applyFont="1" applyBorder="1" applyAlignment="1">
      <alignment horizontal="center" vertical="center" wrapText="1"/>
    </xf>
    <xf numFmtId="4" fontId="61" fillId="0" borderId="56" xfId="562" applyNumberFormat="1" applyFont="1" applyBorder="1" applyAlignment="1">
      <alignment horizontal="left" vertical="center" wrapText="1"/>
    </xf>
    <xf numFmtId="4" fontId="61" fillId="0" borderId="58" xfId="562" applyNumberFormat="1" applyFont="1" applyBorder="1" applyAlignment="1">
      <alignment horizontal="left" vertical="center" wrapText="1"/>
    </xf>
    <xf numFmtId="4" fontId="55" fillId="0" borderId="59" xfId="562" applyNumberFormat="1" applyFont="1" applyBorder="1" applyAlignment="1"/>
    <xf numFmtId="4" fontId="61" fillId="0" borderId="60" xfId="562" applyNumberFormat="1" applyFont="1" applyBorder="1" applyAlignment="1">
      <alignment horizontal="left" vertical="center" wrapText="1"/>
    </xf>
    <xf numFmtId="4" fontId="55" fillId="0" borderId="61" xfId="562" applyNumberFormat="1" applyFont="1" applyBorder="1" applyAlignment="1"/>
    <xf numFmtId="4" fontId="55" fillId="0" borderId="53" xfId="562" applyNumberFormat="1" applyFont="1" applyBorder="1" applyAlignment="1"/>
    <xf numFmtId="4" fontId="61" fillId="36" borderId="56" xfId="562" applyNumberFormat="1" applyFont="1" applyFill="1" applyBorder="1" applyAlignment="1">
      <alignment horizontal="left" vertical="center" wrapText="1"/>
    </xf>
    <xf numFmtId="4" fontId="55" fillId="36" borderId="57" xfId="562" applyNumberFormat="1" applyFont="1" applyFill="1" applyBorder="1" applyAlignment="1"/>
    <xf numFmtId="4" fontId="61" fillId="36" borderId="54" xfId="562" applyNumberFormat="1" applyFont="1" applyFill="1" applyBorder="1" applyAlignment="1">
      <alignment horizontal="left" vertical="center" wrapText="1"/>
    </xf>
    <xf numFmtId="4" fontId="60" fillId="36" borderId="62" xfId="562" applyNumberFormat="1" applyFont="1" applyFill="1" applyBorder="1" applyAlignment="1">
      <alignment horizontal="left" vertical="center" wrapText="1"/>
    </xf>
    <xf numFmtId="4" fontId="55" fillId="36" borderId="55" xfId="562" applyNumberFormat="1" applyFont="1" applyFill="1" applyBorder="1" applyAlignment="1"/>
    <xf numFmtId="4" fontId="61" fillId="2" borderId="63" xfId="557" applyNumberFormat="1" applyFont="1" applyFill="1" applyBorder="1" applyAlignment="1">
      <alignment horizontal="left" vertical="center" wrapText="1"/>
    </xf>
    <xf numFmtId="4" fontId="55" fillId="0" borderId="64" xfId="562" applyNumberFormat="1" applyFont="1" applyBorder="1" applyAlignment="1"/>
    <xf numFmtId="4" fontId="61" fillId="2" borderId="65" xfId="557" applyNumberFormat="1" applyFont="1" applyFill="1" applyBorder="1" applyAlignment="1">
      <alignment horizontal="left" vertical="center" wrapText="1"/>
    </xf>
    <xf numFmtId="4" fontId="55" fillId="0" borderId="66" xfId="562" applyNumberFormat="1" applyFont="1" applyBorder="1" applyAlignment="1"/>
    <xf numFmtId="4" fontId="61" fillId="0" borderId="6" xfId="562" applyNumberFormat="1" applyFont="1" applyBorder="1" applyAlignment="1">
      <alignment horizontal="left" vertical="center" wrapText="1"/>
    </xf>
    <xf numFmtId="4" fontId="57" fillId="2" borderId="71" xfId="562" applyNumberFormat="1" applyFont="1" applyFill="1" applyBorder="1" applyAlignment="1"/>
    <xf numFmtId="49" fontId="61" fillId="0" borderId="51" xfId="475" applyNumberFormat="1" applyFont="1" applyBorder="1" applyAlignment="1">
      <alignment horizontal="left" vertical="center" wrapText="1"/>
    </xf>
    <xf numFmtId="0" fontId="61" fillId="0" borderId="52" xfId="475" applyFont="1" applyBorder="1" applyAlignment="1">
      <alignment horizontal="left" vertical="center" wrapText="1"/>
    </xf>
    <xf numFmtId="0" fontId="61" fillId="0" borderId="52" xfId="546" applyFont="1" applyBorder="1" applyAlignment="1">
      <alignment horizontal="left" vertical="center" wrapText="1"/>
    </xf>
    <xf numFmtId="49" fontId="61" fillId="0" borderId="52" xfId="546" applyNumberFormat="1" applyFont="1" applyBorder="1" applyAlignment="1">
      <alignment horizontal="left" vertical="center" wrapText="1"/>
    </xf>
    <xf numFmtId="49" fontId="61" fillId="0" borderId="42" xfId="475" applyNumberFormat="1" applyFont="1" applyBorder="1" applyAlignment="1">
      <alignment horizontal="left" vertical="center" wrapText="1"/>
    </xf>
    <xf numFmtId="0" fontId="61" fillId="0" borderId="43" xfId="475" applyFont="1" applyBorder="1" applyAlignment="1">
      <alignment horizontal="left" vertical="center" wrapText="1"/>
    </xf>
    <xf numFmtId="49" fontId="61" fillId="0" borderId="43" xfId="546" applyNumberFormat="1" applyFont="1" applyBorder="1" applyAlignment="1">
      <alignment horizontal="left" vertical="center" wrapText="1"/>
    </xf>
    <xf numFmtId="4" fontId="55" fillId="0" borderId="71" xfId="562" applyNumberFormat="1" applyFont="1" applyBorder="1" applyAlignment="1"/>
    <xf numFmtId="0" fontId="55" fillId="0" borderId="54" xfId="562" applyFont="1" applyBorder="1" applyAlignment="1"/>
    <xf numFmtId="4" fontId="62" fillId="35" borderId="72" xfId="546" applyNumberFormat="1" applyFont="1" applyFill="1" applyBorder="1" applyAlignment="1">
      <alignment horizontal="center" vertical="center" wrapText="1"/>
    </xf>
    <xf numFmtId="4" fontId="61" fillId="2" borderId="67" xfId="557" applyNumberFormat="1" applyFont="1" applyFill="1" applyBorder="1" applyAlignment="1">
      <alignment horizontal="left" vertical="center" wrapText="1"/>
    </xf>
    <xf numFmtId="4" fontId="61" fillId="2" borderId="72" xfId="557" applyNumberFormat="1" applyFont="1" applyFill="1" applyBorder="1" applyAlignment="1">
      <alignment horizontal="left" vertical="center" wrapText="1"/>
    </xf>
    <xf numFmtId="4" fontId="61" fillId="2" borderId="68" xfId="557" applyNumberFormat="1" applyFont="1" applyFill="1" applyBorder="1" applyAlignment="1">
      <alignment horizontal="left" vertical="center" wrapText="1"/>
    </xf>
    <xf numFmtId="4" fontId="62" fillId="0" borderId="70" xfId="562" applyNumberFormat="1" applyFont="1" applyBorder="1" applyAlignment="1">
      <alignment horizontal="left" vertical="center" wrapText="1"/>
    </xf>
    <xf numFmtId="4" fontId="61" fillId="2" borderId="6" xfId="557" applyNumberFormat="1" applyFont="1" applyFill="1" applyBorder="1" applyAlignment="1">
      <alignment horizontal="left" vertical="center" wrapText="1"/>
    </xf>
    <xf numFmtId="4" fontId="61" fillId="2" borderId="73" xfId="557" applyNumberFormat="1" applyFont="1" applyFill="1" applyBorder="1" applyAlignment="1">
      <alignment horizontal="left" vertical="center" wrapText="1"/>
    </xf>
    <xf numFmtId="4" fontId="62" fillId="0" borderId="74" xfId="562" applyNumberFormat="1" applyFont="1" applyBorder="1" applyAlignment="1">
      <alignment horizontal="left" vertical="center" wrapText="1"/>
    </xf>
    <xf numFmtId="4" fontId="61" fillId="0" borderId="75" xfId="562" applyNumberFormat="1" applyFont="1" applyBorder="1" applyAlignment="1">
      <alignment horizontal="left" vertical="center" wrapText="1"/>
    </xf>
    <xf numFmtId="4" fontId="61" fillId="36" borderId="75" xfId="562" applyNumberFormat="1" applyFont="1" applyFill="1" applyBorder="1" applyAlignment="1">
      <alignment horizontal="left" vertical="center" wrapText="1"/>
    </xf>
    <xf numFmtId="4" fontId="61" fillId="36" borderId="6" xfId="562" applyNumberFormat="1" applyFont="1" applyFill="1" applyBorder="1" applyAlignment="1">
      <alignment horizontal="left" vertical="center" wrapText="1"/>
    </xf>
    <xf numFmtId="4" fontId="61" fillId="36" borderId="73" xfId="562" applyNumberFormat="1" applyFont="1" applyFill="1" applyBorder="1" applyAlignment="1">
      <alignment horizontal="left" vertical="center" wrapText="1"/>
    </xf>
    <xf numFmtId="4" fontId="60" fillId="36" borderId="76" xfId="562" applyNumberFormat="1" applyFont="1" applyFill="1" applyBorder="1" applyAlignment="1">
      <alignment horizontal="left" vertical="center" wrapText="1"/>
    </xf>
    <xf numFmtId="0" fontId="55" fillId="0" borderId="58" xfId="562" applyFont="1" applyBorder="1" applyAlignment="1">
      <alignment horizontal="center" vertical="center" wrapText="1"/>
    </xf>
    <xf numFmtId="0" fontId="55" fillId="0" borderId="58" xfId="562" applyFont="1" applyBorder="1" applyAlignment="1"/>
    <xf numFmtId="0" fontId="55" fillId="0" borderId="59" xfId="562" applyFont="1" applyBorder="1" applyAlignment="1">
      <alignment horizontal="center" vertical="center" wrapText="1"/>
    </xf>
    <xf numFmtId="0" fontId="55" fillId="0" borderId="59" xfId="562" applyFont="1" applyBorder="1" applyAlignment="1"/>
    <xf numFmtId="0" fontId="55" fillId="0" borderId="61" xfId="562" applyFont="1" applyBorder="1" applyAlignment="1"/>
    <xf numFmtId="0" fontId="55" fillId="0" borderId="60" xfId="562" applyFont="1" applyBorder="1" applyAlignment="1"/>
    <xf numFmtId="0" fontId="55" fillId="0" borderId="57" xfId="562" applyFont="1" applyBorder="1" applyAlignment="1">
      <alignment horizontal="center" vertical="center" wrapText="1"/>
    </xf>
    <xf numFmtId="0" fontId="55" fillId="0" borderId="56" xfId="562" applyFont="1" applyBorder="1" applyAlignment="1">
      <alignment horizontal="center" vertical="center" wrapText="1"/>
    </xf>
    <xf numFmtId="0" fontId="55" fillId="0" borderId="53" xfId="562" applyFont="1" applyBorder="1" applyAlignment="1">
      <alignment horizontal="center" vertical="center" wrapText="1"/>
    </xf>
    <xf numFmtId="0" fontId="55" fillId="0" borderId="32" xfId="562" applyFont="1" applyBorder="1" applyAlignment="1">
      <alignment horizontal="center" vertical="center" wrapText="1"/>
    </xf>
    <xf numFmtId="0" fontId="55" fillId="0" borderId="57" xfId="562" applyFont="1" applyBorder="1" applyAlignment="1"/>
    <xf numFmtId="0" fontId="55" fillId="0" borderId="56" xfId="562" applyFont="1" applyBorder="1" applyAlignment="1"/>
    <xf numFmtId="0" fontId="55" fillId="0" borderId="53" xfId="562" applyFont="1" applyBorder="1" applyAlignment="1"/>
    <xf numFmtId="0" fontId="55" fillId="0" borderId="32" xfId="562" applyFont="1" applyBorder="1" applyAlignment="1"/>
    <xf numFmtId="0" fontId="55" fillId="0" borderId="64" xfId="562" applyFont="1" applyBorder="1" applyAlignment="1"/>
    <xf numFmtId="0" fontId="55" fillId="0" borderId="63" xfId="562" applyFont="1" applyBorder="1" applyAlignment="1"/>
    <xf numFmtId="0" fontId="55" fillId="0" borderId="66" xfId="562" applyFont="1" applyBorder="1" applyAlignment="1"/>
    <xf numFmtId="0" fontId="55" fillId="0" borderId="65" xfId="562" applyFont="1" applyBorder="1" applyAlignment="1"/>
    <xf numFmtId="0" fontId="64" fillId="0" borderId="53" xfId="562" applyFont="1" applyBorder="1" applyAlignment="1"/>
    <xf numFmtId="0" fontId="64" fillId="0" borderId="32" xfId="562" applyFont="1" applyBorder="1" applyAlignment="1"/>
    <xf numFmtId="0" fontId="55" fillId="0" borderId="77" xfId="562" applyFont="1" applyBorder="1" applyAlignment="1"/>
    <xf numFmtId="0" fontId="67" fillId="0" borderId="0" xfId="546" applyFont="1"/>
    <xf numFmtId="0" fontId="66" fillId="0" borderId="0" xfId="0" applyFont="1"/>
    <xf numFmtId="4" fontId="66" fillId="0" borderId="0" xfId="0" applyNumberFormat="1" applyFont="1"/>
    <xf numFmtId="0" fontId="55" fillId="0" borderId="53" xfId="546" applyFont="1" applyBorder="1"/>
    <xf numFmtId="0" fontId="55" fillId="0" borderId="71" xfId="546" applyFont="1" applyBorder="1"/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58" fillId="34" borderId="6" xfId="1" applyFont="1" applyFill="1" applyBorder="1" applyAlignment="1">
      <alignment horizontal="right" wrapText="1"/>
    </xf>
    <xf numFmtId="0" fontId="58" fillId="34" borderId="7" xfId="1" applyFont="1" applyFill="1" applyBorder="1" applyAlignment="1">
      <alignment horizontal="right" wrapText="1"/>
    </xf>
    <xf numFmtId="0" fontId="58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168" fontId="61" fillId="2" borderId="76" xfId="557" applyNumberFormat="1" applyFont="1" applyFill="1" applyBorder="1" applyAlignment="1">
      <alignment horizontal="left" vertical="center" wrapText="1"/>
    </xf>
    <xf numFmtId="168" fontId="61" fillId="2" borderId="39" xfId="557" applyNumberFormat="1" applyFont="1" applyFill="1" applyBorder="1" applyAlignment="1">
      <alignment horizontal="left" vertical="center" wrapText="1"/>
    </xf>
    <xf numFmtId="168" fontId="61" fillId="2" borderId="32" xfId="557" applyNumberFormat="1" applyFont="1" applyFill="1" applyBorder="1" applyAlignment="1">
      <alignment horizontal="left" vertical="center" wrapText="1"/>
    </xf>
    <xf numFmtId="0" fontId="63" fillId="0" borderId="38" xfId="561" applyFont="1" applyBorder="1" applyAlignment="1">
      <alignment horizontal="center" vertical="center" wrapText="1"/>
    </xf>
    <xf numFmtId="0" fontId="63" fillId="0" borderId="39" xfId="561" applyFont="1" applyBorder="1" applyAlignment="1">
      <alignment horizontal="center" vertical="center" wrapText="1"/>
    </xf>
    <xf numFmtId="0" fontId="63" fillId="0" borderId="32" xfId="561" applyFont="1" applyBorder="1" applyAlignment="1">
      <alignment horizontal="center" vertical="center" wrapText="1"/>
    </xf>
    <xf numFmtId="4" fontId="61" fillId="2" borderId="67" xfId="557" applyNumberFormat="1" applyFont="1" applyFill="1" applyBorder="1" applyAlignment="1">
      <alignment horizontal="center" vertical="center" wrapText="1"/>
    </xf>
    <xf numFmtId="4" fontId="61" fillId="2" borderId="63" xfId="557" applyNumberFormat="1" applyFont="1" applyFill="1" applyBorder="1" applyAlignment="1">
      <alignment horizontal="center" vertical="center" wrapText="1"/>
    </xf>
    <xf numFmtId="4" fontId="61" fillId="2" borderId="68" xfId="557" applyNumberFormat="1" applyFont="1" applyFill="1" applyBorder="1" applyAlignment="1">
      <alignment horizontal="center" vertical="center" wrapText="1"/>
    </xf>
    <xf numFmtId="4" fontId="61" fillId="2" borderId="65" xfId="557" applyNumberFormat="1" applyFont="1" applyFill="1" applyBorder="1" applyAlignment="1">
      <alignment horizontal="center" vertical="center" wrapText="1"/>
    </xf>
    <xf numFmtId="0" fontId="61" fillId="0" borderId="40" xfId="562" applyFont="1" applyBorder="1" applyAlignment="1">
      <alignment horizontal="left" vertical="center" wrapText="1"/>
    </xf>
    <xf numFmtId="0" fontId="61" fillId="0" borderId="34" xfId="562" applyFont="1" applyBorder="1" applyAlignment="1">
      <alignment horizontal="left" vertical="center" wrapText="1"/>
    </xf>
    <xf numFmtId="0" fontId="61" fillId="0" borderId="65" xfId="562" applyFont="1" applyBorder="1" applyAlignment="1">
      <alignment horizontal="left" vertical="center" wrapText="1"/>
    </xf>
    <xf numFmtId="0" fontId="60" fillId="0" borderId="38" xfId="562" applyFont="1" applyBorder="1" applyAlignment="1">
      <alignment horizontal="left" vertical="center" wrapText="1"/>
    </xf>
    <xf numFmtId="0" fontId="60" fillId="0" borderId="39" xfId="562" applyFont="1" applyBorder="1" applyAlignment="1">
      <alignment horizontal="left" vertical="center" wrapText="1"/>
    </xf>
    <xf numFmtId="0" fontId="60" fillId="0" borderId="32" xfId="562" applyFont="1" applyBorder="1" applyAlignment="1">
      <alignment horizontal="left" vertical="center" wrapText="1"/>
    </xf>
    <xf numFmtId="0" fontId="65" fillId="2" borderId="38" xfId="561" applyFont="1" applyFill="1" applyBorder="1" applyAlignment="1">
      <alignment horizontal="left" vertical="center" wrapText="1"/>
    </xf>
    <xf numFmtId="0" fontId="65" fillId="2" borderId="39" xfId="561" applyFont="1" applyFill="1" applyBorder="1" applyAlignment="1">
      <alignment horizontal="left" vertical="center" wrapText="1"/>
    </xf>
    <xf numFmtId="0" fontId="65" fillId="2" borderId="32" xfId="561" applyFont="1" applyFill="1" applyBorder="1" applyAlignment="1">
      <alignment horizontal="left" vertical="center" wrapText="1"/>
    </xf>
    <xf numFmtId="0" fontId="61" fillId="0" borderId="38" xfId="561" applyFont="1" applyBorder="1" applyAlignment="1">
      <alignment horizontal="left" vertical="center" wrapText="1"/>
    </xf>
    <xf numFmtId="0" fontId="61" fillId="0" borderId="39" xfId="561" applyFont="1" applyBorder="1" applyAlignment="1">
      <alignment horizontal="left" vertical="center" wrapText="1"/>
    </xf>
    <xf numFmtId="0" fontId="61" fillId="0" borderId="32" xfId="561" applyFont="1" applyBorder="1" applyAlignment="1">
      <alignment horizontal="left" vertical="center" wrapText="1"/>
    </xf>
    <xf numFmtId="0" fontId="63" fillId="0" borderId="38" xfId="561" applyFont="1" applyBorder="1" applyAlignment="1">
      <alignment horizontal="left" vertical="center" wrapText="1"/>
    </xf>
    <xf numFmtId="0" fontId="63" fillId="0" borderId="39" xfId="561" applyFont="1" applyBorder="1" applyAlignment="1">
      <alignment horizontal="left" vertical="center" wrapText="1"/>
    </xf>
    <xf numFmtId="0" fontId="63" fillId="0" borderId="32" xfId="561" applyFont="1" applyBorder="1" applyAlignment="1">
      <alignment horizontal="left" vertical="center" wrapText="1"/>
    </xf>
    <xf numFmtId="168" fontId="61" fillId="0" borderId="67" xfId="562" applyNumberFormat="1" applyFont="1" applyBorder="1" applyAlignment="1">
      <alignment horizontal="left" vertical="center" wrapText="1"/>
    </xf>
    <xf numFmtId="168" fontId="61" fillId="0" borderId="47" xfId="562" applyNumberFormat="1" applyFont="1" applyBorder="1" applyAlignment="1">
      <alignment horizontal="left" vertical="center" wrapText="1"/>
    </xf>
    <xf numFmtId="168" fontId="61" fillId="0" borderId="63" xfId="562" applyNumberFormat="1" applyFont="1" applyBorder="1" applyAlignment="1">
      <alignment horizontal="left" vertical="center" wrapText="1"/>
    </xf>
    <xf numFmtId="168" fontId="61" fillId="0" borderId="6" xfId="562" applyNumberFormat="1" applyFont="1" applyBorder="1" applyAlignment="1">
      <alignment horizontal="left" vertical="center" wrapText="1"/>
    </xf>
    <xf numFmtId="168" fontId="61" fillId="0" borderId="7" xfId="562" applyNumberFormat="1" applyFont="1" applyBorder="1" applyAlignment="1">
      <alignment horizontal="left" vertical="center" wrapText="1"/>
    </xf>
    <xf numFmtId="168" fontId="61" fillId="0" borderId="58" xfId="562" applyNumberFormat="1" applyFont="1" applyBorder="1" applyAlignment="1">
      <alignment horizontal="left" vertical="center" wrapText="1"/>
    </xf>
    <xf numFmtId="168" fontId="61" fillId="0" borderId="68" xfId="562" applyNumberFormat="1" applyFont="1" applyBorder="1" applyAlignment="1">
      <alignment horizontal="left" vertical="center" wrapText="1"/>
    </xf>
    <xf numFmtId="168" fontId="61" fillId="0" borderId="34" xfId="562" applyNumberFormat="1" applyFont="1" applyBorder="1" applyAlignment="1">
      <alignment horizontal="left" vertical="center" wrapText="1"/>
    </xf>
    <xf numFmtId="168" fontId="61" fillId="0" borderId="65" xfId="562" applyNumberFormat="1" applyFont="1" applyBorder="1" applyAlignment="1">
      <alignment horizontal="left" vertical="center" wrapText="1"/>
    </xf>
    <xf numFmtId="0" fontId="61" fillId="0" borderId="37" xfId="562" applyFont="1" applyBorder="1" applyAlignment="1">
      <alignment horizontal="left" vertical="center" wrapText="1"/>
    </xf>
    <xf numFmtId="0" fontId="61" fillId="0" borderId="46" xfId="562" applyFont="1" applyBorder="1" applyAlignment="1">
      <alignment horizontal="left" vertical="center" wrapText="1"/>
    </xf>
    <xf numFmtId="0" fontId="61" fillId="0" borderId="47" xfId="562" applyFont="1" applyBorder="1" applyAlignment="1">
      <alignment horizontal="left" vertical="center" wrapText="1"/>
    </xf>
    <xf numFmtId="0" fontId="61" fillId="0" borderId="48" xfId="562" applyFont="1" applyBorder="1" applyAlignment="1">
      <alignment horizontal="left" vertical="center" wrapText="1"/>
    </xf>
    <xf numFmtId="0" fontId="62" fillId="0" borderId="38" xfId="562" applyFont="1" applyBorder="1" applyAlignment="1">
      <alignment horizontal="center" vertical="center" wrapText="1"/>
    </xf>
    <xf numFmtId="0" fontId="62" fillId="0" borderId="39" xfId="562" applyFont="1" applyBorder="1" applyAlignment="1">
      <alignment horizontal="center" vertical="center" wrapText="1"/>
    </xf>
    <xf numFmtId="0" fontId="62" fillId="0" borderId="32" xfId="562" applyFont="1" applyBorder="1" applyAlignment="1">
      <alignment horizontal="center" vertical="center" wrapText="1"/>
    </xf>
    <xf numFmtId="0" fontId="61" fillId="0" borderId="63" xfId="562" applyFont="1" applyBorder="1" applyAlignment="1">
      <alignment horizontal="left" vertical="center" wrapText="1"/>
    </xf>
    <xf numFmtId="0" fontId="61" fillId="0" borderId="33" xfId="562" applyFont="1" applyBorder="1" applyAlignment="1">
      <alignment horizontal="left" vertical="center" wrapText="1"/>
    </xf>
    <xf numFmtId="0" fontId="61" fillId="0" borderId="7" xfId="562" applyFont="1" applyBorder="1" applyAlignment="1">
      <alignment horizontal="left" vertical="center" wrapText="1"/>
    </xf>
    <xf numFmtId="0" fontId="61" fillId="0" borderId="58" xfId="562" applyFont="1" applyBorder="1" applyAlignment="1">
      <alignment horizontal="left" vertical="center" wrapText="1"/>
    </xf>
    <xf numFmtId="0" fontId="61" fillId="0" borderId="8" xfId="562" applyFont="1" applyBorder="1" applyAlignment="1">
      <alignment horizontal="left" vertical="center" wrapText="1"/>
    </xf>
    <xf numFmtId="0" fontId="62" fillId="35" borderId="38" xfId="546" applyFont="1" applyFill="1" applyBorder="1" applyAlignment="1">
      <alignment horizontal="center" vertical="center" wrapText="1"/>
    </xf>
    <xf numFmtId="0" fontId="62" fillId="35" borderId="39" xfId="546" applyFont="1" applyFill="1" applyBorder="1" applyAlignment="1">
      <alignment horizontal="center" vertical="center" wrapText="1"/>
    </xf>
    <xf numFmtId="0" fontId="62" fillId="35" borderId="32" xfId="546" applyFont="1" applyFill="1" applyBorder="1" applyAlignment="1">
      <alignment horizontal="center" vertical="center" wrapText="1"/>
    </xf>
    <xf numFmtId="0" fontId="62" fillId="35" borderId="76" xfId="546" applyFont="1" applyFill="1" applyBorder="1" applyAlignment="1">
      <alignment horizontal="center" vertical="center" wrapText="1"/>
    </xf>
    <xf numFmtId="0" fontId="4" fillId="35" borderId="38" xfId="546" applyFont="1" applyFill="1" applyBorder="1" applyAlignment="1">
      <alignment horizontal="center"/>
    </xf>
    <xf numFmtId="0" fontId="3" fillId="35" borderId="39" xfId="546" applyFont="1" applyFill="1" applyBorder="1" applyAlignment="1">
      <alignment horizontal="center"/>
    </xf>
    <xf numFmtId="0" fontId="3" fillId="35" borderId="32" xfId="546" applyFont="1" applyFill="1" applyBorder="1" applyAlignment="1">
      <alignment horizontal="center"/>
    </xf>
    <xf numFmtId="0" fontId="60" fillId="0" borderId="49" xfId="562" applyFont="1" applyBorder="1" applyAlignment="1">
      <alignment horizontal="left" vertical="center" wrapText="1"/>
    </xf>
    <xf numFmtId="0" fontId="61" fillId="0" borderId="25" xfId="562" applyFont="1" applyBorder="1" applyAlignment="1">
      <alignment horizontal="left" vertical="center" wrapText="1"/>
    </xf>
    <xf numFmtId="0" fontId="61" fillId="0" borderId="2" xfId="562" applyFont="1" applyBorder="1" applyAlignment="1">
      <alignment horizontal="left" vertical="center" wrapText="1"/>
    </xf>
    <xf numFmtId="0" fontId="62" fillId="0" borderId="51" xfId="562" applyFont="1" applyBorder="1" applyAlignment="1">
      <alignment horizontal="left" vertical="center" wrapText="1"/>
    </xf>
    <xf numFmtId="0" fontId="62" fillId="0" borderId="52" xfId="562" applyFont="1" applyBorder="1" applyAlignment="1">
      <alignment horizontal="left" vertical="center" wrapText="1"/>
    </xf>
    <xf numFmtId="49" fontId="62" fillId="0" borderId="22" xfId="475" applyNumberFormat="1" applyFont="1" applyBorder="1" applyAlignment="1">
      <alignment horizontal="left" vertical="center" wrapText="1"/>
    </xf>
    <xf numFmtId="49" fontId="62" fillId="0" borderId="23" xfId="475" applyNumberFormat="1" applyFont="1" applyBorder="1" applyAlignment="1">
      <alignment horizontal="left" vertical="center" wrapText="1"/>
    </xf>
    <xf numFmtId="49" fontId="62" fillId="0" borderId="24" xfId="475" applyNumberFormat="1" applyFont="1" applyBorder="1" applyAlignment="1">
      <alignment horizontal="left" vertical="center" wrapText="1"/>
    </xf>
    <xf numFmtId="0" fontId="56" fillId="2" borderId="0" xfId="562" applyFont="1" applyFill="1" applyBorder="1" applyAlignment="1">
      <alignment horizontal="center" wrapText="1"/>
    </xf>
    <xf numFmtId="0" fontId="56" fillId="2" borderId="69" xfId="562" applyFont="1" applyFill="1" applyBorder="1" applyAlignment="1">
      <alignment horizontal="center" wrapText="1"/>
    </xf>
    <xf numFmtId="0" fontId="61" fillId="0" borderId="30" xfId="562" applyFont="1" applyBorder="1" applyAlignment="1">
      <alignment horizontal="left" vertical="center" wrapText="1"/>
    </xf>
    <xf numFmtId="0" fontId="61" fillId="0" borderId="5" xfId="562" applyFont="1" applyBorder="1" applyAlignment="1">
      <alignment horizontal="left" vertical="center" wrapText="1"/>
    </xf>
    <xf numFmtId="0" fontId="56" fillId="0" borderId="0" xfId="562" applyFont="1" applyBorder="1" applyAlignment="1">
      <alignment horizontal="left"/>
    </xf>
    <xf numFmtId="49" fontId="62" fillId="0" borderId="67" xfId="475" applyNumberFormat="1" applyFont="1" applyBorder="1" applyAlignment="1">
      <alignment horizontal="left" vertical="center" wrapText="1"/>
    </xf>
    <xf numFmtId="0" fontId="62" fillId="0" borderId="35" xfId="562" applyFont="1" applyBorder="1" applyAlignment="1">
      <alignment horizontal="left" vertical="center" wrapText="1"/>
    </xf>
    <xf numFmtId="0" fontId="62" fillId="0" borderId="4" xfId="562" applyFont="1" applyBorder="1" applyAlignment="1">
      <alignment horizontal="left" vertical="center" wrapText="1"/>
    </xf>
    <xf numFmtId="0" fontId="62" fillId="0" borderId="42" xfId="562" applyFont="1" applyBorder="1" applyAlignment="1">
      <alignment horizontal="left" vertical="center" wrapText="1"/>
    </xf>
    <xf numFmtId="0" fontId="62" fillId="0" borderId="43" xfId="562" applyFont="1" applyBorder="1" applyAlignment="1">
      <alignment horizontal="left" vertical="center" wrapText="1"/>
    </xf>
    <xf numFmtId="0" fontId="66" fillId="2" borderId="38" xfId="561" applyFont="1" applyFill="1" applyBorder="1" applyAlignment="1">
      <alignment horizontal="left" vertical="center" wrapText="1"/>
    </xf>
    <xf numFmtId="0" fontId="66" fillId="2" borderId="39" xfId="561" applyFont="1" applyFill="1" applyBorder="1" applyAlignment="1">
      <alignment horizontal="left" vertical="center" wrapText="1"/>
    </xf>
    <xf numFmtId="0" fontId="66" fillId="2" borderId="32" xfId="561" applyFont="1" applyFill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-%20gavrush/___&#1057;&#1052;&#1045;&#1058;&#1053;&#1040;&#1071;%20&#1044;&#1054;&#1050;&#1059;&#1052;&#1045;&#1053;&#1058;&#1040;&#1062;&#1048;&#1071;/&#1048;&#1055;&#1056;/&#1048;&#1055;&#1056;%202018-2022/&#1048;&#1055;&#1056;%202018-2022%20&#1080;&#1079;&#1084;.%2015.12.2016/87_&#1055;&#1057;%2035_6%20&#1044;&#1077;&#1087;&#1086;/H-25-&#1055;&#1069;&#1057;-87%20&#1055;&#1057;%2035_6%20&#1044;&#1077;&#1087;&#1086;/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1" t="s">
        <v>65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217" t="s">
        <v>59</v>
      </c>
      <c r="B3" s="217"/>
      <c r="C3" s="217"/>
      <c r="D3" s="217"/>
      <c r="E3" s="217"/>
      <c r="F3" s="217"/>
      <c r="G3" s="217"/>
      <c r="H3" s="217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66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218" t="s">
        <v>1</v>
      </c>
      <c r="B9" s="219" t="s">
        <v>2</v>
      </c>
      <c r="C9" s="218" t="s">
        <v>3</v>
      </c>
      <c r="D9" s="220" t="s">
        <v>79</v>
      </c>
      <c r="E9" s="220"/>
      <c r="F9" s="220"/>
      <c r="G9" s="220"/>
      <c r="H9" s="218" t="s">
        <v>80</v>
      </c>
    </row>
    <row r="10" spans="1:8" ht="12.75" customHeight="1" x14ac:dyDescent="0.2">
      <c r="A10" s="218"/>
      <c r="B10" s="219"/>
      <c r="C10" s="218"/>
      <c r="D10" s="218" t="s">
        <v>4</v>
      </c>
      <c r="E10" s="221" t="s">
        <v>5</v>
      </c>
      <c r="F10" s="218" t="s">
        <v>6</v>
      </c>
      <c r="G10" s="218" t="s">
        <v>7</v>
      </c>
      <c r="H10" s="218"/>
    </row>
    <row r="11" spans="1:8" x14ac:dyDescent="0.2">
      <c r="A11" s="218"/>
      <c r="B11" s="219"/>
      <c r="C11" s="218"/>
      <c r="D11" s="218"/>
      <c r="E11" s="222"/>
      <c r="F11" s="218"/>
      <c r="G11" s="218"/>
      <c r="H11" s="218"/>
    </row>
    <row r="12" spans="1:8" x14ac:dyDescent="0.2">
      <c r="A12" s="218"/>
      <c r="B12" s="219"/>
      <c r="C12" s="218"/>
      <c r="D12" s="218"/>
      <c r="E12" s="223"/>
      <c r="F12" s="218"/>
      <c r="G12" s="218"/>
      <c r="H12" s="218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93" t="s">
        <v>8</v>
      </c>
      <c r="B14" s="194"/>
      <c r="C14" s="194"/>
      <c r="D14" s="194"/>
      <c r="E14" s="194"/>
      <c r="F14" s="194"/>
      <c r="G14" s="194"/>
      <c r="H14" s="194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>F15</f>
        <v>0</v>
      </c>
      <c r="G16" s="16"/>
      <c r="H16" s="16" t="e">
        <f>SUM(D16:G16)</f>
        <v>#REF!</v>
      </c>
    </row>
    <row r="17" spans="1:8" x14ac:dyDescent="0.2">
      <c r="A17" s="193" t="s">
        <v>12</v>
      </c>
      <c r="B17" s="194"/>
      <c r="C17" s="194"/>
      <c r="D17" s="194"/>
      <c r="E17" s="194"/>
      <c r="F17" s="194"/>
      <c r="G17" s="194"/>
      <c r="H17" s="194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93" t="s">
        <v>14</v>
      </c>
      <c r="B19" s="194"/>
      <c r="C19" s="194"/>
      <c r="D19" s="194"/>
      <c r="E19" s="194"/>
      <c r="F19" s="194"/>
      <c r="G19" s="194"/>
      <c r="H19" s="194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93" t="s">
        <v>16</v>
      </c>
      <c r="B21" s="194"/>
      <c r="C21" s="194"/>
      <c r="D21" s="194"/>
      <c r="E21" s="194"/>
      <c r="F21" s="194"/>
      <c r="G21" s="194"/>
      <c r="H21" s="194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93" t="s">
        <v>18</v>
      </c>
      <c r="B23" s="194"/>
      <c r="C23" s="194"/>
      <c r="D23" s="194"/>
      <c r="E23" s="194"/>
      <c r="F23" s="194"/>
      <c r="G23" s="194"/>
      <c r="H23" s="194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93" t="s">
        <v>21</v>
      </c>
      <c r="B26" s="194"/>
      <c r="C26" s="194"/>
      <c r="D26" s="194"/>
      <c r="E26" s="194"/>
      <c r="F26" s="194"/>
      <c r="G26" s="194"/>
      <c r="H26" s="194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93" t="s">
        <v>24</v>
      </c>
      <c r="B29" s="194"/>
      <c r="C29" s="194"/>
      <c r="D29" s="194"/>
      <c r="E29" s="194"/>
      <c r="F29" s="194"/>
      <c r="G29" s="194"/>
      <c r="H29" s="194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>SUM(G30:G32)</f>
        <v>0</v>
      </c>
      <c r="H33" s="16" t="e">
        <f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>SUM(E34:G34)</f>
        <v>#REF!</v>
      </c>
    </row>
    <row r="35" spans="1:8" x14ac:dyDescent="0.2">
      <c r="A35" s="193" t="s">
        <v>32</v>
      </c>
      <c r="B35" s="194"/>
      <c r="C35" s="194"/>
      <c r="D35" s="194"/>
      <c r="E35" s="194"/>
      <c r="F35" s="194"/>
      <c r="G35" s="194"/>
      <c r="H35" s="194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93" t="s">
        <v>35</v>
      </c>
      <c r="B38" s="194"/>
      <c r="C38" s="194"/>
      <c r="D38" s="194"/>
      <c r="E38" s="194"/>
      <c r="F38" s="194"/>
      <c r="G38" s="194"/>
      <c r="H38" s="194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93" t="s">
        <v>38</v>
      </c>
      <c r="B42" s="194"/>
      <c r="C42" s="194"/>
      <c r="D42" s="194"/>
      <c r="E42" s="194"/>
      <c r="F42" s="194"/>
      <c r="G42" s="194"/>
      <c r="H42" s="194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93" t="s">
        <v>42</v>
      </c>
      <c r="B45" s="194"/>
      <c r="C45" s="194"/>
      <c r="D45" s="194"/>
      <c r="E45" s="194"/>
      <c r="F45" s="194"/>
      <c r="G45" s="194"/>
      <c r="H45" s="194"/>
    </row>
    <row r="46" spans="1:8" x14ac:dyDescent="0.2">
      <c r="A46" s="12">
        <v>9</v>
      </c>
      <c r="B46" s="19"/>
      <c r="C46" s="14" t="s">
        <v>78</v>
      </c>
      <c r="D46" s="16" t="e">
        <f>ROUND(((D41+D44)*0.2),5)</f>
        <v>#REF!</v>
      </c>
      <c r="E46" s="16" t="e">
        <f>ROUND(((E41+E44)*0.2),5)</f>
        <v>#REF!</v>
      </c>
      <c r="F46" s="16">
        <f>ROUND(((F41+F44)*0.2),5)</f>
        <v>0</v>
      </c>
      <c r="G46" s="16" t="e">
        <f>ROUND(((G41+G44)*0.2),5)</f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>E46</f>
        <v>#REF!</v>
      </c>
      <c r="F47" s="16">
        <f>F46</f>
        <v>0</v>
      </c>
      <c r="G47" s="16" t="e">
        <f>G46</f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81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204">
        <v>10</v>
      </c>
      <c r="B49" s="207" t="s">
        <v>77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>SUM(D49:G49)</f>
        <v>#REF!</v>
      </c>
      <c r="Q49" s="210"/>
      <c r="R49" s="210"/>
    </row>
    <row r="50" spans="1:18" s="30" customFormat="1" x14ac:dyDescent="0.2">
      <c r="A50" s="205"/>
      <c r="B50" s="208"/>
      <c r="C50" s="31" t="s">
        <v>46</v>
      </c>
      <c r="D50" s="29"/>
      <c r="E50" s="29" t="e">
        <f>E30*1.2*14.98</f>
        <v>#REF!</v>
      </c>
      <c r="F50" s="29"/>
      <c r="G50" s="32"/>
      <c r="H50" s="29" t="e">
        <f>SUM(D50:G50)</f>
        <v>#REF!</v>
      </c>
      <c r="Q50" s="210"/>
      <c r="R50" s="210"/>
    </row>
    <row r="51" spans="1:18" s="30" customFormat="1" x14ac:dyDescent="0.2">
      <c r="A51" s="205"/>
      <c r="B51" s="208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210"/>
      <c r="R51" s="210"/>
    </row>
    <row r="52" spans="1:18" s="30" customFormat="1" x14ac:dyDescent="0.2">
      <c r="A52" s="205"/>
      <c r="B52" s="208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210"/>
      <c r="R52" s="210"/>
    </row>
    <row r="53" spans="1:18" s="30" customFormat="1" x14ac:dyDescent="0.2">
      <c r="A53" s="206"/>
      <c r="B53" s="209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210"/>
      <c r="R53" s="210"/>
    </row>
    <row r="54" spans="1:18" s="30" customFormat="1" x14ac:dyDescent="0.2">
      <c r="A54" s="34" t="s">
        <v>49</v>
      </c>
      <c r="B54" s="28"/>
      <c r="C54" s="28" t="s">
        <v>73</v>
      </c>
      <c r="D54" s="29" t="e">
        <f>SUM(D49:D53)</f>
        <v>#REF!</v>
      </c>
      <c r="E54" s="29" t="e">
        <f>SUM(E49:E53)</f>
        <v>#REF!</v>
      </c>
      <c r="F54" s="29">
        <f>SUM(F49:F53)</f>
        <v>0</v>
      </c>
      <c r="G54" s="29" t="e">
        <f>SUM(G49:G53)</f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98" t="s">
        <v>74</v>
      </c>
      <c r="B55" s="199"/>
      <c r="C55" s="200"/>
      <c r="D55" s="35" t="e">
        <f>D54</f>
        <v>#REF!</v>
      </c>
      <c r="E55" s="35" t="e">
        <f>E54</f>
        <v>#REF!</v>
      </c>
      <c r="F55" s="35">
        <f>F54</f>
        <v>0</v>
      </c>
      <c r="G55" s="35" t="e">
        <f>G54</f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201" t="s">
        <v>75</v>
      </c>
      <c r="B56" s="202"/>
      <c r="C56" s="203"/>
      <c r="D56" s="37"/>
      <c r="E56" s="37"/>
      <c r="F56" s="37"/>
      <c r="G56" s="37"/>
      <c r="H56" s="38"/>
    </row>
    <row r="57" spans="1:18" x14ac:dyDescent="0.2">
      <c r="A57" s="201" t="s">
        <v>76</v>
      </c>
      <c r="B57" s="202"/>
      <c r="C57" s="203"/>
      <c r="D57" s="38" t="e">
        <f>D55</f>
        <v>#REF!</v>
      </c>
      <c r="E57" s="38" t="e">
        <f>E55</f>
        <v>#REF!</v>
      </c>
      <c r="F57" s="38">
        <f>F55</f>
        <v>0</v>
      </c>
      <c r="G57" s="38" t="e">
        <f>G55</f>
        <v>#REF!</v>
      </c>
      <c r="H57" s="35" t="e">
        <f>SUM(D57:G57)</f>
        <v>#REF!</v>
      </c>
      <c r="I57" s="54"/>
      <c r="J57" s="36"/>
      <c r="K57" s="36"/>
      <c r="L57" s="36"/>
    </row>
    <row r="58" spans="1:18" s="50" customFormat="1" ht="12.75" customHeight="1" x14ac:dyDescent="0.2">
      <c r="A58" s="211" t="s">
        <v>60</v>
      </c>
      <c r="B58" s="212"/>
      <c r="C58" s="212"/>
      <c r="D58" s="212"/>
      <c r="E58" s="212"/>
      <c r="F58" s="212"/>
      <c r="G58" s="212"/>
      <c r="H58" s="213"/>
    </row>
    <row r="59" spans="1:18" x14ac:dyDescent="0.2">
      <c r="A59" s="52" t="s">
        <v>67</v>
      </c>
      <c r="B59" s="52">
        <v>2019</v>
      </c>
      <c r="C59" s="39" t="s">
        <v>68</v>
      </c>
      <c r="D59" s="49">
        <v>0</v>
      </c>
      <c r="E59" s="49">
        <v>0</v>
      </c>
      <c r="F59" s="49">
        <v>0</v>
      </c>
      <c r="G59" s="49">
        <v>0</v>
      </c>
      <c r="H59" s="48">
        <f t="shared" ref="H59:H64" si="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2" t="s">
        <v>50</v>
      </c>
      <c r="B60" s="52">
        <v>2020</v>
      </c>
      <c r="C60" s="39" t="s">
        <v>69</v>
      </c>
      <c r="D60" s="55" t="e">
        <f>D57*$C$59*$C$60</f>
        <v>#REF!</v>
      </c>
      <c r="E60" s="55" t="e">
        <f>E57*$C$59*$C$60</f>
        <v>#REF!</v>
      </c>
      <c r="F60" s="55">
        <f>F57*$C$59*$C$60</f>
        <v>0</v>
      </c>
      <c r="G60" s="55" t="e">
        <f>G57*$C$59*$C$60</f>
        <v>#REF!</v>
      </c>
      <c r="H60" s="56" t="e">
        <f t="shared" si="0"/>
        <v>#REF!</v>
      </c>
      <c r="I60" s="36"/>
      <c r="J60" s="53"/>
      <c r="K60" s="36"/>
      <c r="L60" s="36"/>
      <c r="N60" s="36"/>
    </row>
    <row r="61" spans="1:18" x14ac:dyDescent="0.2">
      <c r="A61" s="52" t="s">
        <v>61</v>
      </c>
      <c r="B61" s="52">
        <v>2021</v>
      </c>
      <c r="C61" s="39" t="s">
        <v>70</v>
      </c>
      <c r="D61" s="49">
        <v>0</v>
      </c>
      <c r="E61" s="49">
        <v>0</v>
      </c>
      <c r="F61" s="49">
        <v>0</v>
      </c>
      <c r="G61" s="49">
        <v>0</v>
      </c>
      <c r="H61" s="48">
        <f t="shared" si="0"/>
        <v>0</v>
      </c>
      <c r="I61" s="36"/>
      <c r="J61" s="36"/>
      <c r="K61" s="36"/>
      <c r="L61" s="36"/>
      <c r="M61" s="36"/>
      <c r="N61" s="36"/>
    </row>
    <row r="62" spans="1:18" x14ac:dyDescent="0.2">
      <c r="A62" s="52" t="s">
        <v>62</v>
      </c>
      <c r="B62" s="52">
        <v>2022</v>
      </c>
      <c r="C62" s="39" t="s">
        <v>71</v>
      </c>
      <c r="D62" s="49">
        <v>0</v>
      </c>
      <c r="E62" s="49">
        <v>0</v>
      </c>
      <c r="F62" s="49">
        <v>0</v>
      </c>
      <c r="G62" s="49">
        <v>0</v>
      </c>
      <c r="H62" s="48">
        <f>D62+E62+F62+G62</f>
        <v>0</v>
      </c>
      <c r="I62" s="36"/>
      <c r="N62" s="40"/>
    </row>
    <row r="63" spans="1:18" x14ac:dyDescent="0.2">
      <c r="A63" s="52" t="s">
        <v>63</v>
      </c>
      <c r="B63" s="52">
        <v>2023</v>
      </c>
      <c r="C63" s="39" t="s">
        <v>69</v>
      </c>
      <c r="D63" s="49">
        <v>0</v>
      </c>
      <c r="E63" s="49">
        <v>0</v>
      </c>
      <c r="F63" s="49">
        <v>0</v>
      </c>
      <c r="G63" s="49">
        <v>0</v>
      </c>
      <c r="H63" s="48">
        <f>D63+E63+F63+G63</f>
        <v>0</v>
      </c>
      <c r="I63" s="36"/>
      <c r="N63" s="40"/>
    </row>
    <row r="64" spans="1:18" x14ac:dyDescent="0.2">
      <c r="A64" s="52" t="s">
        <v>72</v>
      </c>
      <c r="B64" s="52">
        <v>2024</v>
      </c>
      <c r="C64" s="39" t="s">
        <v>69</v>
      </c>
      <c r="D64" s="49">
        <v>0</v>
      </c>
      <c r="E64" s="49">
        <v>0</v>
      </c>
      <c r="F64" s="49">
        <v>0</v>
      </c>
      <c r="G64" s="49">
        <v>0</v>
      </c>
      <c r="H64" s="48">
        <f t="shared" si="0"/>
        <v>0</v>
      </c>
      <c r="I64" s="36"/>
      <c r="J64" s="36"/>
      <c r="K64" s="36"/>
      <c r="L64" s="36"/>
      <c r="N64" s="40"/>
    </row>
    <row r="65" spans="1:14" x14ac:dyDescent="0.2">
      <c r="A65" s="214" t="s">
        <v>51</v>
      </c>
      <c r="B65" s="215"/>
      <c r="C65" s="216"/>
      <c r="D65" s="57" t="e">
        <f>SUM(D59:D64)+D56</f>
        <v>#REF!</v>
      </c>
      <c r="E65" s="57" t="e">
        <f>SUM(E59:E64)+E56</f>
        <v>#REF!</v>
      </c>
      <c r="F65" s="57">
        <f>SUM(F59:F64)+F56</f>
        <v>0</v>
      </c>
      <c r="G65" s="57" t="e">
        <f>SUM(G59:G64)+G56</f>
        <v>#REF!</v>
      </c>
      <c r="H65" s="57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95" t="s">
        <v>64</v>
      </c>
      <c r="B66" s="196"/>
      <c r="C66" s="197"/>
      <c r="D66" s="47" t="e">
        <f>ROUND(D65/1.2/1000,3)</f>
        <v>#REF!</v>
      </c>
      <c r="E66" s="47" t="e">
        <f>ROUND(E65/1.2/1000,3)</f>
        <v>#REF!</v>
      </c>
      <c r="F66" s="47">
        <f>ROUND(F65/1.2/1000,3)</f>
        <v>0</v>
      </c>
      <c r="G66" s="47" t="e">
        <f>ROUND(G65/1.2/1000,3)</f>
        <v>#REF!</v>
      </c>
      <c r="H66" s="47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  <mergeCell ref="A19:H19"/>
    <mergeCell ref="A21:H21"/>
    <mergeCell ref="A23:H23"/>
    <mergeCell ref="A29:H29"/>
    <mergeCell ref="A35:H35"/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6"/>
  <sheetViews>
    <sheetView tabSelected="1" topLeftCell="A71" zoomScale="85" zoomScaleNormal="85" workbookViewId="0">
      <selection activeCell="G91" sqref="G91"/>
    </sheetView>
  </sheetViews>
  <sheetFormatPr defaultColWidth="9.140625"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78" customWidth="1"/>
    <col min="7" max="7" width="12.7109375" style="41" customWidth="1"/>
    <col min="8" max="8" width="13.140625" style="41" customWidth="1"/>
    <col min="9" max="9" width="16" style="41" customWidth="1"/>
    <col min="10" max="16384" width="9.140625" style="41"/>
  </cols>
  <sheetData>
    <row r="1" spans="1:19" s="42" customFormat="1" ht="11.25" customHeight="1" x14ac:dyDescent="0.25">
      <c r="A1" s="289"/>
      <c r="B1" s="289"/>
      <c r="C1" s="289"/>
      <c r="D1" s="289"/>
      <c r="E1" s="289"/>
      <c r="F1" s="289"/>
    </row>
    <row r="2" spans="1:19" s="43" customFormat="1" ht="37.5" customHeight="1" x14ac:dyDescent="0.2">
      <c r="A2" s="285" t="s">
        <v>137</v>
      </c>
      <c r="B2" s="285"/>
      <c r="C2" s="285"/>
      <c r="D2" s="285"/>
      <c r="E2" s="285"/>
      <c r="F2" s="285"/>
      <c r="G2" s="285"/>
      <c r="H2" s="285"/>
    </row>
    <row r="3" spans="1:19" s="44" customFormat="1" ht="13.5" customHeight="1" thickBot="1" x14ac:dyDescent="0.25">
      <c r="A3" s="286"/>
      <c r="B3" s="286"/>
      <c r="C3" s="286"/>
      <c r="D3" s="286"/>
      <c r="E3" s="286"/>
      <c r="F3" s="286"/>
      <c r="G3" s="286"/>
      <c r="H3" s="286"/>
    </row>
    <row r="4" spans="1:19" ht="100.5" customHeight="1" thickBot="1" x14ac:dyDescent="0.25">
      <c r="A4" s="79" t="s">
        <v>53</v>
      </c>
      <c r="B4" s="80" t="s">
        <v>54</v>
      </c>
      <c r="C4" s="80" t="s">
        <v>55</v>
      </c>
      <c r="D4" s="80" t="s">
        <v>84</v>
      </c>
      <c r="E4" s="80" t="s">
        <v>56</v>
      </c>
      <c r="F4" s="154" t="s">
        <v>85</v>
      </c>
      <c r="G4" s="111" t="s">
        <v>122</v>
      </c>
      <c r="H4" s="110" t="s">
        <v>123</v>
      </c>
    </row>
    <row r="5" spans="1:19" s="93" customFormat="1" ht="37.5" customHeight="1" thickBot="1" x14ac:dyDescent="0.25">
      <c r="A5" s="79"/>
      <c r="B5" s="273" t="s">
        <v>129</v>
      </c>
      <c r="C5" s="271"/>
      <c r="D5" s="271"/>
      <c r="E5" s="271"/>
      <c r="F5" s="271"/>
      <c r="G5" s="271"/>
      <c r="H5" s="272"/>
    </row>
    <row r="6" spans="1:19" s="58" customFormat="1" ht="30.75" customHeight="1" thickBot="1" x14ac:dyDescent="0.3">
      <c r="A6" s="81">
        <v>1</v>
      </c>
      <c r="B6" s="82" t="s">
        <v>106</v>
      </c>
      <c r="C6" s="83" t="s">
        <v>95</v>
      </c>
      <c r="D6" s="84">
        <v>319.2</v>
      </c>
      <c r="E6" s="85">
        <v>0.745</v>
      </c>
      <c r="F6" s="155">
        <f>D6*E6</f>
        <v>237.804</v>
      </c>
      <c r="G6" s="175"/>
      <c r="H6" s="176"/>
    </row>
    <row r="7" spans="1:19" s="58" customFormat="1" ht="30.75" customHeight="1" x14ac:dyDescent="0.25">
      <c r="A7" s="103" t="s">
        <v>94</v>
      </c>
      <c r="B7" s="104" t="s">
        <v>115</v>
      </c>
      <c r="C7" s="105" t="s">
        <v>112</v>
      </c>
      <c r="D7" s="106">
        <v>211.1</v>
      </c>
      <c r="E7" s="107">
        <v>0.185</v>
      </c>
      <c r="F7" s="156">
        <f>D7*E7</f>
        <v>39.0535</v>
      </c>
      <c r="G7" s="173"/>
      <c r="H7" s="174"/>
    </row>
    <row r="8" spans="1:19" s="58" customFormat="1" ht="30.75" customHeight="1" thickBot="1" x14ac:dyDescent="0.25">
      <c r="A8" s="67" t="s">
        <v>111</v>
      </c>
      <c r="B8" s="68" t="s">
        <v>116</v>
      </c>
      <c r="C8" s="69" t="s">
        <v>117</v>
      </c>
      <c r="D8" s="70">
        <v>68</v>
      </c>
      <c r="E8" s="102">
        <v>0.375</v>
      </c>
      <c r="F8" s="157">
        <f>D8*E8</f>
        <v>25.5</v>
      </c>
      <c r="G8" s="171"/>
      <c r="H8" s="172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19" s="45" customFormat="1" ht="13.5" customHeight="1" thickBot="1" x14ac:dyDescent="0.25">
      <c r="A9" s="293" t="s">
        <v>87</v>
      </c>
      <c r="B9" s="294"/>
      <c r="C9" s="294"/>
      <c r="D9" s="294"/>
      <c r="E9" s="294"/>
      <c r="F9" s="158">
        <f>SUM(F6:F8)</f>
        <v>302.35750000000002</v>
      </c>
      <c r="G9" s="175"/>
      <c r="H9" s="176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</row>
    <row r="10" spans="1:19" s="58" customFormat="1" x14ac:dyDescent="0.25">
      <c r="A10" s="282" t="s">
        <v>86</v>
      </c>
      <c r="B10" s="283"/>
      <c r="C10" s="283"/>
      <c r="D10" s="283"/>
      <c r="E10" s="283"/>
      <c r="F10" s="290"/>
      <c r="G10" s="173"/>
      <c r="H10" s="174"/>
    </row>
    <row r="11" spans="1:19" s="58" customFormat="1" ht="25.5" x14ac:dyDescent="0.25">
      <c r="A11" s="60"/>
      <c r="B11" s="59" t="s">
        <v>83</v>
      </c>
      <c r="C11" s="61" t="s">
        <v>82</v>
      </c>
      <c r="D11" s="62">
        <f>F9</f>
        <v>302.35750000000002</v>
      </c>
      <c r="E11" s="76">
        <v>0.09</v>
      </c>
      <c r="F11" s="159">
        <f>D11*E11</f>
        <v>27.212175000000002</v>
      </c>
      <c r="G11" s="169"/>
      <c r="H11" s="167"/>
    </row>
    <row r="12" spans="1:19" s="58" customFormat="1" x14ac:dyDescent="0.25">
      <c r="A12" s="60"/>
      <c r="B12" s="59" t="s">
        <v>92</v>
      </c>
      <c r="C12" s="61" t="s">
        <v>105</v>
      </c>
      <c r="D12" s="62">
        <f>F9</f>
        <v>302.35750000000002</v>
      </c>
      <c r="E12" s="76">
        <v>1.4999999999999999E-2</v>
      </c>
      <c r="F12" s="159">
        <f t="shared" ref="F12:F23" si="0">D12*E12</f>
        <v>4.5353624999999997</v>
      </c>
      <c r="G12" s="169"/>
      <c r="H12" s="167"/>
    </row>
    <row r="13" spans="1:19" s="58" customFormat="1" ht="25.5" x14ac:dyDescent="0.25">
      <c r="A13" s="60"/>
      <c r="B13" s="59" t="s">
        <v>96</v>
      </c>
      <c r="C13" s="61" t="s">
        <v>105</v>
      </c>
      <c r="D13" s="62">
        <f>F9</f>
        <v>302.35750000000002</v>
      </c>
      <c r="E13" s="76">
        <v>3.3000000000000002E-2</v>
      </c>
      <c r="F13" s="159">
        <f t="shared" si="0"/>
        <v>9.9777975000000012</v>
      </c>
      <c r="G13" s="169"/>
      <c r="H13" s="167"/>
    </row>
    <row r="14" spans="1:19" s="58" customFormat="1" x14ac:dyDescent="0.25">
      <c r="A14" s="60"/>
      <c r="B14" s="59" t="s">
        <v>131</v>
      </c>
      <c r="C14" s="61" t="s">
        <v>105</v>
      </c>
      <c r="D14" s="62">
        <f>F9</f>
        <v>302.35750000000002</v>
      </c>
      <c r="E14" s="76">
        <v>0.06</v>
      </c>
      <c r="F14" s="159">
        <f t="shared" si="0"/>
        <v>18.141449999999999</v>
      </c>
      <c r="G14" s="169"/>
      <c r="H14" s="167"/>
    </row>
    <row r="15" spans="1:19" s="58" customFormat="1" x14ac:dyDescent="0.25">
      <c r="A15" s="60"/>
      <c r="B15" s="59" t="s">
        <v>57</v>
      </c>
      <c r="C15" s="61" t="s">
        <v>105</v>
      </c>
      <c r="D15" s="62">
        <f>F9</f>
        <v>302.35750000000002</v>
      </c>
      <c r="E15" s="76">
        <v>2.5999999999999999E-2</v>
      </c>
      <c r="F15" s="159">
        <f t="shared" si="0"/>
        <v>7.8612950000000001</v>
      </c>
      <c r="G15" s="169"/>
      <c r="H15" s="167"/>
    </row>
    <row r="16" spans="1:19" s="58" customFormat="1" x14ac:dyDescent="0.25">
      <c r="A16" s="60"/>
      <c r="B16" s="59" t="s">
        <v>97</v>
      </c>
      <c r="C16" s="61" t="s">
        <v>105</v>
      </c>
      <c r="D16" s="62">
        <f>F9</f>
        <v>302.35750000000002</v>
      </c>
      <c r="E16" s="76">
        <v>7.9130000000000006E-2</v>
      </c>
      <c r="F16" s="159">
        <f t="shared" si="0"/>
        <v>23.925548975000002</v>
      </c>
      <c r="G16" s="169"/>
      <c r="H16" s="167"/>
    </row>
    <row r="17" spans="1:19" s="58" customFormat="1" x14ac:dyDescent="0.25">
      <c r="A17" s="87"/>
      <c r="B17" s="88" t="s">
        <v>58</v>
      </c>
      <c r="C17" s="89" t="s">
        <v>105</v>
      </c>
      <c r="D17" s="90">
        <f>F9</f>
        <v>302.35750000000002</v>
      </c>
      <c r="E17" s="91">
        <v>0.03</v>
      </c>
      <c r="F17" s="160">
        <f t="shared" si="0"/>
        <v>9.0707249999999995</v>
      </c>
      <c r="G17" s="169"/>
      <c r="H17" s="167"/>
    </row>
    <row r="18" spans="1:19" s="58" customFormat="1" x14ac:dyDescent="0.25">
      <c r="A18" s="87"/>
      <c r="B18" s="88" t="s">
        <v>99</v>
      </c>
      <c r="C18" s="89" t="s">
        <v>104</v>
      </c>
      <c r="D18" s="90">
        <f>F9</f>
        <v>302.35750000000002</v>
      </c>
      <c r="E18" s="91">
        <v>0</v>
      </c>
      <c r="F18" s="160">
        <f t="shared" si="0"/>
        <v>0</v>
      </c>
      <c r="G18" s="169"/>
      <c r="H18" s="167"/>
    </row>
    <row r="19" spans="1:19" s="58" customFormat="1" x14ac:dyDescent="0.25">
      <c r="A19" s="87"/>
      <c r="B19" s="88" t="s">
        <v>100</v>
      </c>
      <c r="C19" s="89" t="s">
        <v>104</v>
      </c>
      <c r="D19" s="90">
        <f>F9</f>
        <v>302.35750000000002</v>
      </c>
      <c r="E19" s="91">
        <v>1.2999999999999999E-2</v>
      </c>
      <c r="F19" s="160">
        <f>D19*E19</f>
        <v>3.9306475000000001</v>
      </c>
      <c r="G19" s="169"/>
      <c r="H19" s="167"/>
    </row>
    <row r="20" spans="1:19" s="58" customFormat="1" x14ac:dyDescent="0.25">
      <c r="A20" s="87"/>
      <c r="B20" s="88" t="s">
        <v>101</v>
      </c>
      <c r="C20" s="89" t="s">
        <v>104</v>
      </c>
      <c r="D20" s="90">
        <f>F9</f>
        <v>302.35750000000002</v>
      </c>
      <c r="E20" s="91">
        <v>0</v>
      </c>
      <c r="F20" s="160">
        <f>D20*E20</f>
        <v>0</v>
      </c>
      <c r="G20" s="169"/>
      <c r="H20" s="167"/>
    </row>
    <row r="21" spans="1:19" s="58" customFormat="1" x14ac:dyDescent="0.25">
      <c r="A21" s="87"/>
      <c r="B21" s="88" t="s">
        <v>102</v>
      </c>
      <c r="C21" s="89" t="s">
        <v>104</v>
      </c>
      <c r="D21" s="90">
        <f>F9</f>
        <v>302.35750000000002</v>
      </c>
      <c r="E21" s="91">
        <v>0</v>
      </c>
      <c r="F21" s="160">
        <f>D21*E21</f>
        <v>0</v>
      </c>
      <c r="G21" s="169"/>
      <c r="H21" s="167"/>
    </row>
    <row r="22" spans="1:19" s="58" customFormat="1" x14ac:dyDescent="0.25">
      <c r="A22" s="87"/>
      <c r="B22" s="88" t="s">
        <v>103</v>
      </c>
      <c r="C22" s="89" t="s">
        <v>104</v>
      </c>
      <c r="D22" s="90">
        <f>F9</f>
        <v>302.35750000000002</v>
      </c>
      <c r="E22" s="91">
        <v>0</v>
      </c>
      <c r="F22" s="160">
        <f>D22*E22</f>
        <v>0</v>
      </c>
      <c r="G22" s="169"/>
      <c r="H22" s="167"/>
    </row>
    <row r="23" spans="1:19" s="58" customFormat="1" ht="39" thickBot="1" x14ac:dyDescent="0.25">
      <c r="A23" s="67"/>
      <c r="B23" s="68" t="s">
        <v>98</v>
      </c>
      <c r="C23" s="69" t="s">
        <v>104</v>
      </c>
      <c r="D23" s="70">
        <f>F9</f>
        <v>302.35750000000002</v>
      </c>
      <c r="E23" s="77">
        <v>0</v>
      </c>
      <c r="F23" s="157">
        <f t="shared" si="0"/>
        <v>0</v>
      </c>
      <c r="G23" s="171"/>
      <c r="H23" s="172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</row>
    <row r="24" spans="1:19" s="45" customFormat="1" ht="13.5" customHeight="1" thickBot="1" x14ac:dyDescent="0.25">
      <c r="A24" s="291" t="s">
        <v>87</v>
      </c>
      <c r="B24" s="292"/>
      <c r="C24" s="292"/>
      <c r="D24" s="292"/>
      <c r="E24" s="292"/>
      <c r="F24" s="161">
        <f>SUM(F11:F23,F9)</f>
        <v>407.01250147500002</v>
      </c>
      <c r="G24" s="179"/>
      <c r="H24" s="180"/>
    </row>
    <row r="25" spans="1:19" s="45" customFormat="1" ht="13.5" customHeight="1" thickBot="1" x14ac:dyDescent="0.25">
      <c r="A25" s="262" t="s">
        <v>91</v>
      </c>
      <c r="B25" s="263"/>
      <c r="C25" s="263"/>
      <c r="D25" s="263"/>
      <c r="E25" s="263"/>
      <c r="F25" s="263"/>
      <c r="G25" s="179"/>
      <c r="H25" s="180"/>
    </row>
    <row r="26" spans="1:19" s="45" customFormat="1" ht="13.5" customHeight="1" x14ac:dyDescent="0.2">
      <c r="A26" s="287" t="s">
        <v>88</v>
      </c>
      <c r="B26" s="288"/>
      <c r="C26" s="288"/>
      <c r="D26" s="288"/>
      <c r="E26" s="74">
        <v>0.8</v>
      </c>
      <c r="F26" s="162">
        <f>F24*E26</f>
        <v>325.61000118000004</v>
      </c>
      <c r="G26" s="177"/>
      <c r="H26" s="178"/>
    </row>
    <row r="27" spans="1:19" s="45" customFormat="1" ht="13.5" customHeight="1" x14ac:dyDescent="0.2">
      <c r="A27" s="278" t="s">
        <v>89</v>
      </c>
      <c r="B27" s="279"/>
      <c r="C27" s="279"/>
      <c r="D27" s="279"/>
      <c r="E27" s="75">
        <v>0.04</v>
      </c>
      <c r="F27" s="143">
        <f>F24*E27</f>
        <v>16.280500059000001</v>
      </c>
      <c r="G27" s="170"/>
      <c r="H27" s="168"/>
    </row>
    <row r="28" spans="1:19" s="45" customFormat="1" ht="13.5" customHeight="1" x14ac:dyDescent="0.2">
      <c r="A28" s="278" t="s">
        <v>90</v>
      </c>
      <c r="B28" s="279"/>
      <c r="C28" s="279"/>
      <c r="D28" s="279"/>
      <c r="E28" s="75">
        <v>0</v>
      </c>
      <c r="F28" s="143">
        <f>F24*E28</f>
        <v>0</v>
      </c>
      <c r="G28" s="170"/>
      <c r="H28" s="168"/>
    </row>
    <row r="29" spans="1:19" s="45" customFormat="1" ht="13.5" customHeight="1" thickBot="1" x14ac:dyDescent="0.25">
      <c r="A29" s="278" t="s">
        <v>93</v>
      </c>
      <c r="B29" s="279"/>
      <c r="C29" s="279"/>
      <c r="D29" s="279"/>
      <c r="E29" s="75">
        <v>0.16</v>
      </c>
      <c r="F29" s="143">
        <f>F24*E29</f>
        <v>65.122000236000005</v>
      </c>
      <c r="G29" s="171"/>
      <c r="H29" s="172"/>
    </row>
    <row r="30" spans="1:19" s="45" customFormat="1" ht="13.5" customHeight="1" thickBot="1" x14ac:dyDescent="0.25">
      <c r="A30" s="227" t="s">
        <v>113</v>
      </c>
      <c r="B30" s="228"/>
      <c r="C30" s="228"/>
      <c r="D30" s="228"/>
      <c r="E30" s="228"/>
      <c r="F30" s="228"/>
      <c r="G30" s="179"/>
      <c r="H30" s="180"/>
    </row>
    <row r="31" spans="1:19" s="45" customFormat="1" ht="13.5" customHeight="1" x14ac:dyDescent="0.2">
      <c r="A31" s="259" t="s">
        <v>88</v>
      </c>
      <c r="B31" s="260"/>
      <c r="C31" s="260"/>
      <c r="D31" s="261"/>
      <c r="E31" s="72">
        <v>6.43</v>
      </c>
      <c r="F31" s="163">
        <f>F26*E31</f>
        <v>2093.6723075874002</v>
      </c>
      <c r="G31" s="181"/>
      <c r="H31" s="182"/>
    </row>
    <row r="32" spans="1:19" s="45" customFormat="1" ht="13.5" customHeight="1" x14ac:dyDescent="0.2">
      <c r="A32" s="266" t="s">
        <v>89</v>
      </c>
      <c r="B32" s="267"/>
      <c r="C32" s="267"/>
      <c r="D32" s="269"/>
      <c r="E32" s="65">
        <v>5.19</v>
      </c>
      <c r="F32" s="164">
        <f>F27*E32</f>
        <v>84.495795306210013</v>
      </c>
      <c r="G32" s="170"/>
      <c r="H32" s="168"/>
    </row>
    <row r="33" spans="1:19" s="45" customFormat="1" ht="13.5" customHeight="1" x14ac:dyDescent="0.2">
      <c r="A33" s="266" t="s">
        <v>90</v>
      </c>
      <c r="B33" s="267"/>
      <c r="C33" s="267"/>
      <c r="D33" s="269"/>
      <c r="E33" s="65">
        <v>27.67</v>
      </c>
      <c r="F33" s="164">
        <f>F28*E33</f>
        <v>0</v>
      </c>
      <c r="G33" s="170"/>
      <c r="H33" s="168"/>
    </row>
    <row r="34" spans="1:19" s="45" customFormat="1" ht="13.5" customHeight="1" thickBot="1" x14ac:dyDescent="0.25">
      <c r="A34" s="234" t="s">
        <v>107</v>
      </c>
      <c r="B34" s="235"/>
      <c r="C34" s="235"/>
      <c r="D34" s="258"/>
      <c r="E34" s="96">
        <v>10.26</v>
      </c>
      <c r="F34" s="165">
        <f>F29*E34</f>
        <v>668.15172242136009</v>
      </c>
      <c r="G34" s="183"/>
      <c r="H34" s="184"/>
    </row>
    <row r="35" spans="1:19" s="45" customFormat="1" ht="13.5" customHeight="1" thickBot="1" x14ac:dyDescent="0.25">
      <c r="A35" s="237" t="s">
        <v>114</v>
      </c>
      <c r="B35" s="238"/>
      <c r="C35" s="238"/>
      <c r="D35" s="238"/>
      <c r="E35" s="277"/>
      <c r="F35" s="166">
        <f>SUM(F31:F34)</f>
        <v>2846.3198253149703</v>
      </c>
      <c r="G35" s="185"/>
      <c r="H35" s="186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</row>
    <row r="36" spans="1:19" s="73" customFormat="1" ht="13.5" customHeight="1" thickBot="1" x14ac:dyDescent="0.25">
      <c r="A36" s="81"/>
      <c r="B36" s="82" t="s">
        <v>108</v>
      </c>
      <c r="C36" s="83" t="str">
        <f>C12</f>
        <v>п. 2.7</v>
      </c>
      <c r="D36" s="99" t="s">
        <v>130</v>
      </c>
      <c r="E36" s="100">
        <v>0.06</v>
      </c>
      <c r="F36" s="155">
        <f>F35*E36</f>
        <v>170.77918951889822</v>
      </c>
      <c r="G36" s="187"/>
      <c r="H36" s="153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</row>
    <row r="37" spans="1:19" s="45" customFormat="1" ht="81" customHeight="1" thickBot="1" x14ac:dyDescent="0.25">
      <c r="A37" s="67"/>
      <c r="B37" s="68" t="s">
        <v>109</v>
      </c>
      <c r="C37" s="69" t="s">
        <v>119</v>
      </c>
      <c r="D37" s="101" t="s">
        <v>110</v>
      </c>
      <c r="E37" s="77">
        <v>0.04</v>
      </c>
      <c r="F37" s="157">
        <f>F35*E37</f>
        <v>113.85279301259881</v>
      </c>
      <c r="G37" s="179"/>
      <c r="H37" s="180"/>
    </row>
    <row r="38" spans="1:19" s="46" customFormat="1" ht="13.5" customHeight="1" thickBot="1" x14ac:dyDescent="0.25">
      <c r="A38" s="270" t="s">
        <v>128</v>
      </c>
      <c r="B38" s="271"/>
      <c r="C38" s="271"/>
      <c r="D38" s="271"/>
      <c r="E38" s="271"/>
      <c r="F38" s="271"/>
      <c r="G38" s="271"/>
      <c r="H38" s="272"/>
    </row>
    <row r="39" spans="1:19" s="46" customFormat="1" ht="13.5" customHeight="1" thickBot="1" x14ac:dyDescent="0.25">
      <c r="A39" s="103">
        <v>1</v>
      </c>
      <c r="B39" s="112" t="s">
        <v>124</v>
      </c>
      <c r="C39" s="113" t="s">
        <v>125</v>
      </c>
      <c r="D39" s="114">
        <v>597.79999999999995</v>
      </c>
      <c r="E39" s="115">
        <v>1</v>
      </c>
      <c r="F39" s="116">
        <f>D39*E39</f>
        <v>597.79999999999995</v>
      </c>
      <c r="G39" s="117"/>
      <c r="H39" s="118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</row>
    <row r="40" spans="1:19" ht="13.5" thickBot="1" x14ac:dyDescent="0.25">
      <c r="A40" s="280" t="s">
        <v>87</v>
      </c>
      <c r="B40" s="281"/>
      <c r="C40" s="281"/>
      <c r="D40" s="281"/>
      <c r="E40" s="281"/>
      <c r="F40" s="119">
        <f>SUM(F39)</f>
        <v>597.79999999999995</v>
      </c>
      <c r="G40" s="120"/>
      <c r="H40" s="121"/>
    </row>
    <row r="41" spans="1:19" x14ac:dyDescent="0.2">
      <c r="A41" s="282" t="s">
        <v>86</v>
      </c>
      <c r="B41" s="283"/>
      <c r="C41" s="283"/>
      <c r="D41" s="283"/>
      <c r="E41" s="283"/>
      <c r="F41" s="284"/>
      <c r="G41" s="122"/>
      <c r="H41" s="123"/>
    </row>
    <row r="42" spans="1:19" ht="25.5" x14ac:dyDescent="0.2">
      <c r="A42" s="60"/>
      <c r="B42" s="59" t="s">
        <v>83</v>
      </c>
      <c r="C42" s="61" t="s">
        <v>82</v>
      </c>
      <c r="D42" s="62">
        <f>F40</f>
        <v>597.79999999999995</v>
      </c>
      <c r="E42" s="76">
        <v>0.09</v>
      </c>
      <c r="F42" s="63">
        <f>D42*E42</f>
        <v>53.801999999999992</v>
      </c>
      <c r="G42" s="124"/>
      <c r="H42" s="125"/>
    </row>
    <row r="43" spans="1:19" x14ac:dyDescent="0.2">
      <c r="A43" s="60"/>
      <c r="B43" s="59" t="s">
        <v>92</v>
      </c>
      <c r="C43" s="61" t="s">
        <v>105</v>
      </c>
      <c r="D43" s="62">
        <f>F40</f>
        <v>597.79999999999995</v>
      </c>
      <c r="E43" s="76">
        <v>1.4999999999999999E-2</v>
      </c>
      <c r="F43" s="63">
        <f t="shared" ref="F43:F48" si="1">D43*E43</f>
        <v>8.9669999999999987</v>
      </c>
      <c r="G43" s="124"/>
      <c r="H43" s="125"/>
    </row>
    <row r="44" spans="1:19" ht="25.5" x14ac:dyDescent="0.2">
      <c r="A44" s="60"/>
      <c r="B44" s="59" t="s">
        <v>96</v>
      </c>
      <c r="C44" s="61" t="s">
        <v>105</v>
      </c>
      <c r="D44" s="62">
        <f>F40</f>
        <v>597.79999999999995</v>
      </c>
      <c r="E44" s="76">
        <v>0</v>
      </c>
      <c r="F44" s="63">
        <f t="shared" si="1"/>
        <v>0</v>
      </c>
      <c r="G44" s="124"/>
      <c r="H44" s="125"/>
    </row>
    <row r="45" spans="1:19" x14ac:dyDescent="0.2">
      <c r="A45" s="60"/>
      <c r="B45" s="59" t="s">
        <v>131</v>
      </c>
      <c r="C45" s="61" t="s">
        <v>105</v>
      </c>
      <c r="D45" s="62">
        <f>F40</f>
        <v>597.79999999999995</v>
      </c>
      <c r="E45" s="76">
        <v>0.04</v>
      </c>
      <c r="F45" s="63">
        <f t="shared" si="1"/>
        <v>23.911999999999999</v>
      </c>
      <c r="G45" s="124"/>
      <c r="H45" s="125"/>
    </row>
    <row r="46" spans="1:19" x14ac:dyDescent="0.2">
      <c r="A46" s="60"/>
      <c r="B46" s="59" t="s">
        <v>57</v>
      </c>
      <c r="C46" s="61" t="s">
        <v>105</v>
      </c>
      <c r="D46" s="62">
        <f>F40</f>
        <v>597.79999999999995</v>
      </c>
      <c r="E46" s="76">
        <v>2.5999999999999999E-2</v>
      </c>
      <c r="F46" s="63">
        <f t="shared" si="1"/>
        <v>15.542799999999998</v>
      </c>
      <c r="G46" s="124"/>
      <c r="H46" s="125"/>
    </row>
    <row r="47" spans="1:19" x14ac:dyDescent="0.2">
      <c r="A47" s="60"/>
      <c r="B47" s="59" t="s">
        <v>97</v>
      </c>
      <c r="C47" s="61" t="s">
        <v>105</v>
      </c>
      <c r="D47" s="62">
        <f>F40</f>
        <v>597.79999999999995</v>
      </c>
      <c r="E47" s="76">
        <v>0</v>
      </c>
      <c r="F47" s="63">
        <f t="shared" si="1"/>
        <v>0</v>
      </c>
      <c r="G47" s="124"/>
      <c r="H47" s="125"/>
    </row>
    <row r="48" spans="1:19" ht="13.5" thickBot="1" x14ac:dyDescent="0.25">
      <c r="A48" s="87"/>
      <c r="B48" s="88" t="s">
        <v>58</v>
      </c>
      <c r="C48" s="89" t="s">
        <v>105</v>
      </c>
      <c r="D48" s="90">
        <f>F40</f>
        <v>597.79999999999995</v>
      </c>
      <c r="E48" s="91">
        <v>0.03</v>
      </c>
      <c r="F48" s="92">
        <f t="shared" si="1"/>
        <v>17.933999999999997</v>
      </c>
      <c r="G48" s="126"/>
      <c r="H48" s="127"/>
    </row>
    <row r="49" spans="1:8" ht="13.5" thickBot="1" x14ac:dyDescent="0.25">
      <c r="A49" s="280" t="s">
        <v>87</v>
      </c>
      <c r="B49" s="281"/>
      <c r="C49" s="281"/>
      <c r="D49" s="281"/>
      <c r="E49" s="281"/>
      <c r="F49" s="119">
        <f>SUM(F42:F48,F40)</f>
        <v>717.95779999999991</v>
      </c>
      <c r="G49" s="120"/>
      <c r="H49" s="121"/>
    </row>
    <row r="50" spans="1:8" ht="13.5" thickBot="1" x14ac:dyDescent="0.25">
      <c r="A50" s="262" t="s">
        <v>91</v>
      </c>
      <c r="B50" s="263"/>
      <c r="C50" s="263"/>
      <c r="D50" s="263"/>
      <c r="E50" s="263"/>
      <c r="F50" s="264"/>
      <c r="G50" s="109"/>
      <c r="H50" s="121"/>
    </row>
    <row r="51" spans="1:8" x14ac:dyDescent="0.2">
      <c r="A51" s="287" t="s">
        <v>88</v>
      </c>
      <c r="B51" s="288"/>
      <c r="C51" s="288"/>
      <c r="D51" s="288"/>
      <c r="E51" s="74">
        <v>0.45500000000000002</v>
      </c>
      <c r="F51" s="66">
        <f>F49*E51</f>
        <v>326.67079899999999</v>
      </c>
      <c r="G51" s="128"/>
      <c r="H51" s="123"/>
    </row>
    <row r="52" spans="1:8" x14ac:dyDescent="0.2">
      <c r="A52" s="278" t="s">
        <v>89</v>
      </c>
      <c r="B52" s="279"/>
      <c r="C52" s="279"/>
      <c r="D52" s="279"/>
      <c r="E52" s="75">
        <v>0.3</v>
      </c>
      <c r="F52" s="64">
        <f>F49*E52</f>
        <v>215.38733999999997</v>
      </c>
      <c r="G52" s="129"/>
      <c r="H52" s="130"/>
    </row>
    <row r="53" spans="1:8" x14ac:dyDescent="0.2">
      <c r="A53" s="278" t="s">
        <v>90</v>
      </c>
      <c r="B53" s="279"/>
      <c r="C53" s="279"/>
      <c r="D53" s="279"/>
      <c r="E53" s="75">
        <v>2.5000000000000001E-2</v>
      </c>
      <c r="F53" s="64">
        <f>F49*E53</f>
        <v>17.948944999999998</v>
      </c>
      <c r="G53" s="129"/>
      <c r="H53" s="130"/>
    </row>
    <row r="54" spans="1:8" ht="13.5" thickBot="1" x14ac:dyDescent="0.25">
      <c r="A54" s="278" t="s">
        <v>107</v>
      </c>
      <c r="B54" s="279"/>
      <c r="C54" s="279"/>
      <c r="D54" s="279"/>
      <c r="E54" s="75">
        <v>0.22</v>
      </c>
      <c r="F54" s="64">
        <f>F49*E54</f>
        <v>157.95071599999997</v>
      </c>
      <c r="G54" s="131"/>
      <c r="H54" s="132"/>
    </row>
    <row r="55" spans="1:8" ht="13.5" thickBot="1" x14ac:dyDescent="0.25">
      <c r="A55" s="227" t="s">
        <v>113</v>
      </c>
      <c r="B55" s="228"/>
      <c r="C55" s="228"/>
      <c r="D55" s="228"/>
      <c r="E55" s="228"/>
      <c r="F55" s="229"/>
      <c r="G55" s="108"/>
      <c r="H55" s="133"/>
    </row>
    <row r="56" spans="1:8" x14ac:dyDescent="0.2">
      <c r="A56" s="259" t="s">
        <v>88</v>
      </c>
      <c r="B56" s="260"/>
      <c r="C56" s="260"/>
      <c r="D56" s="261"/>
      <c r="E56" s="72">
        <v>10.039999999999999</v>
      </c>
      <c r="F56" s="94">
        <f>F51*E56</f>
        <v>3279.7748219599998</v>
      </c>
      <c r="G56" s="134">
        <v>0.05</v>
      </c>
      <c r="H56" s="135">
        <f>F56*G56</f>
        <v>163.98874109799999</v>
      </c>
    </row>
    <row r="57" spans="1:8" x14ac:dyDescent="0.2">
      <c r="A57" s="266" t="s">
        <v>89</v>
      </c>
      <c r="B57" s="267"/>
      <c r="C57" s="267"/>
      <c r="D57" s="269"/>
      <c r="E57" s="65">
        <v>5.19</v>
      </c>
      <c r="F57" s="95">
        <f>F52*E57</f>
        <v>1117.8602945999999</v>
      </c>
      <c r="G57" s="134">
        <v>1.59</v>
      </c>
      <c r="H57" s="135">
        <f>G57*F57</f>
        <v>1777.397868414</v>
      </c>
    </row>
    <row r="58" spans="1:8" x14ac:dyDescent="0.2">
      <c r="A58" s="266" t="s">
        <v>90</v>
      </c>
      <c r="B58" s="267"/>
      <c r="C58" s="267"/>
      <c r="D58" s="269"/>
      <c r="E58" s="65">
        <v>27.67</v>
      </c>
      <c r="F58" s="95">
        <f>F53*E58</f>
        <v>496.64730814999996</v>
      </c>
      <c r="G58" s="134">
        <v>0.1</v>
      </c>
      <c r="H58" s="135">
        <f>G58*F58</f>
        <v>49.664730814999999</v>
      </c>
    </row>
    <row r="59" spans="1:8" ht="13.5" thickBot="1" x14ac:dyDescent="0.25">
      <c r="A59" s="234" t="s">
        <v>107</v>
      </c>
      <c r="B59" s="235"/>
      <c r="C59" s="235"/>
      <c r="D59" s="258"/>
      <c r="E59" s="96">
        <v>10.26</v>
      </c>
      <c r="F59" s="97">
        <f>F54*E59</f>
        <v>1620.5743461599998</v>
      </c>
      <c r="G59" s="136">
        <v>0.17</v>
      </c>
      <c r="H59" s="135">
        <f>G59*F59</f>
        <v>275.49763884719999</v>
      </c>
    </row>
    <row r="60" spans="1:8" ht="15.75" thickBot="1" x14ac:dyDescent="0.25">
      <c r="A60" s="237" t="s">
        <v>114</v>
      </c>
      <c r="B60" s="238"/>
      <c r="C60" s="238"/>
      <c r="D60" s="238"/>
      <c r="E60" s="277"/>
      <c r="F60" s="98">
        <f>SUM(F56:F59)</f>
        <v>6514.8567708699993</v>
      </c>
      <c r="G60" s="137"/>
      <c r="H60" s="138">
        <f>SUM(H56:H59)</f>
        <v>2266.5489791741998</v>
      </c>
    </row>
    <row r="61" spans="1:8" x14ac:dyDescent="0.2">
      <c r="A61" s="81"/>
      <c r="B61" s="82" t="s">
        <v>108</v>
      </c>
      <c r="C61" s="83" t="str">
        <f>C43</f>
        <v>п. 2.7</v>
      </c>
      <c r="D61" s="99" t="s">
        <v>110</v>
      </c>
      <c r="E61" s="100">
        <v>0.04</v>
      </c>
      <c r="F61" s="86">
        <f>F60*E61</f>
        <v>260.5942708348</v>
      </c>
      <c r="G61" s="139"/>
      <c r="H61" s="140">
        <f>H60*E61</f>
        <v>90.661959166967989</v>
      </c>
    </row>
    <row r="62" spans="1:8" ht="77.25" thickBot="1" x14ac:dyDescent="0.25">
      <c r="A62" s="67"/>
      <c r="B62" s="68" t="s">
        <v>109</v>
      </c>
      <c r="C62" s="69" t="s">
        <v>126</v>
      </c>
      <c r="D62" s="101" t="s">
        <v>110</v>
      </c>
      <c r="E62" s="77">
        <v>0.04</v>
      </c>
      <c r="F62" s="71">
        <f>F60*E62</f>
        <v>260.5942708348</v>
      </c>
      <c r="G62" s="141"/>
      <c r="H62" s="142">
        <f>H60*E62</f>
        <v>90.661959166967989</v>
      </c>
    </row>
    <row r="63" spans="1:8" ht="15.75" customHeight="1" thickBot="1" x14ac:dyDescent="0.25">
      <c r="A63" s="274" t="s">
        <v>132</v>
      </c>
      <c r="B63" s="275"/>
      <c r="C63" s="275"/>
      <c r="D63" s="275"/>
      <c r="E63" s="275"/>
      <c r="F63" s="275"/>
      <c r="G63" s="275"/>
      <c r="H63" s="276"/>
    </row>
    <row r="64" spans="1:8" s="93" customFormat="1" ht="13.5" customHeight="1" thickBot="1" x14ac:dyDescent="0.25">
      <c r="A64" s="227" t="s">
        <v>113</v>
      </c>
      <c r="B64" s="228"/>
      <c r="C64" s="228"/>
      <c r="D64" s="228"/>
      <c r="E64" s="228"/>
      <c r="F64" s="228"/>
      <c r="G64" s="228"/>
      <c r="H64" s="229"/>
    </row>
    <row r="65" spans="1:12" s="93" customFormat="1" ht="12.75" customHeight="1" x14ac:dyDescent="0.2">
      <c r="A65" s="259" t="s">
        <v>88</v>
      </c>
      <c r="B65" s="260"/>
      <c r="C65" s="260"/>
      <c r="D65" s="260"/>
      <c r="E65" s="260"/>
      <c r="F65" s="260"/>
      <c r="G65" s="265"/>
      <c r="H65" s="135">
        <f>H56+F31</f>
        <v>2257.6610486854001</v>
      </c>
    </row>
    <row r="66" spans="1:12" s="93" customFormat="1" ht="12.75" customHeight="1" x14ac:dyDescent="0.2">
      <c r="A66" s="266" t="s">
        <v>89</v>
      </c>
      <c r="B66" s="267"/>
      <c r="C66" s="267"/>
      <c r="D66" s="267"/>
      <c r="E66" s="267"/>
      <c r="F66" s="267"/>
      <c r="G66" s="268"/>
      <c r="H66" s="135">
        <f>H57+F32</f>
        <v>1861.89366372021</v>
      </c>
    </row>
    <row r="67" spans="1:12" s="93" customFormat="1" ht="12.75" customHeight="1" x14ac:dyDescent="0.2">
      <c r="A67" s="266" t="s">
        <v>90</v>
      </c>
      <c r="B67" s="267"/>
      <c r="C67" s="267"/>
      <c r="D67" s="267"/>
      <c r="E67" s="267"/>
      <c r="F67" s="267"/>
      <c r="G67" s="268"/>
      <c r="H67" s="135">
        <f>H58+F33</f>
        <v>49.664730814999999</v>
      </c>
    </row>
    <row r="68" spans="1:12" s="93" customFormat="1" ht="13.5" customHeight="1" thickBot="1" x14ac:dyDescent="0.25">
      <c r="A68" s="234" t="s">
        <v>107</v>
      </c>
      <c r="B68" s="235"/>
      <c r="C68" s="235"/>
      <c r="D68" s="235"/>
      <c r="E68" s="235"/>
      <c r="F68" s="235"/>
      <c r="G68" s="236"/>
      <c r="H68" s="135">
        <f>H59+F34</f>
        <v>943.64936126856014</v>
      </c>
    </row>
    <row r="69" spans="1:12" s="93" customFormat="1" ht="15.75" customHeight="1" thickBot="1" x14ac:dyDescent="0.25">
      <c r="A69" s="237" t="s">
        <v>114</v>
      </c>
      <c r="B69" s="238"/>
      <c r="C69" s="238"/>
      <c r="D69" s="238"/>
      <c r="E69" s="238"/>
      <c r="F69" s="238"/>
      <c r="G69" s="239"/>
      <c r="H69" s="138">
        <f>SUM(H65:H68)</f>
        <v>5112.8688044891705</v>
      </c>
      <c r="L69" s="78"/>
    </row>
    <row r="70" spans="1:12" s="93" customFormat="1" ht="51.75" customHeight="1" x14ac:dyDescent="0.2">
      <c r="A70" s="81"/>
      <c r="B70" s="82" t="s">
        <v>108</v>
      </c>
      <c r="C70" s="83" t="str">
        <f>C62</f>
        <v>Методика по Приказу Минстроя РФ от 04.08.2020 №421/пр</v>
      </c>
      <c r="D70" s="99" t="s">
        <v>110</v>
      </c>
      <c r="E70" s="100">
        <v>0.04</v>
      </c>
      <c r="F70" s="230"/>
      <c r="G70" s="231"/>
      <c r="H70" s="140">
        <f>H69*E70</f>
        <v>204.51475217956681</v>
      </c>
    </row>
    <row r="71" spans="1:12" s="93" customFormat="1" ht="48.75" customHeight="1" thickBot="1" x14ac:dyDescent="0.25">
      <c r="A71" s="67"/>
      <c r="B71" s="68" t="s">
        <v>109</v>
      </c>
      <c r="C71" s="69" t="s">
        <v>126</v>
      </c>
      <c r="D71" s="101" t="s">
        <v>110</v>
      </c>
      <c r="E71" s="77">
        <v>0.04</v>
      </c>
      <c r="F71" s="232"/>
      <c r="G71" s="233"/>
      <c r="H71" s="142">
        <f>H69*E71</f>
        <v>204.51475217956681</v>
      </c>
    </row>
    <row r="72" spans="1:12" s="93" customFormat="1" ht="13.5" customHeight="1" thickBot="1" x14ac:dyDescent="0.25">
      <c r="A72" s="227" t="s">
        <v>120</v>
      </c>
      <c r="B72" s="228"/>
      <c r="C72" s="228"/>
      <c r="D72" s="228"/>
      <c r="E72" s="228"/>
      <c r="F72" s="228"/>
      <c r="G72" s="229"/>
      <c r="H72" s="132"/>
    </row>
    <row r="73" spans="1:12" s="93" customFormat="1" ht="15" customHeight="1" x14ac:dyDescent="0.2">
      <c r="A73" s="259" t="s">
        <v>88</v>
      </c>
      <c r="B73" s="260"/>
      <c r="C73" s="260"/>
      <c r="D73" s="261"/>
      <c r="E73" s="249">
        <v>1.0509999999999999</v>
      </c>
      <c r="F73" s="250"/>
      <c r="G73" s="251"/>
      <c r="H73" s="140">
        <f>E73*H65</f>
        <v>2372.8017621683553</v>
      </c>
    </row>
    <row r="74" spans="1:12" s="93" customFormat="1" x14ac:dyDescent="0.2">
      <c r="A74" s="266" t="s">
        <v>89</v>
      </c>
      <c r="B74" s="267"/>
      <c r="C74" s="267"/>
      <c r="D74" s="269"/>
      <c r="E74" s="252">
        <v>1.0509999999999999</v>
      </c>
      <c r="F74" s="253"/>
      <c r="G74" s="254"/>
      <c r="H74" s="130">
        <f>E74*H66</f>
        <v>1956.8502405699405</v>
      </c>
    </row>
    <row r="75" spans="1:12" s="93" customFormat="1" x14ac:dyDescent="0.2">
      <c r="A75" s="266" t="s">
        <v>90</v>
      </c>
      <c r="B75" s="267"/>
      <c r="C75" s="267"/>
      <c r="D75" s="269"/>
      <c r="E75" s="252">
        <v>1.0509999999999999</v>
      </c>
      <c r="F75" s="253"/>
      <c r="G75" s="254"/>
      <c r="H75" s="130">
        <f>E75*H67</f>
        <v>52.197632086564994</v>
      </c>
    </row>
    <row r="76" spans="1:12" s="93" customFormat="1" ht="15.75" customHeight="1" thickBot="1" x14ac:dyDescent="0.25">
      <c r="A76" s="234" t="s">
        <v>118</v>
      </c>
      <c r="B76" s="235"/>
      <c r="C76" s="235"/>
      <c r="D76" s="258"/>
      <c r="E76" s="255">
        <v>1.0509999999999999</v>
      </c>
      <c r="F76" s="256"/>
      <c r="G76" s="257"/>
      <c r="H76" s="142">
        <f>E76*H68</f>
        <v>991.77547869325667</v>
      </c>
    </row>
    <row r="77" spans="1:12" s="93" customFormat="1" ht="13.5" customHeight="1" thickBot="1" x14ac:dyDescent="0.25">
      <c r="A77" s="246" t="s">
        <v>127</v>
      </c>
      <c r="B77" s="247"/>
      <c r="C77" s="247"/>
      <c r="D77" s="247"/>
      <c r="E77" s="247"/>
      <c r="F77" s="247"/>
      <c r="G77" s="248"/>
      <c r="H77" s="144">
        <f>SUM(H73:H76)</f>
        <v>5373.6251135181174</v>
      </c>
    </row>
    <row r="78" spans="1:12" s="93" customFormat="1" ht="13.5" customHeight="1" thickBot="1" x14ac:dyDescent="0.25">
      <c r="A78" s="243" t="s">
        <v>78</v>
      </c>
      <c r="B78" s="244"/>
      <c r="C78" s="244"/>
      <c r="D78" s="244"/>
      <c r="E78" s="244"/>
      <c r="F78" s="244"/>
      <c r="G78" s="245"/>
      <c r="H78" s="133">
        <f>H77*0.2</f>
        <v>1074.7250227036236</v>
      </c>
    </row>
    <row r="79" spans="1:12" s="93" customFormat="1" ht="16.5" customHeight="1" thickBot="1" x14ac:dyDescent="0.25">
      <c r="A79" s="240" t="s">
        <v>121</v>
      </c>
      <c r="B79" s="241"/>
      <c r="C79" s="241"/>
      <c r="D79" s="241"/>
      <c r="E79" s="241"/>
      <c r="F79" s="241"/>
      <c r="G79" s="242"/>
      <c r="H79" s="144">
        <f>SUM(H77:H78)</f>
        <v>6448.3501362217412</v>
      </c>
    </row>
    <row r="80" spans="1:12" s="93" customFormat="1" ht="77.25" thickBot="1" x14ac:dyDescent="0.25">
      <c r="A80" s="145"/>
      <c r="B80" s="146" t="s">
        <v>108</v>
      </c>
      <c r="C80" s="147" t="str">
        <f>C70</f>
        <v>Методика по Приказу Минстроя РФ от 04.08.2020 №421/пр</v>
      </c>
      <c r="D80" s="148" t="s">
        <v>110</v>
      </c>
      <c r="E80" s="224">
        <v>0.04</v>
      </c>
      <c r="F80" s="225"/>
      <c r="G80" s="226"/>
      <c r="H80" s="133">
        <f>H79*E80</f>
        <v>257.93400544886964</v>
      </c>
    </row>
    <row r="81" spans="1:8" s="93" customFormat="1" ht="77.25" thickBot="1" x14ac:dyDescent="0.25">
      <c r="A81" s="149"/>
      <c r="B81" s="150" t="s">
        <v>109</v>
      </c>
      <c r="C81" s="69" t="s">
        <v>126</v>
      </c>
      <c r="D81" s="151" t="s">
        <v>110</v>
      </c>
      <c r="E81" s="224">
        <v>0.04</v>
      </c>
      <c r="F81" s="225"/>
      <c r="G81" s="226"/>
      <c r="H81" s="152">
        <f>H79*E81</f>
        <v>257.93400544886964</v>
      </c>
    </row>
    <row r="82" spans="1:8" s="93" customFormat="1" ht="30" customHeight="1" thickBot="1" x14ac:dyDescent="0.25">
      <c r="A82" s="240" t="s">
        <v>133</v>
      </c>
      <c r="B82" s="241"/>
      <c r="C82" s="241"/>
      <c r="D82" s="241"/>
      <c r="E82" s="241"/>
      <c r="F82" s="241"/>
      <c r="G82" s="242"/>
      <c r="H82" s="191">
        <f t="shared" ref="H82" si="2">H79-H81</f>
        <v>6190.4161307728718</v>
      </c>
    </row>
    <row r="83" spans="1:8" s="93" customFormat="1" ht="16.5" customHeight="1" thickBot="1" x14ac:dyDescent="0.25">
      <c r="A83" s="295" t="s">
        <v>134</v>
      </c>
      <c r="B83" s="296"/>
      <c r="C83" s="296"/>
      <c r="D83" s="296"/>
      <c r="E83" s="296"/>
      <c r="F83" s="296"/>
      <c r="G83" s="297"/>
      <c r="H83" s="191">
        <f t="shared" ref="H83" si="3">H82/1.2</f>
        <v>5158.6801089773935</v>
      </c>
    </row>
    <row r="84" spans="1:8" s="93" customFormat="1" ht="16.5" customHeight="1" thickBot="1" x14ac:dyDescent="0.25">
      <c r="A84" s="240" t="s">
        <v>135</v>
      </c>
      <c r="B84" s="241"/>
      <c r="C84" s="241"/>
      <c r="D84" s="241"/>
      <c r="E84" s="241"/>
      <c r="F84" s="241"/>
      <c r="G84" s="242"/>
      <c r="H84" s="192">
        <f>H83*1000</f>
        <v>5158680.1089773932</v>
      </c>
    </row>
    <row r="85" spans="1:8" s="93" customFormat="1" ht="15" x14ac:dyDescent="0.25">
      <c r="B85" s="188"/>
      <c r="C85" s="188"/>
      <c r="D85" s="188"/>
      <c r="E85" s="188"/>
      <c r="F85" s="78"/>
    </row>
    <row r="86" spans="1:8" s="93" customFormat="1" ht="15.75" x14ac:dyDescent="0.25">
      <c r="A86" s="189" t="s">
        <v>136</v>
      </c>
      <c r="B86" s="189"/>
      <c r="C86" s="189"/>
      <c r="D86" s="189"/>
      <c r="E86" s="190"/>
      <c r="F86" s="190"/>
    </row>
    <row r="87" spans="1:8" s="93" customFormat="1" ht="15" x14ac:dyDescent="0.25">
      <c r="B87" s="188"/>
      <c r="C87" s="188"/>
      <c r="D87" s="188"/>
      <c r="E87" s="188"/>
      <c r="F87" s="78"/>
    </row>
    <row r="88" spans="1:8" s="46" customFormat="1" ht="13.5" customHeight="1" x14ac:dyDescent="0.25">
      <c r="A88" s="93"/>
      <c r="B88" s="188"/>
      <c r="C88" s="188"/>
      <c r="D88" s="188"/>
      <c r="E88" s="188"/>
      <c r="F88" s="78"/>
    </row>
    <row r="89" spans="1:8" s="46" customFormat="1" ht="13.5" customHeight="1" x14ac:dyDescent="0.2">
      <c r="A89" s="93"/>
      <c r="B89" s="93"/>
      <c r="C89" s="93"/>
      <c r="D89" s="93"/>
      <c r="E89" s="93"/>
      <c r="F89" s="78"/>
    </row>
    <row r="90" spans="1:8" s="93" customFormat="1" x14ac:dyDescent="0.2">
      <c r="F90" s="78"/>
    </row>
    <row r="91" spans="1:8" s="93" customFormat="1" x14ac:dyDescent="0.2">
      <c r="F91" s="78"/>
    </row>
    <row r="92" spans="1:8" x14ac:dyDescent="0.2">
      <c r="A92" s="93"/>
      <c r="B92" s="93"/>
      <c r="C92" s="93"/>
      <c r="D92" s="93"/>
      <c r="E92" s="93"/>
    </row>
    <row r="93" spans="1:8" x14ac:dyDescent="0.2">
      <c r="A93" s="93"/>
      <c r="B93" s="93"/>
      <c r="C93" s="93"/>
      <c r="D93" s="93"/>
      <c r="E93" s="93"/>
    </row>
    <row r="94" spans="1:8" x14ac:dyDescent="0.2">
      <c r="A94" s="93"/>
      <c r="B94" s="93"/>
      <c r="C94" s="93"/>
      <c r="D94" s="93"/>
      <c r="E94" s="93"/>
    </row>
    <row r="95" spans="1:8" x14ac:dyDescent="0.2">
      <c r="A95" s="93"/>
      <c r="B95" s="93"/>
      <c r="C95" s="93"/>
      <c r="D95" s="93"/>
      <c r="E95" s="93"/>
    </row>
    <row r="96" spans="1:8" x14ac:dyDescent="0.2">
      <c r="A96" s="93"/>
      <c r="B96" s="93"/>
      <c r="C96" s="93"/>
      <c r="D96" s="93"/>
      <c r="E96" s="93"/>
    </row>
  </sheetData>
  <mergeCells count="58">
    <mergeCell ref="A82:G82"/>
    <mergeCell ref="A83:G83"/>
    <mergeCell ref="A84:G84"/>
    <mergeCell ref="A35:E35"/>
    <mergeCell ref="A2:H3"/>
    <mergeCell ref="A51:D51"/>
    <mergeCell ref="A1:F1"/>
    <mergeCell ref="A10:F10"/>
    <mergeCell ref="A24:E24"/>
    <mergeCell ref="A9:E9"/>
    <mergeCell ref="A25:F25"/>
    <mergeCell ref="A26:D26"/>
    <mergeCell ref="A30:F30"/>
    <mergeCell ref="A27:D27"/>
    <mergeCell ref="A28:D28"/>
    <mergeCell ref="A29:D29"/>
    <mergeCell ref="A31:D31"/>
    <mergeCell ref="A32:D32"/>
    <mergeCell ref="A33:D33"/>
    <mergeCell ref="A38:H38"/>
    <mergeCell ref="B5:H5"/>
    <mergeCell ref="A63:H63"/>
    <mergeCell ref="A57:D57"/>
    <mergeCell ref="A58:D58"/>
    <mergeCell ref="A59:D59"/>
    <mergeCell ref="A60:E60"/>
    <mergeCell ref="A52:D52"/>
    <mergeCell ref="A53:D53"/>
    <mergeCell ref="A54:D54"/>
    <mergeCell ref="A55:F55"/>
    <mergeCell ref="A56:D56"/>
    <mergeCell ref="A40:E40"/>
    <mergeCell ref="A41:F41"/>
    <mergeCell ref="A34:D34"/>
    <mergeCell ref="A49:E49"/>
    <mergeCell ref="A50:F50"/>
    <mergeCell ref="A65:G65"/>
    <mergeCell ref="A66:G66"/>
    <mergeCell ref="A67:G67"/>
    <mergeCell ref="E80:G80"/>
    <mergeCell ref="A74:D74"/>
    <mergeCell ref="A75:D75"/>
    <mergeCell ref="E81:G81"/>
    <mergeCell ref="A64:H64"/>
    <mergeCell ref="F70:G70"/>
    <mergeCell ref="F71:G71"/>
    <mergeCell ref="A68:G68"/>
    <mergeCell ref="A69:G69"/>
    <mergeCell ref="A72:G72"/>
    <mergeCell ref="A79:G79"/>
    <mergeCell ref="A78:G78"/>
    <mergeCell ref="A77:G77"/>
    <mergeCell ref="E73:G73"/>
    <mergeCell ref="E74:G74"/>
    <mergeCell ref="E75:G75"/>
    <mergeCell ref="E76:G76"/>
    <mergeCell ref="A76:D76"/>
    <mergeCell ref="A73:D73"/>
  </mergeCells>
  <pageMargins left="0.70866141732283472" right="0.70866141732283472" top="0.74803149606299213" bottom="0.74803149606299213" header="0.31496062992125984" footer="0.31496062992125984"/>
  <pageSetup paperSize="9" scale="74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2020-12-23T00:38:02Z</cp:lastPrinted>
  <dcterms:created xsi:type="dcterms:W3CDTF">2016-12-11T23:43:31Z</dcterms:created>
  <dcterms:modified xsi:type="dcterms:W3CDTF">2021-03-10T06:18:08Z</dcterms:modified>
</cp:coreProperties>
</file>