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04" windowWidth="11340" windowHeight="9228"/>
  </bookViews>
  <sheets>
    <sheet name="Сводный сметный расчет 1" sheetId="5" r:id="rId1"/>
    <sheet name="ЦЭС" sheetId="3" r:id="rId2"/>
    <sheet name="Южная" sheetId="2" r:id="rId3"/>
  </sheets>
  <calcPr calcId="145621"/>
</workbook>
</file>

<file path=xl/calcChain.xml><?xml version="1.0" encoding="utf-8"?>
<calcChain xmlns="http://schemas.openxmlformats.org/spreadsheetml/2006/main">
  <c r="G22" i="5" l="1"/>
  <c r="G18" i="5"/>
  <c r="F18" i="5"/>
  <c r="E18" i="5"/>
  <c r="D18" i="5"/>
  <c r="G17" i="5"/>
  <c r="G19" i="5" s="1"/>
  <c r="F17" i="5"/>
  <c r="F19" i="5" s="1"/>
  <c r="F23" i="5" s="1"/>
  <c r="F25" i="5" s="1"/>
  <c r="E17" i="5"/>
  <c r="D17" i="5"/>
  <c r="D19" i="5" s="1"/>
  <c r="D23" i="5" s="1"/>
  <c r="D25" i="5" s="1"/>
  <c r="H18" i="5" l="1"/>
  <c r="H17" i="5"/>
  <c r="E19" i="5"/>
  <c r="E23" i="5" s="1"/>
  <c r="E25" i="5" s="1"/>
  <c r="G23" i="5"/>
  <c r="G25" i="5" s="1"/>
  <c r="D26" i="5"/>
  <c r="D29" i="5" s="1"/>
  <c r="E26" i="5"/>
  <c r="E29" i="5" s="1"/>
  <c r="E31" i="5" s="1"/>
  <c r="E32" i="5" s="1"/>
  <c r="F26" i="5"/>
  <c r="F29" i="5" s="1"/>
  <c r="F31" i="5" s="1"/>
  <c r="F32" i="5" s="1"/>
  <c r="G26" i="5"/>
  <c r="G29" i="5" s="1"/>
  <c r="G31" i="5" s="1"/>
  <c r="G32" i="5" s="1"/>
  <c r="H16" i="3"/>
  <c r="H17" i="3"/>
  <c r="H18" i="3"/>
  <c r="E19" i="3"/>
  <c r="F19" i="3"/>
  <c r="G19" i="3"/>
  <c r="D19" i="3"/>
  <c r="H19" i="3" s="1"/>
  <c r="H15" i="3"/>
  <c r="F19" i="2"/>
  <c r="H15" i="2"/>
  <c r="H19" i="2" s="1"/>
  <c r="H19" i="5" l="1"/>
  <c r="H23" i="5" s="1"/>
  <c r="F33" i="5"/>
  <c r="F34" i="5" s="1"/>
  <c r="E33" i="5"/>
  <c r="E34" i="5" s="1"/>
  <c r="G33" i="5"/>
  <c r="G34" i="5" s="1"/>
  <c r="D31" i="5"/>
  <c r="D32" i="5" s="1"/>
  <c r="H29" i="5"/>
  <c r="I19" i="3"/>
  <c r="I21" i="3" s="1"/>
  <c r="H21" i="3"/>
  <c r="G21" i="3"/>
  <c r="F21" i="3"/>
  <c r="E21" i="3"/>
  <c r="D21" i="3"/>
  <c r="H25" i="5" l="1"/>
  <c r="H26" i="5" s="1"/>
  <c r="H31" i="5"/>
  <c r="H32" i="5" s="1"/>
  <c r="I19" i="2"/>
  <c r="I21" i="2" s="1"/>
  <c r="G19" i="2"/>
  <c r="G21" i="2" s="1"/>
  <c r="F21" i="2"/>
  <c r="E19" i="2"/>
  <c r="D19" i="2"/>
  <c r="D21" i="2" s="1"/>
  <c r="H33" i="5" l="1"/>
  <c r="H34" i="5" s="1"/>
  <c r="D33" i="5"/>
  <c r="D34" i="5" s="1"/>
  <c r="E21" i="2"/>
  <c r="H21" i="2"/>
</calcChain>
</file>

<file path=xl/sharedStrings.xml><?xml version="1.0" encoding="utf-8"?>
<sst xmlns="http://schemas.openxmlformats.org/spreadsheetml/2006/main" count="101" uniqueCount="65">
  <si>
    <t>ОБЪЕКТНЫЙ СМЕТНЫЙ РАСЧЕТ №</t>
  </si>
  <si>
    <t>(объектная смета)</t>
  </si>
  <si>
    <t>на строительство</t>
  </si>
  <si>
    <t>(наименование объекта)</t>
  </si>
  <si>
    <t>№ пп</t>
  </si>
  <si>
    <t>монтажных работ</t>
  </si>
  <si>
    <t>прочих</t>
  </si>
  <si>
    <t>всего</t>
  </si>
  <si>
    <t>Номера сметных расчетов (смет)</t>
  </si>
  <si>
    <t>Наименование работ и затрат</t>
  </si>
  <si>
    <t>строительных работ</t>
  </si>
  <si>
    <t>Показатели единичной стоимости</t>
  </si>
  <si>
    <t>оборудова-
ния, мебели, инвентаря</t>
  </si>
  <si>
    <t>Сметная стоимость, руб.</t>
  </si>
  <si>
    <t>Средства на оплату труда, руб.</t>
  </si>
  <si>
    <t>Локальные сметные расчеты</t>
  </si>
  <si>
    <t>ЛС</t>
  </si>
  <si>
    <t>смета 1 Активное оборудование системы связи ПС "Южная"</t>
  </si>
  <si>
    <t>смета 3 Монтаж лотков ПС "Южная"</t>
  </si>
  <si>
    <t>смета 4 Монтаж системы кондиционирования ПС "Южная"</t>
  </si>
  <si>
    <t>смета 5 Монтаж шкафов ПС "Южная"</t>
  </si>
  <si>
    <t>Итого по разделу "Локальные сметные расчеты"</t>
  </si>
  <si>
    <t>Всего по объектной смете</t>
  </si>
  <si>
    <t>ПТК ЦУС ХЭС</t>
  </si>
  <si>
    <t>смета 1 Активное оборудование системы связи</t>
  </si>
  <si>
    <t>смета 3 Монтаж лотков</t>
  </si>
  <si>
    <t>смета 4 Монтаж системы кондиционирования</t>
  </si>
  <si>
    <t>смета 5 Монтаж шкафов</t>
  </si>
  <si>
    <t>ОС1</t>
  </si>
  <si>
    <t>ОС2</t>
  </si>
  <si>
    <t>1</t>
  </si>
  <si>
    <t>2</t>
  </si>
  <si>
    <t>УТВЕРЖДАЮ</t>
  </si>
  <si>
    <t>Директор АО ДРСК ХЭС</t>
  </si>
  <si>
    <t>______________А.Е.Кузнецов</t>
  </si>
  <si>
    <t>"___"_________2016</t>
  </si>
  <si>
    <t>СВОДНЫЙ СМЕТНЫЙ РАСЧЕТ  СТОИМОСТИ СТРОИТЕЛЬСТВА</t>
  </si>
  <si>
    <t>Составлен(а) в ценах 4 квартала 2014 года и прогнозных ценах 2016 года</t>
  </si>
  <si>
    <t>Наименование глав, объектов, работ и затрат</t>
  </si>
  <si>
    <t>Глава 2. Основные объекты строительства</t>
  </si>
  <si>
    <t xml:space="preserve">Составлен(а) в ценах 4 квартала 2014 года </t>
  </si>
  <si>
    <t>ЦУС СП «ЦЭС». Техническое переоборудование аппаратной.</t>
  </si>
  <si>
    <t>ПС «Южная». Техническое переоборудование аппаратной.</t>
  </si>
  <si>
    <t>Итого по Главе 2:</t>
  </si>
  <si>
    <t>Глава 9. Прочие работы и затраты</t>
  </si>
  <si>
    <t>Итого по Главам 1-9:</t>
  </si>
  <si>
    <t>Итого по Главе 9:</t>
  </si>
  <si>
    <t>Непредвиденные затраты</t>
  </si>
  <si>
    <t>МДС 81-35.2004 п. 4.96</t>
  </si>
  <si>
    <t>Непредвиденные затраты 3%</t>
  </si>
  <si>
    <t>оборудования, мебели, инвентаря</t>
  </si>
  <si>
    <t>Итого с непредвиденными:</t>
  </si>
  <si>
    <t>Приказ РАО ЭС Востока № 154 от 01.11.2016</t>
  </si>
  <si>
    <t>НДС 18%</t>
  </si>
  <si>
    <t>ИТОГО с НДС</t>
  </si>
  <si>
    <t>Пересчет в прогнозные цены</t>
  </si>
  <si>
    <t>Индексы 4 кв. 2014</t>
  </si>
  <si>
    <t>Итого в прогнозных ценах 2017 с дефлятором (1,054)</t>
  </si>
  <si>
    <t>Индексы 3 кв. 2016</t>
  </si>
  <si>
    <t>Итого в ценах 3 кв. 2016 года</t>
  </si>
  <si>
    <t>Транспортировка оборудования</t>
  </si>
  <si>
    <t>Письмо №25374-ЮР/08 от 13.11.2014</t>
  </si>
  <si>
    <t>Итого в базовых ценах 2001 года</t>
  </si>
  <si>
    <t>Письмо №31523-ХМ/09 от 27.09.2016</t>
  </si>
  <si>
    <t>МДС 81-35.2004 п. 4.60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</si>
</sst>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7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55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right" vertical="center"/>
    </xf>
    <xf numFmtId="49" fontId="1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horizontal="left" vertical="top"/>
    </xf>
    <xf numFmtId="0" fontId="1" fillId="0" borderId="3" xfId="0" applyFont="1" applyBorder="1" applyAlignment="1">
      <alignment horizont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/>
    <xf numFmtId="49" fontId="1" fillId="0" borderId="2" xfId="0" applyNumberFormat="1" applyFont="1" applyBorder="1" applyAlignment="1">
      <alignment horizontal="left" vertical="top"/>
    </xf>
    <xf numFmtId="0" fontId="0" fillId="0" borderId="2" xfId="0" applyBorder="1" applyAlignment="1">
      <alignment horizontal="left" wrapText="1"/>
    </xf>
    <xf numFmtId="49" fontId="1" fillId="0" borderId="1" xfId="0" applyNumberFormat="1" applyFont="1" applyBorder="1" applyAlignment="1">
      <alignment horizontal="right" vertical="top"/>
    </xf>
    <xf numFmtId="0" fontId="2" fillId="0" borderId="0" xfId="0" applyFont="1"/>
    <xf numFmtId="49" fontId="1" fillId="0" borderId="2" xfId="0" applyNumberFormat="1" applyFont="1" applyBorder="1" applyAlignment="1">
      <alignment horizontal="right" vertical="top" wrapText="1"/>
    </xf>
    <xf numFmtId="49" fontId="5" fillId="0" borderId="2" xfId="0" applyNumberFormat="1" applyFont="1" applyBorder="1" applyAlignment="1">
      <alignment horizontal="left" vertical="top" wrapText="1"/>
    </xf>
    <xf numFmtId="0" fontId="2" fillId="0" borderId="4" xfId="0" applyFont="1" applyBorder="1" applyAlignment="1"/>
    <xf numFmtId="0" fontId="0" fillId="0" borderId="5" xfId="0" applyBorder="1" applyAlignment="1"/>
    <xf numFmtId="0" fontId="0" fillId="0" borderId="6" xfId="0" applyBorder="1" applyAlignment="1"/>
    <xf numFmtId="43" fontId="0" fillId="0" borderId="5" xfId="1" applyFont="1" applyBorder="1" applyAlignment="1"/>
    <xf numFmtId="43" fontId="0" fillId="0" borderId="6" xfId="1" applyFont="1" applyBorder="1" applyAlignment="1"/>
    <xf numFmtId="43" fontId="1" fillId="0" borderId="2" xfId="1" applyFont="1" applyBorder="1" applyAlignment="1">
      <alignment vertical="top"/>
    </xf>
    <xf numFmtId="43" fontId="1" fillId="0" borderId="2" xfId="1" applyFont="1" applyBorder="1" applyAlignment="1">
      <alignment vertical="top" wrapText="1"/>
    </xf>
    <xf numFmtId="43" fontId="0" fillId="0" borderId="2" xfId="1" applyFont="1" applyBorder="1" applyAlignment="1">
      <alignment wrapText="1"/>
    </xf>
    <xf numFmtId="0" fontId="2" fillId="0" borderId="2" xfId="0" applyFont="1" applyBorder="1"/>
    <xf numFmtId="49" fontId="2" fillId="0" borderId="2" xfId="0" applyNumberFormat="1" applyFont="1" applyBorder="1" applyAlignment="1">
      <alignment horizontal="left" vertical="top"/>
    </xf>
    <xf numFmtId="49" fontId="2" fillId="0" borderId="2" xfId="0" applyNumberFormat="1" applyFont="1" applyBorder="1" applyAlignment="1">
      <alignment horizontal="right" vertical="top" wrapText="1"/>
    </xf>
    <xf numFmtId="43" fontId="2" fillId="0" borderId="2" xfId="1" applyFont="1" applyBorder="1" applyAlignment="1">
      <alignment vertical="top" wrapText="1"/>
    </xf>
    <xf numFmtId="3" fontId="2" fillId="0" borderId="0" xfId="0" applyNumberFormat="1" applyFont="1"/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2" fillId="0" borderId="2" xfId="0" applyFont="1" applyBorder="1" applyAlignment="1"/>
    <xf numFmtId="0" fontId="0" fillId="0" borderId="2" xfId="0" applyBorder="1" applyAlignment="1"/>
    <xf numFmtId="43" fontId="0" fillId="0" borderId="2" xfId="1" applyFont="1" applyBorder="1" applyAlignment="1"/>
    <xf numFmtId="0" fontId="6" fillId="0" borderId="2" xfId="0" applyFont="1" applyBorder="1" applyAlignment="1">
      <alignment wrapText="1"/>
    </xf>
    <xf numFmtId="43" fontId="1" fillId="0" borderId="0" xfId="0" applyNumberFormat="1" applyFont="1"/>
    <xf numFmtId="0" fontId="2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43" fontId="1" fillId="0" borderId="0" xfId="0" applyNumberFormat="1" applyFont="1" applyAlignment="1">
      <alignment wrapText="1"/>
    </xf>
    <xf numFmtId="0" fontId="1" fillId="0" borderId="0" xfId="0" applyFont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workbookViewId="0">
      <selection activeCell="A36" sqref="A36:XFD38"/>
    </sheetView>
  </sheetViews>
  <sheetFormatPr defaultColWidth="9.21875" defaultRowHeight="13.2" x14ac:dyDescent="0.25"/>
  <cols>
    <col min="1" max="1" width="5" style="1" customWidth="1"/>
    <col min="2" max="2" width="10.77734375" style="2" customWidth="1"/>
    <col min="3" max="3" width="44" style="2" customWidth="1"/>
    <col min="4" max="4" width="14.21875" style="6" customWidth="1"/>
    <col min="5" max="5" width="15" style="6" customWidth="1"/>
    <col min="6" max="6" width="15.6640625" style="6" customWidth="1"/>
    <col min="7" max="7" width="13.6640625" style="6" customWidth="1"/>
    <col min="8" max="8" width="15" style="6" customWidth="1"/>
    <col min="9" max="9" width="12" style="1" bestFit="1" customWidth="1"/>
    <col min="10" max="10" width="13.109375" style="1" bestFit="1" customWidth="1"/>
    <col min="11" max="11" width="9.44140625" style="1" bestFit="1" customWidth="1"/>
    <col min="12" max="16384" width="9.21875" style="1"/>
  </cols>
  <sheetData>
    <row r="1" spans="1:8" x14ac:dyDescent="0.25">
      <c r="H1" s="4" t="s">
        <v>32</v>
      </c>
    </row>
    <row r="2" spans="1:8" x14ac:dyDescent="0.25">
      <c r="H2" s="6" t="s">
        <v>33</v>
      </c>
    </row>
    <row r="3" spans="1:8" x14ac:dyDescent="0.25">
      <c r="H3" s="6" t="s">
        <v>34</v>
      </c>
    </row>
    <row r="4" spans="1:8" x14ac:dyDescent="0.25">
      <c r="H4" s="6" t="s">
        <v>35</v>
      </c>
    </row>
    <row r="5" spans="1:8" x14ac:dyDescent="0.25">
      <c r="C5" s="3"/>
      <c r="D5" s="8" t="s">
        <v>36</v>
      </c>
      <c r="E5" s="3"/>
      <c r="F5" s="9"/>
      <c r="G5" s="3"/>
      <c r="H5" s="1"/>
    </row>
    <row r="6" spans="1:8" x14ac:dyDescent="0.25">
      <c r="C6" s="3"/>
      <c r="D6" s="3"/>
      <c r="E6" s="3"/>
      <c r="F6" s="3"/>
      <c r="G6" s="3"/>
      <c r="H6" s="1"/>
    </row>
    <row r="7" spans="1:8" x14ac:dyDescent="0.25">
      <c r="B7" s="24"/>
      <c r="C7" s="10"/>
      <c r="D7" s="5" t="s">
        <v>23</v>
      </c>
      <c r="E7" s="5"/>
      <c r="F7" s="5"/>
      <c r="G7" s="5"/>
      <c r="H7" s="1"/>
    </row>
    <row r="8" spans="1:8" x14ac:dyDescent="0.25">
      <c r="D8" s="7" t="s">
        <v>3</v>
      </c>
      <c r="E8" s="1"/>
      <c r="F8" s="3"/>
      <c r="G8" s="3"/>
      <c r="H8" s="3"/>
    </row>
    <row r="9" spans="1:8" x14ac:dyDescent="0.25">
      <c r="D9" s="3"/>
      <c r="E9" s="3"/>
      <c r="F9" s="3"/>
      <c r="G9" s="3"/>
      <c r="H9" s="3"/>
    </row>
    <row r="10" spans="1:8" x14ac:dyDescent="0.25">
      <c r="A10" s="13" t="s">
        <v>37</v>
      </c>
      <c r="C10" s="1"/>
      <c r="D10" s="11"/>
      <c r="E10" s="3"/>
      <c r="F10" s="3"/>
      <c r="G10" s="3"/>
      <c r="H10" s="3"/>
    </row>
    <row r="11" spans="1:8" ht="13.2" customHeight="1" x14ac:dyDescent="0.25">
      <c r="A11" s="41" t="s">
        <v>4</v>
      </c>
      <c r="B11" s="42" t="s">
        <v>8</v>
      </c>
      <c r="C11" s="42" t="s">
        <v>38</v>
      </c>
      <c r="D11" s="43" t="s">
        <v>13</v>
      </c>
      <c r="E11" s="43"/>
      <c r="F11" s="43"/>
      <c r="G11" s="43"/>
      <c r="H11" s="43"/>
    </row>
    <row r="12" spans="1:8" x14ac:dyDescent="0.25">
      <c r="A12" s="41"/>
      <c r="B12" s="42"/>
      <c r="C12" s="42"/>
      <c r="D12" s="41" t="s">
        <v>10</v>
      </c>
      <c r="E12" s="41" t="s">
        <v>5</v>
      </c>
      <c r="F12" s="41" t="s">
        <v>50</v>
      </c>
      <c r="G12" s="41" t="s">
        <v>6</v>
      </c>
      <c r="H12" s="41" t="s">
        <v>7</v>
      </c>
    </row>
    <row r="13" spans="1:8" x14ac:dyDescent="0.25">
      <c r="A13" s="41"/>
      <c r="B13" s="42"/>
      <c r="C13" s="42"/>
      <c r="D13" s="41"/>
      <c r="E13" s="41"/>
      <c r="F13" s="41"/>
      <c r="G13" s="41"/>
      <c r="H13" s="41"/>
    </row>
    <row r="14" spans="1:8" x14ac:dyDescent="0.25">
      <c r="A14" s="41"/>
      <c r="B14" s="42"/>
      <c r="C14" s="42"/>
      <c r="D14" s="41"/>
      <c r="E14" s="41"/>
      <c r="F14" s="41"/>
      <c r="G14" s="41"/>
      <c r="H14" s="41"/>
    </row>
    <row r="15" spans="1:8" x14ac:dyDescent="0.25">
      <c r="A15" s="14">
        <v>1</v>
      </c>
      <c r="B15" s="15">
        <v>2</v>
      </c>
      <c r="C15" s="15">
        <v>3</v>
      </c>
      <c r="D15" s="16">
        <v>4</v>
      </c>
      <c r="E15" s="16">
        <v>5</v>
      </c>
      <c r="F15" s="16">
        <v>6</v>
      </c>
      <c r="G15" s="16">
        <v>7</v>
      </c>
      <c r="H15" s="16">
        <v>8</v>
      </c>
    </row>
    <row r="16" spans="1:8" ht="13.2" customHeight="1" x14ac:dyDescent="0.25">
      <c r="A16" s="28" t="s">
        <v>39</v>
      </c>
      <c r="B16" s="29"/>
      <c r="C16" s="29"/>
      <c r="D16" s="29"/>
      <c r="E16" s="29"/>
      <c r="F16" s="29"/>
      <c r="G16" s="29"/>
      <c r="H16" s="30"/>
    </row>
    <row r="17" spans="1:11" ht="26.4" x14ac:dyDescent="0.25">
      <c r="A17" s="17">
        <v>1</v>
      </c>
      <c r="B17" s="18" t="s">
        <v>28</v>
      </c>
      <c r="C17" s="18" t="s">
        <v>41</v>
      </c>
      <c r="D17" s="33">
        <f>ЦЭС!D21</f>
        <v>7827.15</v>
      </c>
      <c r="E17" s="34">
        <f>ЦЭС!E21</f>
        <v>662372.89</v>
      </c>
      <c r="F17" s="34">
        <f>ЦЭС!F21</f>
        <v>3567520.3499999996</v>
      </c>
      <c r="G17" s="33">
        <f>ЦЭС!G21</f>
        <v>6795.75</v>
      </c>
      <c r="H17" s="34">
        <f>SUM(D17:G17)</f>
        <v>4244516.1399999997</v>
      </c>
    </row>
    <row r="18" spans="1:11" ht="26.4" x14ac:dyDescent="0.25">
      <c r="A18" s="17">
        <v>2</v>
      </c>
      <c r="B18" s="18" t="s">
        <v>29</v>
      </c>
      <c r="C18" s="18" t="s">
        <v>42</v>
      </c>
      <c r="D18" s="33">
        <f>Южная!D21</f>
        <v>7827.15</v>
      </c>
      <c r="E18" s="34">
        <f>Южная!E19</f>
        <v>510198.44</v>
      </c>
      <c r="F18" s="33">
        <f>Южная!F21</f>
        <v>1586915.81</v>
      </c>
      <c r="G18" s="33">
        <f>Южная!G21</f>
        <v>6795.75</v>
      </c>
      <c r="H18" s="34">
        <f>SUM(D18:G18)</f>
        <v>2111737.15</v>
      </c>
    </row>
    <row r="19" spans="1:11" x14ac:dyDescent="0.25">
      <c r="A19" s="21"/>
      <c r="B19" s="22"/>
      <c r="C19" s="26" t="s">
        <v>43</v>
      </c>
      <c r="D19" s="34">
        <f>SUM(D17:D18)</f>
        <v>15654.3</v>
      </c>
      <c r="E19" s="34">
        <f t="shared" ref="E19:H19" si="0">SUM(E17:E18)</f>
        <v>1172571.33</v>
      </c>
      <c r="F19" s="34">
        <f t="shared" si="0"/>
        <v>5154436.16</v>
      </c>
      <c r="G19" s="34">
        <f t="shared" si="0"/>
        <v>13591.5</v>
      </c>
      <c r="H19" s="34">
        <f t="shared" si="0"/>
        <v>6356253.2899999991</v>
      </c>
      <c r="J19" s="50"/>
    </row>
    <row r="20" spans="1:11" ht="13.2" customHeight="1" x14ac:dyDescent="0.25">
      <c r="A20" s="28" t="s">
        <v>44</v>
      </c>
      <c r="B20" s="29"/>
      <c r="C20" s="29"/>
      <c r="D20" s="31"/>
      <c r="E20" s="31"/>
      <c r="F20" s="31"/>
      <c r="G20" s="31"/>
      <c r="H20" s="32"/>
    </row>
    <row r="21" spans="1:11" s="54" customFormat="1" ht="25.8" customHeight="1" x14ac:dyDescent="0.25">
      <c r="A21" s="51"/>
      <c r="B21" s="49" t="s">
        <v>64</v>
      </c>
      <c r="C21" s="52" t="s">
        <v>60</v>
      </c>
      <c r="D21" s="35"/>
      <c r="E21" s="35"/>
      <c r="F21" s="35"/>
      <c r="G21" s="35">
        <v>42440.44</v>
      </c>
      <c r="H21" s="35"/>
      <c r="I21" s="53"/>
      <c r="K21" s="53"/>
    </row>
    <row r="22" spans="1:11" x14ac:dyDescent="0.25">
      <c r="A22" s="21"/>
      <c r="B22" s="22"/>
      <c r="C22" s="26" t="s">
        <v>46</v>
      </c>
      <c r="D22" s="34">
        <v>0</v>
      </c>
      <c r="E22" s="34">
        <v>0</v>
      </c>
      <c r="F22" s="34">
        <v>0</v>
      </c>
      <c r="G22" s="34">
        <f>SUM(G21)</f>
        <v>42440.44</v>
      </c>
      <c r="H22" s="34">
        <v>0</v>
      </c>
    </row>
    <row r="23" spans="1:11" x14ac:dyDescent="0.25">
      <c r="A23" s="21"/>
      <c r="B23" s="22"/>
      <c r="C23" s="26" t="s">
        <v>45</v>
      </c>
      <c r="D23" s="34">
        <f>D19+D22</f>
        <v>15654.3</v>
      </c>
      <c r="E23" s="34">
        <f t="shared" ref="E23:H23" si="1">E19+E22</f>
        <v>1172571.33</v>
      </c>
      <c r="F23" s="34">
        <f t="shared" si="1"/>
        <v>5154436.16</v>
      </c>
      <c r="G23" s="34">
        <f>G19+G22</f>
        <v>56031.94</v>
      </c>
      <c r="H23" s="34">
        <f t="shared" si="1"/>
        <v>6356253.2899999991</v>
      </c>
    </row>
    <row r="24" spans="1:11" ht="13.2" customHeight="1" x14ac:dyDescent="0.25">
      <c r="A24" s="28" t="s">
        <v>47</v>
      </c>
      <c r="B24" s="29"/>
      <c r="C24" s="29"/>
      <c r="D24" s="31"/>
      <c r="E24" s="31"/>
      <c r="F24" s="31"/>
      <c r="G24" s="31"/>
      <c r="H24" s="32"/>
    </row>
    <row r="25" spans="1:11" ht="20.399999999999999" x14ac:dyDescent="0.25">
      <c r="A25" s="21"/>
      <c r="B25" s="27" t="s">
        <v>48</v>
      </c>
      <c r="C25" s="26" t="s">
        <v>49</v>
      </c>
      <c r="D25" s="34">
        <f>D23*0.03</f>
        <v>469.62899999999996</v>
      </c>
      <c r="E25" s="34">
        <f t="shared" ref="E25:H25" si="2">E23*0.03</f>
        <v>35177.139900000002</v>
      </c>
      <c r="F25" s="34">
        <f t="shared" si="2"/>
        <v>154633.08480000001</v>
      </c>
      <c r="G25" s="34">
        <f t="shared" si="2"/>
        <v>1680.9582</v>
      </c>
      <c r="H25" s="34">
        <f t="shared" si="2"/>
        <v>190687.59869999997</v>
      </c>
    </row>
    <row r="26" spans="1:11" x14ac:dyDescent="0.25">
      <c r="A26" s="21"/>
      <c r="B26" s="22"/>
      <c r="C26" s="26" t="s">
        <v>51</v>
      </c>
      <c r="D26" s="34">
        <f>D23+D25</f>
        <v>16123.929</v>
      </c>
      <c r="E26" s="34">
        <f t="shared" ref="E26:H26" si="3">E23+E25</f>
        <v>1207748.4699000001</v>
      </c>
      <c r="F26" s="34">
        <f t="shared" si="3"/>
        <v>5309069.2448000005</v>
      </c>
      <c r="G26" s="34">
        <f t="shared" si="3"/>
        <v>57712.898200000003</v>
      </c>
      <c r="H26" s="34">
        <f t="shared" si="3"/>
        <v>6546940.8886999991</v>
      </c>
    </row>
    <row r="27" spans="1:11" ht="13.2" customHeight="1" x14ac:dyDescent="0.25">
      <c r="A27" s="46" t="s">
        <v>55</v>
      </c>
      <c r="B27" s="47"/>
      <c r="C27" s="47"/>
      <c r="D27" s="48"/>
      <c r="E27" s="48"/>
      <c r="F27" s="48"/>
      <c r="G27" s="48"/>
      <c r="H27" s="48"/>
    </row>
    <row r="28" spans="1:11" ht="41.4" x14ac:dyDescent="0.25">
      <c r="A28" s="46"/>
      <c r="B28" s="49" t="s">
        <v>61</v>
      </c>
      <c r="C28" s="47" t="s">
        <v>56</v>
      </c>
      <c r="D28" s="48">
        <v>7.13</v>
      </c>
      <c r="E28" s="48">
        <v>7.13</v>
      </c>
      <c r="F28" s="48">
        <v>4.0199999999999996</v>
      </c>
      <c r="G28" s="48">
        <v>15.24</v>
      </c>
      <c r="H28" s="48"/>
    </row>
    <row r="29" spans="1:11" ht="13.2" customHeight="1" x14ac:dyDescent="0.25">
      <c r="A29" s="46"/>
      <c r="B29" s="47"/>
      <c r="C29" s="47" t="s">
        <v>62</v>
      </c>
      <c r="D29" s="48">
        <f>D26/D28</f>
        <v>2261.4206171107994</v>
      </c>
      <c r="E29" s="48">
        <f t="shared" ref="E29:G29" si="4">E26/E28</f>
        <v>169389.68722300141</v>
      </c>
      <c r="F29" s="48">
        <f t="shared" si="4"/>
        <v>1320663.9912437813</v>
      </c>
      <c r="G29" s="48">
        <f t="shared" si="4"/>
        <v>3786.9355774278215</v>
      </c>
      <c r="H29" s="48">
        <f>SUM(D29:G29)</f>
        <v>1496102.0346613212</v>
      </c>
    </row>
    <row r="30" spans="1:11" ht="31.2" customHeight="1" x14ac:dyDescent="0.25">
      <c r="A30" s="46"/>
      <c r="B30" s="49" t="s">
        <v>63</v>
      </c>
      <c r="C30" s="47" t="s">
        <v>58</v>
      </c>
      <c r="D30" s="48">
        <v>7.68</v>
      </c>
      <c r="E30" s="48">
        <v>7.68</v>
      </c>
      <c r="F30" s="48">
        <v>4.28</v>
      </c>
      <c r="G30" s="48">
        <v>16.5</v>
      </c>
      <c r="H30" s="48"/>
    </row>
    <row r="31" spans="1:11" ht="13.2" customHeight="1" x14ac:dyDescent="0.25">
      <c r="A31" s="46"/>
      <c r="B31" s="47"/>
      <c r="C31" s="47" t="s">
        <v>59</v>
      </c>
      <c r="D31" s="48">
        <f>D29*D30</f>
        <v>17367.71033941094</v>
      </c>
      <c r="E31" s="48">
        <f t="shared" ref="E31:G31" si="5">E29*E30</f>
        <v>1300912.7978726509</v>
      </c>
      <c r="F31" s="48">
        <f t="shared" si="5"/>
        <v>5652441.8825233839</v>
      </c>
      <c r="G31" s="48">
        <f t="shared" si="5"/>
        <v>62484.437027559055</v>
      </c>
      <c r="H31" s="48">
        <f>SUM(D31:G31)</f>
        <v>7033206.8277630042</v>
      </c>
    </row>
    <row r="32" spans="1:11" ht="41.4" x14ac:dyDescent="0.25">
      <c r="A32" s="46"/>
      <c r="B32" s="49" t="s">
        <v>52</v>
      </c>
      <c r="C32" s="23" t="s">
        <v>57</v>
      </c>
      <c r="D32" s="48">
        <f>D31*1.054</f>
        <v>18305.56669773913</v>
      </c>
      <c r="E32" s="48">
        <f>E31*1.054</f>
        <v>1371162.0889577742</v>
      </c>
      <c r="F32" s="48">
        <f>F31*1.054</f>
        <v>5957673.7441796465</v>
      </c>
      <c r="G32" s="48">
        <f>G31*1.054</f>
        <v>65858.596627047242</v>
      </c>
      <c r="H32" s="48">
        <f>H31*1.054</f>
        <v>7412999.9964622064</v>
      </c>
    </row>
    <row r="33" spans="1:9" x14ac:dyDescent="0.25">
      <c r="A33" s="21"/>
      <c r="B33" s="22"/>
      <c r="C33" s="26" t="s">
        <v>53</v>
      </c>
      <c r="D33" s="34">
        <f>D32*0.18</f>
        <v>3295.0020055930431</v>
      </c>
      <c r="E33" s="34">
        <f t="shared" ref="E33:H33" si="6">E32*0.18</f>
        <v>246809.17601239934</v>
      </c>
      <c r="F33" s="34">
        <f t="shared" si="6"/>
        <v>1072381.2739523363</v>
      </c>
      <c r="G33" s="34">
        <f t="shared" si="6"/>
        <v>11854.547392868502</v>
      </c>
      <c r="H33" s="34">
        <f t="shared" si="6"/>
        <v>1334339.999363197</v>
      </c>
    </row>
    <row r="34" spans="1:9" s="25" customFormat="1" x14ac:dyDescent="0.25">
      <c r="A34" s="36"/>
      <c r="B34" s="37"/>
      <c r="C34" s="38" t="s">
        <v>54</v>
      </c>
      <c r="D34" s="39">
        <f>D32+D33</f>
        <v>21600.568703332174</v>
      </c>
      <c r="E34" s="39">
        <f t="shared" ref="E34:H34" si="7">E32+E33</f>
        <v>1617971.2649701736</v>
      </c>
      <c r="F34" s="39">
        <f t="shared" si="7"/>
        <v>7030055.0181319825</v>
      </c>
      <c r="G34" s="39">
        <f t="shared" si="7"/>
        <v>77713.144019915751</v>
      </c>
      <c r="H34" s="39">
        <f t="shared" si="7"/>
        <v>8747339.9958254024</v>
      </c>
      <c r="I34" s="40"/>
    </row>
  </sheetData>
  <mergeCells count="9">
    <mergeCell ref="A11:A14"/>
    <mergeCell ref="B11:B14"/>
    <mergeCell ref="C11:C14"/>
    <mergeCell ref="D11:H11"/>
    <mergeCell ref="D12:D14"/>
    <mergeCell ref="E12:E14"/>
    <mergeCell ref="F12:F14"/>
    <mergeCell ref="G12:G14"/>
    <mergeCell ref="H12:H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workbookViewId="0">
      <selection activeCell="C24" sqref="C24"/>
    </sheetView>
  </sheetViews>
  <sheetFormatPr defaultColWidth="9.21875" defaultRowHeight="13.2" x14ac:dyDescent="0.25"/>
  <cols>
    <col min="1" max="1" width="5" style="1" customWidth="1"/>
    <col min="2" max="2" width="10.77734375" style="2" customWidth="1"/>
    <col min="3" max="3" width="37.21875" style="2" customWidth="1"/>
    <col min="4" max="4" width="14.21875" style="6" customWidth="1"/>
    <col min="5" max="5" width="12.5546875" style="6" customWidth="1"/>
    <col min="6" max="6" width="11.77734375" style="6" customWidth="1"/>
    <col min="7" max="7" width="11.21875" style="6" customWidth="1"/>
    <col min="8" max="8" width="15" style="6" customWidth="1"/>
    <col min="9" max="9" width="13.44140625" style="6" customWidth="1"/>
    <col min="10" max="10" width="11.21875" style="6" customWidth="1"/>
    <col min="11" max="16384" width="9.21875" style="1"/>
  </cols>
  <sheetData>
    <row r="1" spans="1:10" x14ac:dyDescent="0.25">
      <c r="D1" s="3"/>
      <c r="E1" s="8" t="s">
        <v>0</v>
      </c>
      <c r="F1" s="3"/>
      <c r="G1" s="9" t="s">
        <v>30</v>
      </c>
      <c r="H1" s="3"/>
      <c r="I1" s="3"/>
    </row>
    <row r="2" spans="1:10" x14ac:dyDescent="0.25">
      <c r="D2" s="3"/>
      <c r="E2" s="3" t="s">
        <v>1</v>
      </c>
      <c r="F2" s="3"/>
      <c r="G2" s="3"/>
      <c r="H2" s="3"/>
      <c r="I2" s="3"/>
    </row>
    <row r="3" spans="1:10" x14ac:dyDescent="0.25">
      <c r="D3" s="3"/>
      <c r="E3" s="3"/>
      <c r="F3" s="3"/>
      <c r="G3" s="3"/>
      <c r="H3" s="3"/>
      <c r="I3" s="3"/>
    </row>
    <row r="4" spans="1:10" x14ac:dyDescent="0.25">
      <c r="C4" s="12" t="s">
        <v>2</v>
      </c>
      <c r="D4" s="10" t="s">
        <v>41</v>
      </c>
      <c r="E4" s="5"/>
      <c r="F4" s="5"/>
      <c r="G4" s="3"/>
      <c r="H4" s="3"/>
      <c r="I4" s="3"/>
    </row>
    <row r="5" spans="1:10" x14ac:dyDescent="0.25">
      <c r="D5" s="3"/>
      <c r="E5" s="7" t="s">
        <v>3</v>
      </c>
      <c r="F5" s="3"/>
      <c r="G5" s="3"/>
      <c r="H5" s="3"/>
      <c r="I5" s="3"/>
    </row>
    <row r="6" spans="1:10" x14ac:dyDescent="0.25">
      <c r="D6" s="3"/>
      <c r="E6" s="3"/>
      <c r="F6" s="3"/>
      <c r="G6" s="3"/>
      <c r="H6" s="3"/>
      <c r="I6" s="3"/>
    </row>
    <row r="7" spans="1:10" x14ac:dyDescent="0.25">
      <c r="C7" s="13" t="s">
        <v>40</v>
      </c>
      <c r="D7" s="11"/>
      <c r="E7" s="3"/>
      <c r="F7" s="3"/>
      <c r="G7" s="3"/>
      <c r="H7" s="3"/>
      <c r="I7" s="1"/>
      <c r="J7" s="1"/>
    </row>
    <row r="8" spans="1:10" x14ac:dyDescent="0.25">
      <c r="D8" s="3"/>
      <c r="E8" s="3"/>
      <c r="F8" s="3"/>
      <c r="G8" s="3"/>
      <c r="H8" s="3"/>
      <c r="I8" s="3"/>
    </row>
    <row r="9" spans="1:10" x14ac:dyDescent="0.25">
      <c r="A9" s="41" t="s">
        <v>4</v>
      </c>
      <c r="B9" s="42" t="s">
        <v>8</v>
      </c>
      <c r="C9" s="42" t="s">
        <v>9</v>
      </c>
      <c r="D9" s="43" t="s">
        <v>13</v>
      </c>
      <c r="E9" s="43"/>
      <c r="F9" s="43"/>
      <c r="G9" s="43"/>
      <c r="H9" s="43"/>
      <c r="I9" s="41" t="s">
        <v>14</v>
      </c>
      <c r="J9" s="41" t="s">
        <v>11</v>
      </c>
    </row>
    <row r="10" spans="1:10" x14ac:dyDescent="0.25">
      <c r="A10" s="41"/>
      <c r="B10" s="42"/>
      <c r="C10" s="42"/>
      <c r="D10" s="41" t="s">
        <v>10</v>
      </c>
      <c r="E10" s="41" t="s">
        <v>5</v>
      </c>
      <c r="F10" s="41" t="s">
        <v>12</v>
      </c>
      <c r="G10" s="41" t="s">
        <v>6</v>
      </c>
      <c r="H10" s="41" t="s">
        <v>7</v>
      </c>
      <c r="I10" s="41"/>
      <c r="J10" s="41"/>
    </row>
    <row r="11" spans="1:10" x14ac:dyDescent="0.25">
      <c r="A11" s="41"/>
      <c r="B11" s="42"/>
      <c r="C11" s="42"/>
      <c r="D11" s="41"/>
      <c r="E11" s="41"/>
      <c r="F11" s="41"/>
      <c r="G11" s="41"/>
      <c r="H11" s="41"/>
      <c r="I11" s="41"/>
      <c r="J11" s="41"/>
    </row>
    <row r="12" spans="1:10" x14ac:dyDescent="0.25">
      <c r="A12" s="41"/>
      <c r="B12" s="42"/>
      <c r="C12" s="42"/>
      <c r="D12" s="41"/>
      <c r="E12" s="41"/>
      <c r="F12" s="41"/>
      <c r="G12" s="41"/>
      <c r="H12" s="41"/>
      <c r="I12" s="41"/>
      <c r="J12" s="41"/>
    </row>
    <row r="13" spans="1:10" x14ac:dyDescent="0.25">
      <c r="A13" s="14">
        <v>1</v>
      </c>
      <c r="B13" s="15">
        <v>2</v>
      </c>
      <c r="C13" s="15">
        <v>3</v>
      </c>
      <c r="D13" s="16">
        <v>4</v>
      </c>
      <c r="E13" s="16">
        <v>5</v>
      </c>
      <c r="F13" s="16">
        <v>6</v>
      </c>
      <c r="G13" s="16">
        <v>7</v>
      </c>
      <c r="H13" s="16">
        <v>8</v>
      </c>
      <c r="I13" s="16">
        <v>9</v>
      </c>
      <c r="J13" s="16">
        <v>10</v>
      </c>
    </row>
    <row r="14" spans="1:10" x14ac:dyDescent="0.25">
      <c r="A14" s="44" t="s">
        <v>15</v>
      </c>
      <c r="B14" s="45"/>
      <c r="C14" s="45"/>
      <c r="D14" s="45"/>
      <c r="E14" s="45"/>
      <c r="F14" s="45"/>
      <c r="G14" s="45"/>
      <c r="H14" s="45"/>
      <c r="I14" s="45"/>
      <c r="J14" s="45"/>
    </row>
    <row r="15" spans="1:10" ht="26.4" x14ac:dyDescent="0.25">
      <c r="A15" s="17">
        <v>1</v>
      </c>
      <c r="B15" s="18" t="s">
        <v>16</v>
      </c>
      <c r="C15" s="18" t="s">
        <v>24</v>
      </c>
      <c r="D15" s="19"/>
      <c r="E15" s="20">
        <v>286468.56</v>
      </c>
      <c r="F15" s="20">
        <v>3421422.86</v>
      </c>
      <c r="G15" s="19"/>
      <c r="H15" s="20">
        <f>SUM(D15:G15)</f>
        <v>3707891.42</v>
      </c>
      <c r="I15" s="20">
        <v>99832.63</v>
      </c>
      <c r="J15" s="19"/>
    </row>
    <row r="16" spans="1:10" x14ac:dyDescent="0.25">
      <c r="A16" s="17">
        <v>3</v>
      </c>
      <c r="B16" s="18" t="s">
        <v>16</v>
      </c>
      <c r="C16" s="18" t="s">
        <v>25</v>
      </c>
      <c r="D16" s="19"/>
      <c r="E16" s="20">
        <v>70922.59</v>
      </c>
      <c r="F16" s="19"/>
      <c r="G16" s="19"/>
      <c r="H16" s="20">
        <f t="shared" ref="H16:H19" si="0">SUM(D16:G16)</f>
        <v>70922.59</v>
      </c>
      <c r="I16" s="20">
        <v>1091.8800000000001</v>
      </c>
      <c r="J16" s="19"/>
    </row>
    <row r="17" spans="1:10" ht="26.4" x14ac:dyDescent="0.25">
      <c r="A17" s="17">
        <v>4</v>
      </c>
      <c r="B17" s="18" t="s">
        <v>16</v>
      </c>
      <c r="C17" s="18" t="s">
        <v>26</v>
      </c>
      <c r="D17" s="20">
        <v>7827.15</v>
      </c>
      <c r="E17" s="19"/>
      <c r="F17" s="20">
        <v>146097.49</v>
      </c>
      <c r="G17" s="20">
        <v>6795.75</v>
      </c>
      <c r="H17" s="20">
        <f t="shared" si="0"/>
        <v>160720.38999999998</v>
      </c>
      <c r="I17" s="20">
        <v>5390.12</v>
      </c>
      <c r="J17" s="19"/>
    </row>
    <row r="18" spans="1:10" x14ac:dyDescent="0.25">
      <c r="A18" s="17">
        <v>5</v>
      </c>
      <c r="B18" s="18" t="s">
        <v>16</v>
      </c>
      <c r="C18" s="18" t="s">
        <v>27</v>
      </c>
      <c r="D18" s="19"/>
      <c r="E18" s="20">
        <v>304981.74</v>
      </c>
      <c r="F18" s="19"/>
      <c r="G18" s="19"/>
      <c r="H18" s="20">
        <f t="shared" si="0"/>
        <v>304981.74</v>
      </c>
      <c r="I18" s="20">
        <v>8952.2900000000009</v>
      </c>
      <c r="J18" s="19"/>
    </row>
    <row r="19" spans="1:10" ht="26.4" x14ac:dyDescent="0.25">
      <c r="A19" s="21"/>
      <c r="B19" s="22"/>
      <c r="C19" s="18" t="s">
        <v>21</v>
      </c>
      <c r="D19" s="20">
        <f>SUM(D15:D18)</f>
        <v>7827.15</v>
      </c>
      <c r="E19" s="20">
        <f t="shared" ref="E19:G19" si="1">SUM(E15:E18)</f>
        <v>662372.89</v>
      </c>
      <c r="F19" s="20">
        <f t="shared" si="1"/>
        <v>3567520.3499999996</v>
      </c>
      <c r="G19" s="20">
        <f t="shared" si="1"/>
        <v>6795.75</v>
      </c>
      <c r="H19" s="20">
        <f t="shared" si="0"/>
        <v>4244516.1399999997</v>
      </c>
      <c r="I19" s="20">
        <f t="shared" ref="I19" si="2">SUM(I15:I18)</f>
        <v>115266.92000000001</v>
      </c>
      <c r="J19" s="19"/>
    </row>
    <row r="20" spans="1:10" x14ac:dyDescent="0.25">
      <c r="A20" s="44"/>
      <c r="B20" s="45"/>
      <c r="C20" s="45"/>
      <c r="D20" s="45"/>
      <c r="E20" s="45"/>
      <c r="F20" s="45"/>
      <c r="G20" s="45"/>
      <c r="H20" s="45"/>
      <c r="I20" s="45"/>
      <c r="J20" s="45"/>
    </row>
    <row r="21" spans="1:10" x14ac:dyDescent="0.25">
      <c r="A21" s="21"/>
      <c r="B21" s="22"/>
      <c r="C21" s="18" t="s">
        <v>22</v>
      </c>
      <c r="D21" s="20">
        <f>D19</f>
        <v>7827.15</v>
      </c>
      <c r="E21" s="20">
        <f t="shared" ref="E21:I21" si="3">E19</f>
        <v>662372.89</v>
      </c>
      <c r="F21" s="20">
        <f t="shared" si="3"/>
        <v>3567520.3499999996</v>
      </c>
      <c r="G21" s="20">
        <f t="shared" si="3"/>
        <v>6795.75</v>
      </c>
      <c r="H21" s="20">
        <f t="shared" si="3"/>
        <v>4244516.1399999997</v>
      </c>
      <c r="I21" s="20">
        <f t="shared" si="3"/>
        <v>115266.92000000001</v>
      </c>
      <c r="J21" s="19"/>
    </row>
  </sheetData>
  <mergeCells count="13">
    <mergeCell ref="H10:H12"/>
    <mergeCell ref="A14:J14"/>
    <mergeCell ref="A20:J20"/>
    <mergeCell ref="A9:A12"/>
    <mergeCell ref="B9:B12"/>
    <mergeCell ref="C9:C12"/>
    <mergeCell ref="D9:H9"/>
    <mergeCell ref="I9:I12"/>
    <mergeCell ref="J9:J12"/>
    <mergeCell ref="D10:D12"/>
    <mergeCell ref="E10:E12"/>
    <mergeCell ref="F10:F12"/>
    <mergeCell ref="G10:G12"/>
  </mergeCells>
  <pageMargins left="0.7" right="0.7" top="0.75" bottom="0.75" header="0.3" footer="0.3"/>
  <pageSetup paperSize="9" scale="9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workbookViewId="0">
      <selection activeCell="D22" sqref="D22"/>
    </sheetView>
  </sheetViews>
  <sheetFormatPr defaultColWidth="9.21875" defaultRowHeight="13.2" x14ac:dyDescent="0.25"/>
  <cols>
    <col min="1" max="1" width="5" style="1" customWidth="1"/>
    <col min="2" max="2" width="10.77734375" style="2" customWidth="1"/>
    <col min="3" max="3" width="37.21875" style="2" customWidth="1"/>
    <col min="4" max="4" width="14.21875" style="6" customWidth="1"/>
    <col min="5" max="5" width="12.5546875" style="6" customWidth="1"/>
    <col min="6" max="6" width="11.77734375" style="6" customWidth="1"/>
    <col min="7" max="7" width="11.21875" style="6" customWidth="1"/>
    <col min="8" max="8" width="15" style="6" customWidth="1"/>
    <col min="9" max="9" width="13.44140625" style="6" customWidth="1"/>
    <col min="10" max="10" width="11.21875" style="6" customWidth="1"/>
    <col min="11" max="16384" width="9.21875" style="1"/>
  </cols>
  <sheetData>
    <row r="1" spans="1:10" x14ac:dyDescent="0.25">
      <c r="D1" s="3"/>
      <c r="E1" s="8" t="s">
        <v>0</v>
      </c>
      <c r="F1" s="3"/>
      <c r="G1" s="9" t="s">
        <v>31</v>
      </c>
      <c r="H1" s="3"/>
      <c r="I1" s="3"/>
    </row>
    <row r="2" spans="1:10" x14ac:dyDescent="0.25">
      <c r="D2" s="3"/>
      <c r="E2" s="3" t="s">
        <v>1</v>
      </c>
      <c r="F2" s="3"/>
      <c r="G2" s="3"/>
      <c r="H2" s="3"/>
      <c r="I2" s="3"/>
    </row>
    <row r="3" spans="1:10" x14ac:dyDescent="0.25">
      <c r="D3" s="3"/>
      <c r="E3" s="3"/>
      <c r="F3" s="3"/>
      <c r="G3" s="3"/>
      <c r="H3" s="3"/>
      <c r="I3" s="3"/>
    </row>
    <row r="4" spans="1:10" x14ac:dyDescent="0.25">
      <c r="C4" s="12" t="s">
        <v>2</v>
      </c>
      <c r="D4" s="22" t="s">
        <v>42</v>
      </c>
      <c r="E4" s="5"/>
      <c r="F4" s="5"/>
      <c r="G4" s="3"/>
      <c r="H4" s="3"/>
      <c r="I4" s="3"/>
    </row>
    <row r="5" spans="1:10" x14ac:dyDescent="0.25">
      <c r="D5" s="3"/>
      <c r="E5" s="7" t="s">
        <v>3</v>
      </c>
      <c r="F5" s="3"/>
      <c r="G5" s="3"/>
      <c r="H5" s="3"/>
      <c r="I5" s="3"/>
    </row>
    <row r="6" spans="1:10" x14ac:dyDescent="0.25">
      <c r="D6" s="3"/>
      <c r="E6" s="3"/>
      <c r="F6" s="3"/>
      <c r="G6" s="3"/>
      <c r="H6" s="3"/>
      <c r="I6" s="3"/>
    </row>
    <row r="7" spans="1:10" x14ac:dyDescent="0.25">
      <c r="C7" s="13" t="s">
        <v>40</v>
      </c>
      <c r="D7" s="11"/>
      <c r="E7" s="3"/>
      <c r="F7" s="3"/>
      <c r="G7" s="3"/>
      <c r="H7" s="3"/>
      <c r="I7" s="1"/>
      <c r="J7" s="1"/>
    </row>
    <row r="8" spans="1:10" x14ac:dyDescent="0.25">
      <c r="D8" s="3"/>
      <c r="E8" s="3"/>
      <c r="F8" s="3"/>
      <c r="G8" s="3"/>
      <c r="H8" s="3"/>
      <c r="I8" s="3"/>
    </row>
    <row r="9" spans="1:10" x14ac:dyDescent="0.25">
      <c r="A9" s="41" t="s">
        <v>4</v>
      </c>
      <c r="B9" s="42" t="s">
        <v>8</v>
      </c>
      <c r="C9" s="42" t="s">
        <v>9</v>
      </c>
      <c r="D9" s="43" t="s">
        <v>13</v>
      </c>
      <c r="E9" s="43"/>
      <c r="F9" s="43"/>
      <c r="G9" s="43"/>
      <c r="H9" s="43"/>
      <c r="I9" s="41" t="s">
        <v>14</v>
      </c>
      <c r="J9" s="41" t="s">
        <v>11</v>
      </c>
    </row>
    <row r="10" spans="1:10" x14ac:dyDescent="0.25">
      <c r="A10" s="41"/>
      <c r="B10" s="42"/>
      <c r="C10" s="42"/>
      <c r="D10" s="41" t="s">
        <v>10</v>
      </c>
      <c r="E10" s="41" t="s">
        <v>5</v>
      </c>
      <c r="F10" s="41" t="s">
        <v>12</v>
      </c>
      <c r="G10" s="41" t="s">
        <v>6</v>
      </c>
      <c r="H10" s="41" t="s">
        <v>7</v>
      </c>
      <c r="I10" s="41"/>
      <c r="J10" s="41"/>
    </row>
    <row r="11" spans="1:10" x14ac:dyDescent="0.25">
      <c r="A11" s="41"/>
      <c r="B11" s="42"/>
      <c r="C11" s="42"/>
      <c r="D11" s="41"/>
      <c r="E11" s="41"/>
      <c r="F11" s="41"/>
      <c r="G11" s="41"/>
      <c r="H11" s="41"/>
      <c r="I11" s="41"/>
      <c r="J11" s="41"/>
    </row>
    <row r="12" spans="1:10" x14ac:dyDescent="0.25">
      <c r="A12" s="41"/>
      <c r="B12" s="42"/>
      <c r="C12" s="42"/>
      <c r="D12" s="41"/>
      <c r="E12" s="41"/>
      <c r="F12" s="41"/>
      <c r="G12" s="41"/>
      <c r="H12" s="41"/>
      <c r="I12" s="41"/>
      <c r="J12" s="41"/>
    </row>
    <row r="13" spans="1:10" x14ac:dyDescent="0.25">
      <c r="A13" s="14">
        <v>1</v>
      </c>
      <c r="B13" s="15">
        <v>2</v>
      </c>
      <c r="C13" s="15">
        <v>3</v>
      </c>
      <c r="D13" s="16">
        <v>4</v>
      </c>
      <c r="E13" s="16">
        <v>5</v>
      </c>
      <c r="F13" s="16">
        <v>6</v>
      </c>
      <c r="G13" s="16">
        <v>7</v>
      </c>
      <c r="H13" s="16">
        <v>8</v>
      </c>
      <c r="I13" s="16">
        <v>9</v>
      </c>
      <c r="J13" s="16">
        <v>10</v>
      </c>
    </row>
    <row r="14" spans="1:10" x14ac:dyDescent="0.25">
      <c r="A14" s="44" t="s">
        <v>15</v>
      </c>
      <c r="B14" s="45"/>
      <c r="C14" s="45"/>
      <c r="D14" s="45"/>
      <c r="E14" s="45"/>
      <c r="F14" s="45"/>
      <c r="G14" s="45"/>
      <c r="H14" s="45"/>
      <c r="I14" s="45"/>
      <c r="J14" s="45"/>
    </row>
    <row r="15" spans="1:10" ht="26.4" x14ac:dyDescent="0.25">
      <c r="A15" s="17">
        <v>1</v>
      </c>
      <c r="B15" s="18" t="s">
        <v>16</v>
      </c>
      <c r="C15" s="18" t="s">
        <v>17</v>
      </c>
      <c r="D15" s="19"/>
      <c r="E15" s="20">
        <v>144310.87</v>
      </c>
      <c r="F15" s="20">
        <v>1440818.32</v>
      </c>
      <c r="G15" s="19"/>
      <c r="H15" s="20">
        <f>SUM(D15:G15)</f>
        <v>1585129.19</v>
      </c>
      <c r="I15" s="20">
        <v>48598.79</v>
      </c>
      <c r="J15" s="19"/>
    </row>
    <row r="16" spans="1:10" x14ac:dyDescent="0.25">
      <c r="A16" s="17">
        <v>3</v>
      </c>
      <c r="B16" s="18" t="s">
        <v>16</v>
      </c>
      <c r="C16" s="18" t="s">
        <v>18</v>
      </c>
      <c r="D16" s="19"/>
      <c r="E16" s="20">
        <v>60905.83</v>
      </c>
      <c r="F16" s="19"/>
      <c r="G16" s="19"/>
      <c r="H16" s="20">
        <v>60905.83</v>
      </c>
      <c r="I16" s="20">
        <v>1009.97</v>
      </c>
      <c r="J16" s="19"/>
    </row>
    <row r="17" spans="1:10" ht="26.4" x14ac:dyDescent="0.25">
      <c r="A17" s="17">
        <v>4</v>
      </c>
      <c r="B17" s="18" t="s">
        <v>16</v>
      </c>
      <c r="C17" s="18" t="s">
        <v>19</v>
      </c>
      <c r="D17" s="20">
        <v>7827.15</v>
      </c>
      <c r="E17" s="19"/>
      <c r="F17" s="20">
        <v>146097.49</v>
      </c>
      <c r="G17" s="20">
        <v>6795.75</v>
      </c>
      <c r="H17" s="20">
        <v>160720.39000000001</v>
      </c>
      <c r="I17" s="20">
        <v>5390.12</v>
      </c>
      <c r="J17" s="19"/>
    </row>
    <row r="18" spans="1:10" x14ac:dyDescent="0.25">
      <c r="A18" s="17">
        <v>5</v>
      </c>
      <c r="B18" s="18" t="s">
        <v>16</v>
      </c>
      <c r="C18" s="18" t="s">
        <v>20</v>
      </c>
      <c r="D18" s="19"/>
      <c r="E18" s="20">
        <v>304981.74</v>
      </c>
      <c r="F18" s="19"/>
      <c r="G18" s="19"/>
      <c r="H18" s="20">
        <v>304981.74</v>
      </c>
      <c r="I18" s="20">
        <v>8952.2900000000009</v>
      </c>
      <c r="J18" s="19"/>
    </row>
    <row r="19" spans="1:10" ht="26.4" x14ac:dyDescent="0.25">
      <c r="A19" s="21"/>
      <c r="B19" s="22"/>
      <c r="C19" s="18" t="s">
        <v>21</v>
      </c>
      <c r="D19" s="20">
        <f t="shared" ref="D19" si="0">SUM(D15:D18)</f>
        <v>7827.15</v>
      </c>
      <c r="E19" s="20">
        <f>SUM(E15:E18)</f>
        <v>510198.44</v>
      </c>
      <c r="F19" s="20">
        <f>SUM(F15:F17)</f>
        <v>1586915.81</v>
      </c>
      <c r="G19" s="20">
        <f t="shared" ref="G19:I19" si="1">SUM(G15:G18)</f>
        <v>6795.75</v>
      </c>
      <c r="H19" s="20">
        <f>SUM(H15:H18)</f>
        <v>2111737.1500000004</v>
      </c>
      <c r="I19" s="20">
        <f t="shared" si="1"/>
        <v>63951.170000000006</v>
      </c>
      <c r="J19" s="19"/>
    </row>
    <row r="20" spans="1:10" x14ac:dyDescent="0.25">
      <c r="A20" s="21"/>
      <c r="B20" s="22"/>
      <c r="C20" s="18"/>
      <c r="D20" s="20"/>
      <c r="E20" s="20"/>
      <c r="F20" s="20"/>
      <c r="G20" s="20"/>
      <c r="H20" s="20"/>
      <c r="I20" s="20"/>
      <c r="J20" s="19"/>
    </row>
    <row r="21" spans="1:10" x14ac:dyDescent="0.25">
      <c r="A21" s="21"/>
      <c r="B21" s="22"/>
      <c r="C21" s="18" t="s">
        <v>22</v>
      </c>
      <c r="D21" s="20">
        <f>D19</f>
        <v>7827.15</v>
      </c>
      <c r="E21" s="20">
        <f t="shared" ref="E21:I21" si="2">E19</f>
        <v>510198.44</v>
      </c>
      <c r="F21" s="20">
        <f t="shared" si="2"/>
        <v>1586915.81</v>
      </c>
      <c r="G21" s="20">
        <f t="shared" si="2"/>
        <v>6795.75</v>
      </c>
      <c r="H21" s="20">
        <f t="shared" si="2"/>
        <v>2111737.1500000004</v>
      </c>
      <c r="I21" s="20">
        <f t="shared" si="2"/>
        <v>63951.170000000006</v>
      </c>
      <c r="J21" s="19"/>
    </row>
  </sheetData>
  <mergeCells count="12">
    <mergeCell ref="H10:H12"/>
    <mergeCell ref="A14:J14"/>
    <mergeCell ref="A9:A12"/>
    <mergeCell ref="B9:B12"/>
    <mergeCell ref="C9:C12"/>
    <mergeCell ref="D9:H9"/>
    <mergeCell ref="I9:I12"/>
    <mergeCell ref="J9:J12"/>
    <mergeCell ref="D10:D12"/>
    <mergeCell ref="E10:E12"/>
    <mergeCell ref="F10:F12"/>
    <mergeCell ref="G10:G12"/>
  </mergeCells>
  <pageMargins left="0.7" right="0.7" top="0.75" bottom="0.75" header="0.3" footer="0.3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Сводный сметный расчет 1</vt:lpstr>
      <vt:lpstr>ЦЭС</vt:lpstr>
      <vt:lpstr>Южная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Yuliya Y. Sidorova</dc:creator>
  <cp:lastModifiedBy>Плутенко Татьяна Петровна</cp:lastModifiedBy>
  <cp:lastPrinted>2016-12-02T02:43:41Z</cp:lastPrinted>
  <dcterms:created xsi:type="dcterms:W3CDTF">2002-03-25T05:35:56Z</dcterms:created>
  <dcterms:modified xsi:type="dcterms:W3CDTF">2016-12-02T06:19:31Z</dcterms:modified>
</cp:coreProperties>
</file>