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8" windowWidth="17952" windowHeight="11280" activeTab="0"/>
  </bookViews>
  <sheets>
    <sheet name="прил.2" sheetId="1" r:id="rId1"/>
    <sheet name="СТАВКА С1 Прил.3 стандарт " sheetId="2" r:id="rId2"/>
    <sheet name="Свод_прил4 Раскрытие" sheetId="3" r:id="rId3"/>
    <sheet name="МУ Прил3, Прил.5 стандарт" sheetId="4" r:id="rId4"/>
    <sheet name="6" sheetId="5" r:id="rId5"/>
    <sheet name="7" sheetId="6" r:id="rId6"/>
    <sheet name="8" sheetId="7" r:id="rId7"/>
    <sheet name="9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TABLE" localSheetId="5">'7'!#REF!</definedName>
    <definedName name="TABLE_2" localSheetId="5">'7'!#REF!</definedName>
    <definedName name="ДВ50">#REF!</definedName>
    <definedName name="З_ОДС">#REF!</definedName>
    <definedName name="З_РЗАИ">#REF!</definedName>
    <definedName name="З_РСЦ">#REF!</definedName>
    <definedName name="З_СВП">#REF!</definedName>
    <definedName name="З_СВТТ">#REF!</definedName>
    <definedName name="З_СДТУ">#REF!</definedName>
    <definedName name="З_СИЗП">#REF!</definedName>
    <definedName name="З_СМТ">#REF!</definedName>
    <definedName name="З_СТЭЭ">#REF!</definedName>
    <definedName name="З_У1">#REF!</definedName>
    <definedName name="З_У2">#REF!</definedName>
    <definedName name="З_У3">#REF!</definedName>
    <definedName name="З_У4">#REF!</definedName>
    <definedName name="З_У5">#REF!</definedName>
    <definedName name="З_У6">#REF!</definedName>
    <definedName name="З_Упр">#REF!</definedName>
    <definedName name="З_ЦРО">#REF!</definedName>
    <definedName name="Итого_З">#REF!</definedName>
    <definedName name="Итого_С">#REF!</definedName>
    <definedName name="Итого_Ц">#REF!</definedName>
    <definedName name="Итого_Ю">#REF!</definedName>
    <definedName name="К_втч">"в том числе:"</definedName>
    <definedName name="К_Итого">"Итого:"</definedName>
    <definedName name="К_Непром">"Непром.:"</definedName>
    <definedName name="К_раб">"рабоч.:"</definedName>
    <definedName name="К_Рем">"Ремонт:"</definedName>
    <definedName name="К_рук">"руков.:"</definedName>
    <definedName name="К_служ">"служ.:"</definedName>
    <definedName name="К_спец">"спец.:"</definedName>
    <definedName name="К_стр_итог">"Из строки ИТОГО:"</definedName>
    <definedName name="К_Экспл">"Эксплуат.:"</definedName>
    <definedName name="_xlnm.Print_Area" localSheetId="5">'7'!$A$1:$CX$20</definedName>
    <definedName name="_xlnm.Print_Area" localSheetId="3">'МУ Прил3, Прил.5 стандарт'!$A$1:$E$37</definedName>
    <definedName name="_xlnm.Print_Area" localSheetId="2">'Свод_прил4 Раскрытие'!$A$1:$F$136</definedName>
    <definedName name="ПОКАЗАТЕЛИ_ДОЛГОСР.ПРОГНОЗА">'[3]2002(v2)'!#REF!</definedName>
    <definedName name="РК30">#REF!</definedName>
    <definedName name="С_ОДС">#REF!</definedName>
    <definedName name="С_РЗАИ">#REF!</definedName>
    <definedName name="С_РСЦ">#REF!</definedName>
    <definedName name="С_СВТТ">#REF!</definedName>
    <definedName name="С_СДТУ">#REF!</definedName>
    <definedName name="С_СИЗП">#REF!</definedName>
    <definedName name="С_СМТ">#REF!</definedName>
    <definedName name="С_СТЭЭ">#REF!</definedName>
    <definedName name="С_У1">#REF!</definedName>
    <definedName name="С_У2">#REF!</definedName>
    <definedName name="С_У3">#REF!</definedName>
    <definedName name="С_У4">#REF!</definedName>
    <definedName name="С_У5">#REF!</definedName>
    <definedName name="С_У6">#REF!</definedName>
    <definedName name="С_Упр">#REF!</definedName>
    <definedName name="С_ЦРО">#REF!</definedName>
    <definedName name="У_АСДУ">#REF!</definedName>
    <definedName name="У_АХО">#REF!</definedName>
    <definedName name="У_Бух">#REF!</definedName>
    <definedName name="У_ГО">#REF!</definedName>
    <definedName name="У_ДОУ">#REF!</definedName>
    <definedName name="У_ИДС">#REF!</definedName>
    <definedName name="У_ИСУ">#REF!</definedName>
    <definedName name="У_Общ">#REF!</definedName>
    <definedName name="У_ОКС">#REF!</definedName>
    <definedName name="У_ОРУ">#REF!</definedName>
    <definedName name="У_План">#REF!</definedName>
    <definedName name="У_ПТС">#REF!</definedName>
    <definedName name="У_РЗАИ">#REF!</definedName>
    <definedName name="У_СБИПА">#REF!</definedName>
    <definedName name="У_СМ">#REF!</definedName>
    <definedName name="У_СМТС">#REF!</definedName>
    <definedName name="У_СОПР">#REF!</definedName>
    <definedName name="У_СОТН">#REF!</definedName>
    <definedName name="У_СПР">#REF!</definedName>
    <definedName name="У_СТИС">#REF!</definedName>
    <definedName name="У_СТП">#REF!</definedName>
    <definedName name="У_СУиККЭ">#REF!</definedName>
    <definedName name="У_СУПС">#REF!</definedName>
    <definedName name="У_СЭ">#REF!</definedName>
    <definedName name="У_ТГ">#REF!</definedName>
    <definedName name="У_УП">#REF!</definedName>
    <definedName name="У_Фин">#REF!</definedName>
    <definedName name="У_ЦСИЗП">#REF!</definedName>
    <definedName name="У_Юр">#REF!</definedName>
    <definedName name="Ц_ГПО">#REF!</definedName>
    <definedName name="Ц_ОДС">#REF!</definedName>
    <definedName name="Ц_РЗАИ">#REF!</definedName>
    <definedName name="Ц_РСЦ">#REF!</definedName>
    <definedName name="Ц_СВТТ">#REF!</definedName>
    <definedName name="Ц_СДТУ">#REF!</definedName>
    <definedName name="Ц_СИЗП">#REF!</definedName>
    <definedName name="Ц_СМТ">#REF!</definedName>
    <definedName name="Ц_СО">#REF!</definedName>
    <definedName name="Ц_СТЭЭ">#REF!</definedName>
    <definedName name="Ц_У1">#REF!</definedName>
    <definedName name="Ц_У2">#REF!</definedName>
    <definedName name="Ц_У3">#REF!</definedName>
    <definedName name="Ц_У4">#REF!</definedName>
    <definedName name="Ц_У5">#REF!</definedName>
    <definedName name="Ц_У6">#REF!</definedName>
    <definedName name="Ц_У7">#REF!</definedName>
    <definedName name="Ц_Упр">#REF!</definedName>
    <definedName name="Ц_ЦРО">#REF!</definedName>
    <definedName name="Ю_АХО">#REF!</definedName>
    <definedName name="Ю_ММ">#REF!</definedName>
    <definedName name="Ю_ОДС">#REF!</definedName>
    <definedName name="Ю_РЗАИ">#REF!</definedName>
    <definedName name="Ю_РСЦ">#REF!</definedName>
    <definedName name="Ю_СДТУ">#REF!</definedName>
    <definedName name="Ю_СИЗП">#REF!</definedName>
    <definedName name="Ю_СМТ">#REF!</definedName>
    <definedName name="Ю_СО">#REF!</definedName>
    <definedName name="Ю_Стол">#REF!</definedName>
    <definedName name="Ю_СТЭЭ">#REF!</definedName>
    <definedName name="Ю_У1">#REF!</definedName>
    <definedName name="Ю_У2">#REF!</definedName>
    <definedName name="Ю_У3">#REF!</definedName>
    <definedName name="Ю_У4">#REF!</definedName>
    <definedName name="Ю_У5">#REF!</definedName>
    <definedName name="Ю_У6">#REF!</definedName>
    <definedName name="Ю_У7">#REF!</definedName>
    <definedName name="Ю_Упр">#REF!</definedName>
    <definedName name="Ю_ЦРО">#REF!</definedName>
    <definedName name="Ю_ЦРПУ">#REF!</definedName>
  </definedNames>
  <calcPr fullCalcOnLoad="1"/>
</workbook>
</file>

<file path=xl/comments4.xml><?xml version="1.0" encoding="utf-8"?>
<comments xmlns="http://schemas.openxmlformats.org/spreadsheetml/2006/main">
  <authors>
    <author>bogush</author>
  </authors>
  <commentList>
    <comment ref="D28" authorId="0">
      <text>
        <r>
          <rPr>
            <b/>
            <sz val="8"/>
            <rFont val="Tahoma"/>
            <family val="2"/>
          </rPr>
          <t>bogush:</t>
        </r>
        <r>
          <rPr>
            <sz val="8"/>
            <rFont val="Tahoma"/>
            <family val="2"/>
          </rPr>
          <t xml:space="preserve">
ВД за 9 мес.2013
</t>
        </r>
      </text>
    </comment>
    <comment ref="E28" authorId="0">
      <text>
        <r>
          <rPr>
            <b/>
            <sz val="8"/>
            <rFont val="Tahoma"/>
            <family val="2"/>
          </rPr>
          <t>bogush:</t>
        </r>
        <r>
          <rPr>
            <sz val="8"/>
            <rFont val="Tahoma"/>
            <family val="2"/>
          </rPr>
          <t xml:space="preserve">
ВД  ОПРЕДЕЛИТЬСЯ
</t>
        </r>
      </text>
    </comment>
    <comment ref="D27" authorId="0">
      <text>
        <r>
          <rPr>
            <b/>
            <sz val="8"/>
            <rFont val="Tahoma"/>
            <family val="2"/>
          </rPr>
          <t>bogush:</t>
        </r>
        <r>
          <rPr>
            <sz val="8"/>
            <rFont val="Tahoma"/>
            <family val="2"/>
          </rPr>
          <t xml:space="preserve">
отчет стр-ва от Чернова
</t>
        </r>
      </text>
    </comment>
  </commentList>
</comments>
</file>

<file path=xl/sharedStrings.xml><?xml version="1.0" encoding="utf-8"?>
<sst xmlns="http://schemas.openxmlformats.org/spreadsheetml/2006/main" count="414" uniqueCount="198">
  <si>
    <t>Расходы на мероприятия, осуществляемые при технологическом присоединении</t>
  </si>
  <si>
    <t>п/п</t>
  </si>
  <si>
    <t>Наименование мероприятий</t>
  </si>
  <si>
    <t>Распределение НВВ (руб.)</t>
  </si>
  <si>
    <t>Объем максимальной мощности (кВт)</t>
  </si>
  <si>
    <t>Ставки для расчета платы по каждому мероприятию (руб./кВт) (без учета НДС)</t>
  </si>
  <si>
    <t>1.</t>
  </si>
  <si>
    <t>Подготовка и выдача сетевой организацией технических условий заявителю (ТУ)</t>
  </si>
  <si>
    <t>по постоянной схеме</t>
  </si>
  <si>
    <t>до 15 кВт включи-тельно</t>
  </si>
  <si>
    <t>более 15 кВт до 150 кВт</t>
  </si>
  <si>
    <t>более 150 кВт до 670 кВт</t>
  </si>
  <si>
    <t>более 670 кВт до 8,9 МВт</t>
  </si>
  <si>
    <t>по временной схеме</t>
  </si>
  <si>
    <t>2.</t>
  </si>
  <si>
    <t>Разработка сетевой организацией проектной документации по строительству "последней мили"</t>
  </si>
  <si>
    <t>3.</t>
  </si>
  <si>
    <t>ставка в ценах 2001г</t>
  </si>
  <si>
    <t xml:space="preserve">строительство КЛ-6(10) кВ </t>
  </si>
  <si>
    <t xml:space="preserve">строительство КЛ-0,4 кВ  </t>
  </si>
  <si>
    <t xml:space="preserve">строительство ВЛ-0,4 кВ  </t>
  </si>
  <si>
    <t>строительство столбовой трансформаторной подстанции КТПС  6(10)/0,4 кВ 25 кВА</t>
  </si>
  <si>
    <t>строительство столбовой трансформаторной подстанции КТПС 6(10)/0,4 кВ 40 кВА</t>
  </si>
  <si>
    <t>строительство столбовой трансформаторной подстанции КТПС 6(10)/0,4 кВ 63 кВА</t>
  </si>
  <si>
    <t>строительство киосковой трансформаторной подстанции КТПГ 6(10)/0,4 кВ 100 кВА</t>
  </si>
  <si>
    <t>строительство киосковой трансформаторной подстанции КТПГ 6(10)/0,4 кВ 160 кВА</t>
  </si>
  <si>
    <t>строительство киосковой трансформаторной подстанции КТПГ 6(10)/0,4 кВ 250 кВА</t>
  </si>
  <si>
    <t>строительство киосковой трансформаторной подстанции КТПГ 6(10)/0,4 кВ 400 кВА</t>
  </si>
  <si>
    <t>строительство (реконструкция) киосковой трансформаторной подстанции КТПГ 6(10)/0,4 кВ 630 кВА</t>
  </si>
  <si>
    <t>строительство киосковой трансформаторной подстанции КТПГ 6(10)/0,4 кВ 1000 кВА</t>
  </si>
  <si>
    <t>строительство киосковой трансформаторной подстанции КТПГ 6(10)/0,4 кВ 2*250 кВА</t>
  </si>
  <si>
    <t>строительство киосковой трансформаторной подстанции КТПГ 6(10)/0,4 кВ 2*400 кВА</t>
  </si>
  <si>
    <t>строительство киосковой трансформаторной подстанции КТПГ 6(10)/0,4 кВ 2*630 кВА</t>
  </si>
  <si>
    <t>4.</t>
  </si>
  <si>
    <t>Проверка сетевой организацией выполнения заявителем ТУ</t>
  </si>
  <si>
    <t>5.</t>
  </si>
  <si>
    <t>Участие в осмотре должностным лицом Ростехнадзора  присоединяемых Устройств заявителя</t>
  </si>
  <si>
    <t>6.</t>
  </si>
  <si>
    <t>Фактические действия по присоединению и обеспечению работы Устройств в электрической сети</t>
  </si>
  <si>
    <t xml:space="preserve">Зам.директора по экономике и финансам  </t>
  </si>
  <si>
    <t>филиала ОАО"ДРСК" "Приморские электрические сети"</t>
  </si>
  <si>
    <t>И.А.Погоришная</t>
  </si>
  <si>
    <t>Стрельцова В.В.</t>
  </si>
  <si>
    <t xml:space="preserve">          (423) 2-211-356, 43-56</t>
  </si>
  <si>
    <t xml:space="preserve"> e-mail: streltsovav@prim.drsk.ru
</t>
  </si>
  <si>
    <t>№ п/п</t>
  </si>
  <si>
    <t>Показатели</t>
  </si>
  <si>
    <t>Единица измерения</t>
  </si>
  <si>
    <t>Ожидаемые данные 2015г.</t>
  </si>
  <si>
    <t>Плановые показатели 2016 год</t>
  </si>
  <si>
    <t>ФОТ</t>
  </si>
  <si>
    <t>в 1,17 раза увеличилось кол-во присоед.</t>
  </si>
  <si>
    <t>доб.надзорн.орган</t>
  </si>
  <si>
    <t>Расходы по выполнению мероприятий по технологическому присоединению,всего</t>
  </si>
  <si>
    <t>тыс.руб.</t>
  </si>
  <si>
    <t>индексация 1,19 раза</t>
  </si>
  <si>
    <t>1.1</t>
  </si>
  <si>
    <t>Вспомогательные материалы</t>
  </si>
  <si>
    <t>1.2</t>
  </si>
  <si>
    <t>Энергия на хозяйственные нужды</t>
  </si>
  <si>
    <t>1.3.</t>
  </si>
  <si>
    <t>Оплата труда ППП (без ЕСН)</t>
  </si>
  <si>
    <t>транспорт</t>
  </si>
  <si>
    <t>1.4.</t>
  </si>
  <si>
    <t>Отчисления на страховые взносы</t>
  </si>
  <si>
    <t>1.5.</t>
  </si>
  <si>
    <t>Прочие расходы,всего, в том числе:</t>
  </si>
  <si>
    <t>1.5.1.</t>
  </si>
  <si>
    <t>-работы и услуги производственного характера</t>
  </si>
  <si>
    <t>1.5.2.</t>
  </si>
  <si>
    <t>налоги и сборы, уменьшающие налогооблагаемую базу на прибыль организаций,всего</t>
  </si>
  <si>
    <t>1.5.3.</t>
  </si>
  <si>
    <t>работы и услуги непроизводственного характера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</si>
  <si>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</si>
  <si>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</si>
  <si>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</si>
  <si>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</si>
  <si>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</si>
  <si>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</si>
  <si>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</si>
  <si>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</si>
  <si>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</si>
  <si>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 xml:space="preserve">другие прочие расходы, связанные с производством и реализацией </t>
  </si>
  <si>
    <t>1.6.</t>
  </si>
  <si>
    <t>Внереализационные расходы,всего</t>
  </si>
  <si>
    <t>1.6.1.</t>
  </si>
  <si>
    <t>расходы на услуги банков</t>
  </si>
  <si>
    <t>1.6.2.</t>
  </si>
  <si>
    <t>% за пользованием кредитом</t>
  </si>
  <si>
    <t>1.6.3.</t>
  </si>
  <si>
    <t>прочие обоснованные расходы</t>
  </si>
  <si>
    <t>1.6.4.</t>
  </si>
  <si>
    <t xml:space="preserve">денежные выплаты социального характера (по Коллективному договору) </t>
  </si>
  <si>
    <t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</si>
  <si>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доходы/ экономия средства (согласно Методических указаний по определению выпадающих доходов, связанных с осуществлением технологического присоединения к электрическим сетям, утвержденных приказом ФСТ России от 11.09.2014г. № 215-э/1)</t>
  </si>
  <si>
    <t>Необходимая валовая выручка (сумма п.1-3)</t>
  </si>
  <si>
    <t xml:space="preserve">ПКЦ «Брейслер» </t>
  </si>
  <si>
    <t xml:space="preserve"> Приложение № 4 к стандартам раскрытия информации</t>
  </si>
  <si>
    <t>Наименование ставки платы</t>
  </si>
  <si>
    <t>Единицы измере-ния</t>
  </si>
  <si>
    <t>Ставки для расчета платы по каждому мероприятию</t>
  </si>
  <si>
    <t>2016 предложения</t>
  </si>
  <si>
    <t>Постоянная схема электроснабжения</t>
  </si>
  <si>
    <t>Временная схема электроснабжения</t>
  </si>
  <si>
    <t>Ставка платы за технологическое присоединение за исключением мероприятий «последней мили» (стандартизированная ставка платы С1), в том числе:</t>
  </si>
  <si>
    <t>руб./кВт</t>
  </si>
  <si>
    <t>Ставка платы за подготовку сетевой организацией технических условий и их согласование</t>
  </si>
  <si>
    <t>Ставка платы за проверку сетевой организацией выполнения заявителем ТУ</t>
  </si>
  <si>
    <t>Ставка платы за участие сетевой организации в обследовании (осмотре) присоединяемых энергопрнимающих устройств должностным лицом федерального органа исполнительной власти по технологическому надзору*</t>
  </si>
  <si>
    <t>Ставка платы за фактические действия по присоединению</t>
  </si>
  <si>
    <t xml:space="preserve">АО «Дальневосточная распределительная сетевая компания» на территории Приморского края на уровне напряжения ниже 35 кВ и присоединяемой мощностью менее 8900 кВт на 2016 год
</t>
  </si>
  <si>
    <t>Расчёт необходимой валовой выручки на технологическое присоединение    филиала АО "ДРСК"- "Приморские электрические сети" на  2016 год</t>
  </si>
  <si>
    <t xml:space="preserve">Стандартизированные тарифные ставки  для   расчета   платы   за   технологическое   присоединение энергопринимающих  устройств  заявителей  к  электрическим  сетям на уровне напряжения ниже 35 кВ и присоединяемой мощностью менее 8900 кВт на 2016 год
АО «Дальневосточная распределительная сетевая компания» на территории Приморского края (за исключением мероприятий «последней мили»)
</t>
  </si>
  <si>
    <t xml:space="preserve">Выполнение сетевой организацией мероприятий, связанных со строительством "последней мили" </t>
  </si>
  <si>
    <t>до 15 кВт включи-тельно*</t>
  </si>
  <si>
    <t>более 15 кВт до 150 кВт*</t>
  </si>
  <si>
    <t xml:space="preserve">строительство ВЛ-6(10) кВ </t>
  </si>
  <si>
    <t>*</t>
  </si>
  <si>
    <t xml:space="preserve"> доходы, связанные с присоединением заявителей с максимальной мощностью до 150 кВт, для которых с 1 октября 2015 года стоимость мероприятий «последней мили» учитывается в размере 50 % </t>
  </si>
  <si>
    <t>Приложение № 8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</si>
  <si>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</si>
  <si>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</si>
  <si>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17.09.2015 № 987)</t>
  </si>
  <si>
    <t>(форма)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</si>
  <si>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</si>
  <si>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</si>
  <si>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</si>
  <si>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</si>
  <si>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</si>
  <si>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</si>
  <si>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0,4 кВ</t>
  </si>
  <si>
    <t>1 - 20 кВ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</si>
  <si>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</si>
  <si>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</si>
  <si>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</si>
  <si>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</si>
  <si>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</si>
  <si>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</si>
  <si>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</si>
  <si>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</si>
  <si>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</si>
  <si>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</si>
  <si>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</si>
  <si>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</si>
  <si>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</si>
  <si>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</si>
  <si>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</si>
  <si>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</si>
  <si>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</si>
  <si>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</si>
  <si>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</si>
  <si>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</si>
  <si>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</si>
  <si>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</si>
  <si>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</si>
  <si>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</si>
  <si>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</si>
  <si>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</si>
  <si>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</si>
  <si>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</si>
  <si>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</si>
  <si>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</si>
  <si>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</si>
  <si>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</si>
  <si>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</si>
  <si>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</si>
  <si>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</si>
  <si>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35 кВ</t>
  </si>
  <si>
    <t>Строительство воздушных линий электропередачи:</t>
  </si>
  <si>
    <t>Приложение № 2</t>
  </si>
  <si>
    <t>ПРОГНОЗНЫЕ СВЕДЕНИЯ</t>
  </si>
  <si>
    <t>о расходах за технологическое присоединение</t>
  </si>
  <si>
    <t xml:space="preserve">              (наименование сетевой организации)</t>
  </si>
  <si>
    <t>1. Полное наименование:</t>
  </si>
  <si>
    <t>Акционерное общество "Дальневосточная распределительная сетевая компания"          Joint Stock Company "Far-Eastern Distribution Company"</t>
  </si>
  <si>
    <t>2. Сокращенное наименование:</t>
  </si>
  <si>
    <t xml:space="preserve"> АО "ДРСК"  JSC "FEDC" </t>
  </si>
  <si>
    <t>3. Место нахождения:</t>
  </si>
  <si>
    <t>4. Адрес юридического лица:</t>
  </si>
  <si>
    <t>675000, Российская Федерация, Амурская область, г. Благовещенск, ул. Шевченко, 28</t>
  </si>
  <si>
    <t>5. ИНН:</t>
  </si>
  <si>
    <t>2801108200</t>
  </si>
  <si>
    <t>6. КПП:</t>
  </si>
  <si>
    <t>7. Ф.И.О. руководителя:</t>
  </si>
  <si>
    <t>8. Адрес электронной почты:</t>
  </si>
  <si>
    <t>9. Контактный телефон:</t>
  </si>
  <si>
    <t>10. Факс:</t>
  </si>
  <si>
    <r>
      <rPr>
        <u val="single"/>
        <sz val="13"/>
        <color indexed="8"/>
        <rFont val="Times New Roman"/>
        <family val="1"/>
      </rPr>
      <t xml:space="preserve">  АО "ДРСК" (филиал </t>
    </r>
    <r>
      <rPr>
        <b/>
        <u val="single"/>
        <sz val="13"/>
        <color indexed="8"/>
        <rFont val="Times New Roman"/>
        <family val="1"/>
      </rPr>
      <t>"Приморские электрические сети")</t>
    </r>
    <r>
      <rPr>
        <u val="single"/>
        <sz val="13"/>
        <color indexed="8"/>
        <rFont val="Times New Roman"/>
        <family val="1"/>
      </rPr>
      <t xml:space="preserve">  </t>
    </r>
    <r>
      <rPr>
        <sz val="13"/>
        <color indexed="8"/>
        <rFont val="Times New Roman"/>
        <family val="1"/>
      </rPr>
      <t xml:space="preserve"> на </t>
    </r>
    <r>
      <rPr>
        <u val="single"/>
        <sz val="13"/>
        <color indexed="8"/>
        <rFont val="Times New Roman"/>
        <family val="1"/>
      </rPr>
      <t xml:space="preserve"> 2016 </t>
    </r>
    <r>
      <rPr>
        <sz val="13"/>
        <color indexed="8"/>
        <rFont val="Times New Roman"/>
        <family val="1"/>
      </rPr>
      <t xml:space="preserve"> год</t>
    </r>
  </si>
  <si>
    <t>690080, Российская Федерация, Приморский край, г.Владивосток, ул.Командорская, 13-а</t>
  </si>
  <si>
    <t>253731001</t>
  </si>
  <si>
    <t>Чутенко Сергей Иванович</t>
  </si>
  <si>
    <t xml:space="preserve">doc@prim.drsk.ru </t>
  </si>
  <si>
    <t>(4232) 22-32-12</t>
  </si>
  <si>
    <t>(4232) 26-45-05</t>
  </si>
  <si>
    <t xml:space="preserve"> Приложение № 3 к стандартам раскрытия информации субъектами оптового и розничного рынков электрической энергии</t>
  </si>
  <si>
    <t xml:space="preserve">(в ред. Постановления Правительства РФ от 17.09.2015 №987) </t>
  </si>
  <si>
    <t xml:space="preserve"> Приложение № 4 к стандартам раскрытия информации субъектами оптового и розничного рынков электрической энергии</t>
  </si>
  <si>
    <t xml:space="preserve"> Приложение № 5 к стандартам раскрытия информации субъектами оптового и розничного рынков электрической энергии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</si>
</sst>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[$€-1]_-;\-* #,##0.00[$€-1]_-;_-* &quot;-&quot;??[$€-1]_-"/>
    <numFmt numFmtId="173" formatCode="0.0%"/>
    <numFmt numFmtId="174" formatCode="0.0%_);\(0.0%\)"/>
    <numFmt numFmtId="175" formatCode="#,##0_);[Red]\(#,##0\)"/>
    <numFmt numFmtId="176" formatCode="#.##0\.00"/>
    <numFmt numFmtId="177" formatCode="#\.00"/>
    <numFmt numFmtId="178" formatCode="_-* #,##0.00_-;_-* #,##0.00\-;_-* &quot;-&quot;??_-;_-@_-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-* #,##0_-;\-* #,##0_-;_-* &quot;-&quot;_-;_-@_-"/>
    <numFmt numFmtId="184" formatCode="_-* #,##0.00_-;\-* #,##0.00_-;_-* &quot;-&quot;??_-;_-@_-"/>
    <numFmt numFmtId="185" formatCode="&quot;$&quot;#,##0_);[Red]\(&quot;$&quot;#,##0\)"/>
    <numFmt numFmtId="186" formatCode="_-&quot;Ј&quot;* #,##0.00_-;\-&quot;Ј&quot;* #,##0.00_-;_-&quot;Ј&quot;* &quot;-&quot;??_-;_-@_-"/>
    <numFmt numFmtId="187" formatCode="\$#,##0\ ;\(\$#,##0\)"/>
    <numFmt numFmtId="188" formatCode="0.0"/>
    <numFmt numFmtId="189" formatCode="#,##0_);\(#,##0\)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[&lt;=9999999]###\-####;\+#_ \(###\)\ ###\-####"/>
    <numFmt numFmtId="194" formatCode="#,##0.000"/>
    <numFmt numFmtId="195" formatCode="_-* #,##0\ _р_._-;\-* #,##0\ _р_._-;_-* &quot;-&quot;\ _р_._-;_-@_-"/>
    <numFmt numFmtId="196" formatCode="_-* #,##0.00\ _р_._-;\-* #,##0.00\ _р_._-;_-* &quot;-&quot;??\ _р_._-;_-@_-"/>
    <numFmt numFmtId="197" formatCode="_-* #,##0.00\ _S_I_T_-;\-* #,##0.00\ _S_I_T_-;_-* &quot;-&quot;??\ _S_I_T_-;_-@_-"/>
    <numFmt numFmtId="198" formatCode="0.0000000"/>
    <numFmt numFmtId="199" formatCode="#,##0.0"/>
  </numFmts>
  <fonts count="14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2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8"/>
      <color indexed="12"/>
      <name val="Arial Cyr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Palatino"/>
      <family val="1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u val="single"/>
      <sz val="10"/>
      <color indexed="36"/>
      <name val="Arial Cyr"/>
      <family val="0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i/>
      <sz val="10"/>
      <name val="Arial Cyr"/>
      <family val="0"/>
    </font>
    <font>
      <sz val="13"/>
      <name val="Times New Roman"/>
      <family val="1"/>
    </font>
    <font>
      <sz val="10"/>
      <color indexed="9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 Cyr"/>
      <family val="1"/>
    </font>
    <font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i/>
      <sz val="12"/>
      <color indexed="1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 Cyr"/>
      <family val="1"/>
    </font>
    <font>
      <sz val="16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3" tint="0.39998000860214233"/>
      <name val="Times New Roman"/>
      <family val="1"/>
    </font>
    <font>
      <b/>
      <sz val="10"/>
      <color theme="3" tint="0.39998000860214233"/>
      <name val="Times New Roman"/>
      <family val="1"/>
    </font>
    <font>
      <b/>
      <i/>
      <sz val="12"/>
      <color theme="2" tint="-0.4999699890613556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19">
    <xf numFmtId="0" fontId="0" fillId="0" borderId="0">
      <alignment/>
      <protection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172" fontId="14" fillId="0" borderId="0">
      <alignment/>
      <protection/>
    </xf>
    <xf numFmtId="0" fontId="14" fillId="0" borderId="0">
      <alignment/>
      <protection/>
    </xf>
    <xf numFmtId="173" fontId="15" fillId="0" borderId="0">
      <alignment vertical="top"/>
      <protection/>
    </xf>
    <xf numFmtId="173" fontId="16" fillId="0" borderId="0">
      <alignment vertical="top"/>
      <protection/>
    </xf>
    <xf numFmtId="174" fontId="16" fillId="2" borderId="0">
      <alignment vertical="top"/>
      <protection/>
    </xf>
    <xf numFmtId="173" fontId="16" fillId="3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7" fillId="0" borderId="0">
      <alignment vertical="top"/>
      <protection/>
    </xf>
    <xf numFmtId="0" fontId="14" fillId="0" borderId="0">
      <alignment/>
      <protection/>
    </xf>
    <xf numFmtId="175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175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0" fontId="18" fillId="4" borderId="1" applyNumberFormat="0">
      <alignment readingOrder="1"/>
      <protection locked="0"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75" fontId="15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75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75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75" fontId="15" fillId="0" borderId="0">
      <alignment vertical="top"/>
      <protection/>
    </xf>
    <xf numFmtId="0" fontId="14" fillId="0" borderId="0">
      <alignment/>
      <protection/>
    </xf>
    <xf numFmtId="175" fontId="15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75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175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75" fontId="15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76" fontId="19" fillId="0" borderId="0">
      <alignment/>
      <protection locked="0"/>
    </xf>
    <xf numFmtId="177" fontId="19" fillId="0" borderId="0">
      <alignment/>
      <protection locked="0"/>
    </xf>
    <xf numFmtId="44" fontId="19" fillId="0" borderId="0">
      <alignment/>
      <protection locked="0"/>
    </xf>
    <xf numFmtId="44" fontId="19" fillId="0" borderId="0">
      <alignment/>
      <protection locked="0"/>
    </xf>
    <xf numFmtId="44" fontId="19" fillId="0" borderId="0">
      <alignment/>
      <protection locked="0"/>
    </xf>
    <xf numFmtId="178" fontId="0" fillId="0" borderId="0">
      <alignment/>
      <protection locked="0"/>
    </xf>
    <xf numFmtId="179" fontId="19" fillId="0" borderId="2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19" fillId="0" borderId="2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3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3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3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3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3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3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3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3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3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3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2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14" fillId="2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14" fillId="30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14" fillId="3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14" fillId="3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14" fillId="3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14" fillId="3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8" borderId="0" applyNumberFormat="0" applyBorder="0" applyAlignment="0" applyProtection="0"/>
    <xf numFmtId="0" fontId="22" fillId="0" borderId="0" applyNumberFormat="0" applyFill="0" applyBorder="0" applyAlignment="0" applyProtection="0"/>
    <xf numFmtId="180" fontId="0" fillId="0" borderId="3">
      <alignment/>
      <protection locked="0"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5" fontId="23" fillId="8" borderId="0">
      <alignment vertical="top"/>
      <protection/>
    </xf>
    <xf numFmtId="0" fontId="24" fillId="5" borderId="0" applyNumberFormat="0" applyBorder="0" applyAlignment="0" applyProtection="0"/>
    <xf numFmtId="0" fontId="25" fillId="2" borderId="1" applyNumberFormat="0" applyAlignment="0" applyProtection="0"/>
    <xf numFmtId="0" fontId="26" fillId="0" borderId="1" applyNumberFormat="0" applyAlignment="0">
      <protection locked="0"/>
    </xf>
    <xf numFmtId="0" fontId="27" fillId="39" borderId="4" applyNumberFormat="0" applyAlignment="0" applyProtection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3" fontId="28" fillId="0" borderId="0" applyFont="0" applyFill="0" applyBorder="0" applyAlignment="0" applyProtection="0"/>
    <xf numFmtId="180" fontId="29" fillId="7" borderId="3">
      <alignment/>
      <protection/>
    </xf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14" fontId="32" fillId="0" borderId="0">
      <alignment vertical="top"/>
      <protection/>
    </xf>
    <xf numFmtId="175" fontId="33" fillId="0" borderId="0">
      <alignment vertical="top"/>
      <protection/>
    </xf>
    <xf numFmtId="0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88" fontId="35" fillId="0" borderId="0" applyFill="0" applyBorder="0" applyAlignment="0" applyProtection="0"/>
    <xf numFmtId="188" fontId="15" fillId="0" borderId="0" applyFill="0" applyBorder="0" applyAlignment="0" applyProtection="0"/>
    <xf numFmtId="188" fontId="36" fillId="0" borderId="0" applyFill="0" applyBorder="0" applyAlignment="0" applyProtection="0"/>
    <xf numFmtId="188" fontId="37" fillId="0" borderId="0" applyFill="0" applyBorder="0" applyAlignment="0" applyProtection="0"/>
    <xf numFmtId="188" fontId="38" fillId="0" borderId="0" applyFill="0" applyBorder="0" applyAlignment="0" applyProtection="0"/>
    <xf numFmtId="188" fontId="39" fillId="0" borderId="0" applyFill="0" applyBorder="0" applyAlignment="0" applyProtection="0"/>
    <xf numFmtId="188" fontId="40" fillId="0" borderId="0" applyFill="0" applyBorder="0" applyAlignment="0" applyProtection="0"/>
    <xf numFmtId="2" fontId="2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26" fillId="2" borderId="1" applyNumberFormat="0" applyAlignment="0">
      <protection/>
    </xf>
    <xf numFmtId="0" fontId="43" fillId="0" borderId="0">
      <alignment vertical="top"/>
      <protection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175" fontId="47" fillId="0" borderId="0">
      <alignment vertical="top"/>
      <protection/>
    </xf>
    <xf numFmtId="0" fontId="48" fillId="0" borderId="0" applyNumberFormat="0" applyFill="0" applyBorder="0" applyAlignment="0" applyProtection="0"/>
    <xf numFmtId="18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8" borderId="1" applyNumberFormat="0" applyAlignment="0" applyProtection="0"/>
    <xf numFmtId="189" fontId="23" fillId="0" borderId="0">
      <alignment vertical="top"/>
      <protection/>
    </xf>
    <xf numFmtId="175" fontId="16" fillId="2" borderId="0">
      <alignment vertical="top"/>
      <protection/>
    </xf>
    <xf numFmtId="190" fontId="16" fillId="3" borderId="0">
      <alignment vertical="top"/>
      <protection/>
    </xf>
    <xf numFmtId="38" fontId="16" fillId="0" borderId="0">
      <alignment vertical="top"/>
      <protection/>
    </xf>
    <xf numFmtId="0" fontId="52" fillId="0" borderId="8" applyNumberFormat="0" applyFill="0" applyAlignment="0" applyProtection="0"/>
    <xf numFmtId="0" fontId="53" fillId="4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alignment/>
      <protection/>
    </xf>
    <xf numFmtId="0" fontId="31" fillId="0" borderId="0" applyFill="0" applyBorder="0" applyProtection="0">
      <alignment vertical="center"/>
    </xf>
    <xf numFmtId="0" fontId="14" fillId="0" borderId="0">
      <alignment/>
      <protection/>
    </xf>
    <xf numFmtId="0" fontId="56" fillId="41" borderId="9" applyNumberFormat="0" applyFont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2" borderId="10" applyNumberFormat="0" applyAlignment="0" applyProtection="0"/>
    <xf numFmtId="0" fontId="31" fillId="0" borderId="0" applyFill="0" applyBorder="0" applyProtection="0">
      <alignment vertical="center"/>
    </xf>
    <xf numFmtId="0" fontId="55" fillId="0" borderId="0" applyNumberFormat="0">
      <alignment horizontal="left"/>
      <protection/>
    </xf>
    <xf numFmtId="4" fontId="17" fillId="40" borderId="10" applyNumberFormat="0" applyProtection="0">
      <alignment vertical="center"/>
    </xf>
    <xf numFmtId="4" fontId="58" fillId="40" borderId="10" applyNumberFormat="0" applyProtection="0">
      <alignment vertical="center"/>
    </xf>
    <xf numFmtId="4" fontId="17" fillId="40" borderId="10" applyNumberFormat="0" applyProtection="0">
      <alignment horizontal="left" vertical="center" indent="1"/>
    </xf>
    <xf numFmtId="4" fontId="17" fillId="40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4" fontId="17" fillId="5" borderId="10" applyNumberFormat="0" applyProtection="0">
      <alignment horizontal="right" vertical="center"/>
    </xf>
    <xf numFmtId="4" fontId="17" fillId="16" borderId="10" applyNumberFormat="0" applyProtection="0">
      <alignment horizontal="right" vertical="center"/>
    </xf>
    <xf numFmtId="4" fontId="17" fillId="36" borderId="10" applyNumberFormat="0" applyProtection="0">
      <alignment horizontal="right" vertical="center"/>
    </xf>
    <xf numFmtId="4" fontId="17" fillId="18" borderId="10" applyNumberFormat="0" applyProtection="0">
      <alignment horizontal="right" vertical="center"/>
    </xf>
    <xf numFmtId="4" fontId="17" fillId="28" borderId="10" applyNumberFormat="0" applyProtection="0">
      <alignment horizontal="right" vertical="center"/>
    </xf>
    <xf numFmtId="4" fontId="17" fillId="38" borderId="10" applyNumberFormat="0" applyProtection="0">
      <alignment horizontal="right" vertical="center"/>
    </xf>
    <xf numFmtId="4" fontId="17" fillId="37" borderId="10" applyNumberFormat="0" applyProtection="0">
      <alignment horizontal="right" vertical="center"/>
    </xf>
    <xf numFmtId="4" fontId="17" fillId="42" borderId="10" applyNumberFormat="0" applyProtection="0">
      <alignment horizontal="right" vertical="center"/>
    </xf>
    <xf numFmtId="4" fontId="17" fillId="17" borderId="10" applyNumberFormat="0" applyProtection="0">
      <alignment horizontal="right" vertical="center"/>
    </xf>
    <xf numFmtId="4" fontId="59" fillId="43" borderId="10" applyNumberFormat="0" applyProtection="0">
      <alignment horizontal="left" vertical="center" indent="1"/>
    </xf>
    <xf numFmtId="4" fontId="17" fillId="44" borderId="11" applyNumberFormat="0" applyProtection="0">
      <alignment horizontal="left" vertical="center" indent="1"/>
    </xf>
    <xf numFmtId="4" fontId="60" fillId="45" borderId="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4" fontId="17" fillId="44" borderId="10" applyNumberFormat="0" applyProtection="0">
      <alignment horizontal="left" vertical="center" indent="1"/>
    </xf>
    <xf numFmtId="4" fontId="17" fillId="46" borderId="10" applyNumberFormat="0" applyProtection="0">
      <alignment horizontal="left" vertical="center" indent="1"/>
    </xf>
    <xf numFmtId="0" fontId="10" fillId="46" borderId="10" applyNumberFormat="0" applyProtection="0">
      <alignment horizontal="left" vertical="center" indent="1"/>
    </xf>
    <xf numFmtId="0" fontId="10" fillId="46" borderId="10" applyNumberFormat="0" applyProtection="0">
      <alignment horizontal="left" vertical="center" indent="1"/>
    </xf>
    <xf numFmtId="0" fontId="10" fillId="39" borderId="10" applyNumberFormat="0" applyProtection="0">
      <alignment horizontal="left" vertical="center" indent="1"/>
    </xf>
    <xf numFmtId="0" fontId="10" fillId="39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17" fillId="41" borderId="10" applyNumberFormat="0" applyProtection="0">
      <alignment vertical="center"/>
    </xf>
    <xf numFmtId="4" fontId="58" fillId="41" borderId="10" applyNumberFormat="0" applyProtection="0">
      <alignment vertical="center"/>
    </xf>
    <xf numFmtId="4" fontId="17" fillId="41" borderId="10" applyNumberFormat="0" applyProtection="0">
      <alignment horizontal="left" vertical="center" indent="1"/>
    </xf>
    <xf numFmtId="4" fontId="17" fillId="41" borderId="10" applyNumberFormat="0" applyProtection="0">
      <alignment horizontal="left" vertical="center" indent="1"/>
    </xf>
    <xf numFmtId="4" fontId="17" fillId="44" borderId="10" applyNumberFormat="0" applyProtection="0">
      <alignment horizontal="right" vertical="center"/>
    </xf>
    <xf numFmtId="4" fontId="58" fillId="44" borderId="10" applyNumberFormat="0" applyProtection="0">
      <alignment horizontal="right" vertical="center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61" fillId="0" borderId="0">
      <alignment/>
      <protection/>
    </xf>
    <xf numFmtId="4" fontId="62" fillId="44" borderId="10" applyNumberFormat="0" applyProtection="0">
      <alignment horizontal="right" vertical="center"/>
    </xf>
    <xf numFmtId="0" fontId="14" fillId="0" borderId="0">
      <alignment/>
      <protection/>
    </xf>
    <xf numFmtId="2" fontId="63" fillId="35" borderId="12" applyProtection="0">
      <alignment/>
    </xf>
    <xf numFmtId="2" fontId="63" fillId="35" borderId="12" applyProtection="0">
      <alignment/>
    </xf>
    <xf numFmtId="2" fontId="64" fillId="0" borderId="0" applyFill="0" applyBorder="0" applyProtection="0">
      <alignment/>
    </xf>
    <xf numFmtId="2" fontId="18" fillId="0" borderId="0" applyFill="0" applyBorder="0" applyProtection="0">
      <alignment/>
    </xf>
    <xf numFmtId="2" fontId="18" fillId="47" borderId="12" applyProtection="0">
      <alignment/>
    </xf>
    <xf numFmtId="2" fontId="18" fillId="48" borderId="12" applyProtection="0">
      <alignment/>
    </xf>
    <xf numFmtId="2" fontId="18" fillId="49" borderId="12" applyProtection="0">
      <alignment/>
    </xf>
    <xf numFmtId="2" fontId="18" fillId="49" borderId="12" applyProtection="0">
      <alignment horizontal="center"/>
    </xf>
    <xf numFmtId="2" fontId="18" fillId="48" borderId="12" applyProtection="0">
      <alignment horizontal="center"/>
    </xf>
    <xf numFmtId="175" fontId="65" fillId="50" borderId="0">
      <alignment horizontal="right" vertical="top"/>
      <protection/>
    </xf>
    <xf numFmtId="193" fontId="32" fillId="0" borderId="0">
      <alignment vertical="top"/>
      <protection/>
    </xf>
    <xf numFmtId="0" fontId="66" fillId="0" borderId="0" applyNumberFormat="0" applyFill="0" applyBorder="0" applyAlignment="0" applyProtection="0"/>
    <xf numFmtId="49" fontId="67" fillId="39" borderId="13" applyNumberFormat="0">
      <alignment horizontal="center" vertical="center"/>
      <protection/>
    </xf>
    <xf numFmtId="0" fontId="68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14" fillId="51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14" fillId="52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14" fillId="5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14" fillId="54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14" fillId="55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14" fillId="5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180" fontId="0" fillId="0" borderId="3">
      <alignment/>
      <protection locked="0"/>
    </xf>
    <xf numFmtId="0" fontId="115" fillId="57" borderId="15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51" fillId="8" borderId="1" applyNumberFormat="0" applyAlignment="0" applyProtection="0"/>
    <xf numFmtId="0" fontId="116" fillId="58" borderId="16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117" fillId="58" borderId="15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11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113" fillId="0" borderId="0" applyFont="0" applyFill="0" applyBorder="0" applyAlignment="0" applyProtection="0"/>
    <xf numFmtId="168" fontId="1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3" fillId="0" borderId="0" applyBorder="0">
      <alignment horizontal="center" vertical="center" wrapText="1"/>
      <protection/>
    </xf>
    <xf numFmtId="0" fontId="120" fillId="0" borderId="17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121" fillId="0" borderId="18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2" fillId="0" borderId="19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1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20" applyBorder="0">
      <alignment horizontal="center" vertical="center" wrapText="1"/>
      <protection/>
    </xf>
    <xf numFmtId="180" fontId="29" fillId="7" borderId="3">
      <alignment/>
      <protection/>
    </xf>
    <xf numFmtId="4" fontId="56" fillId="40" borderId="21" applyBorder="0">
      <alignment horizontal="right"/>
      <protection/>
    </xf>
    <xf numFmtId="49" fontId="77" fillId="0" borderId="0" applyBorder="0">
      <alignment vertical="center"/>
      <protection/>
    </xf>
    <xf numFmtId="0" fontId="123" fillId="0" borderId="22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3" fontId="29" fillId="0" borderId="21" applyBorder="0">
      <alignment vertical="center"/>
      <protection/>
    </xf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124" fillId="59" borderId="23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27" fillId="39" borderId="4" applyNumberFormat="0" applyAlignment="0" applyProtection="0"/>
    <xf numFmtId="0" fontId="75" fillId="0" borderId="0">
      <alignment horizontal="center" vertical="top" wrapText="1"/>
      <protection/>
    </xf>
    <xf numFmtId="0" fontId="78" fillId="0" borderId="0">
      <alignment horizontal="centerContinuous" vertical="center"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194" fontId="79" fillId="3" borderId="21">
      <alignment wrapText="1"/>
      <protection/>
    </xf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6" fillId="6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49" fontId="56" fillId="0" borderId="0" applyBorder="0">
      <alignment vertical="top"/>
      <protection/>
    </xf>
    <xf numFmtId="0" fontId="0" fillId="0" borderId="0">
      <alignment/>
      <protection/>
    </xf>
    <xf numFmtId="49" fontId="56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49" fontId="56" fillId="17" borderId="0" applyBorder="0">
      <alignment vertical="top"/>
      <protection/>
    </xf>
    <xf numFmtId="0" fontId="1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27" fillId="0" borderId="0">
      <alignment/>
      <protection/>
    </xf>
    <xf numFmtId="0" fontId="113" fillId="0" borderId="0">
      <alignment/>
      <protection/>
    </xf>
    <xf numFmtId="0" fontId="8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0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8" fillId="6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88" fontId="81" fillId="40" borderId="24" applyNumberFormat="0" applyBorder="0" applyAlignment="0">
      <protection locked="0"/>
    </xf>
    <xf numFmtId="0" fontId="1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3" fillId="62" borderId="25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1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9" fontId="1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0" fillId="0" borderId="26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88" fontId="54" fillId="0" borderId="0" applyFill="0" applyBorder="0" applyAlignment="0" applyProtection="0"/>
    <xf numFmtId="188" fontId="54" fillId="0" borderId="0" applyFill="0" applyBorder="0" applyAlignment="0" applyProtection="0"/>
    <xf numFmtId="188" fontId="54" fillId="0" borderId="0" applyFill="0" applyBorder="0" applyAlignment="0" applyProtection="0"/>
    <xf numFmtId="188" fontId="54" fillId="0" borderId="0" applyFill="0" applyBorder="0" applyAlignment="0" applyProtection="0"/>
    <xf numFmtId="188" fontId="54" fillId="0" borderId="0" applyFill="0" applyBorder="0" applyAlignment="0" applyProtection="0"/>
    <xf numFmtId="188" fontId="54" fillId="0" borderId="0" applyFill="0" applyBorder="0" applyAlignment="0" applyProtection="0"/>
    <xf numFmtId="188" fontId="54" fillId="0" borderId="0" applyFill="0" applyBorder="0" applyAlignment="0" applyProtection="0"/>
    <xf numFmtId="188" fontId="54" fillId="0" borderId="0" applyFill="0" applyBorder="0" applyAlignment="0" applyProtection="0"/>
    <xf numFmtId="0" fontId="13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171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Font="0" applyBorder="0">
      <alignment horizontal="right"/>
      <protection/>
    </xf>
    <xf numFmtId="4" fontId="56" fillId="8" borderId="27" applyBorder="0">
      <alignment horizontal="right"/>
      <protection/>
    </xf>
    <xf numFmtId="4" fontId="56" fillId="3" borderId="21" applyFont="0" applyBorder="0">
      <alignment horizontal="right"/>
      <protection/>
    </xf>
    <xf numFmtId="0" fontId="132" fillId="6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199" fontId="0" fillId="0" borderId="21" applyFont="0" applyFill="0" applyBorder="0" applyProtection="0">
      <alignment horizontal="center" vertical="center"/>
    </xf>
    <xf numFmtId="44" fontId="19" fillId="0" borderId="0">
      <alignment/>
      <protection locked="0"/>
    </xf>
    <xf numFmtId="0" fontId="0" fillId="0" borderId="21" applyBorder="0">
      <alignment horizontal="center" vertical="center" wrapText="1"/>
      <protection/>
    </xf>
  </cellStyleXfs>
  <cellXfs count="2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 vertical="center" wrapText="1"/>
    </xf>
    <xf numFmtId="0" fontId="5" fillId="12" borderId="28" xfId="0" applyFont="1" applyFill="1" applyBorder="1" applyAlignment="1">
      <alignment vertical="center" wrapText="1"/>
    </xf>
    <xf numFmtId="0" fontId="5" fillId="12" borderId="30" xfId="0" applyFont="1" applyFill="1" applyBorder="1" applyAlignment="1">
      <alignment vertical="center" wrapText="1"/>
    </xf>
    <xf numFmtId="4" fontId="5" fillId="12" borderId="28" xfId="0" applyNumberFormat="1" applyFont="1" applyFill="1" applyBorder="1" applyAlignment="1">
      <alignment horizontal="center"/>
    </xf>
    <xf numFmtId="4" fontId="6" fillId="12" borderId="28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4" fontId="6" fillId="0" borderId="33" xfId="0" applyNumberFormat="1" applyFont="1" applyFill="1" applyBorder="1" applyAlignment="1">
      <alignment horizontal="center"/>
    </xf>
    <xf numFmtId="4" fontId="6" fillId="0" borderId="34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left" wrapText="1"/>
    </xf>
    <xf numFmtId="2" fontId="7" fillId="0" borderId="35" xfId="0" applyNumberFormat="1" applyFont="1" applyFill="1" applyBorder="1" applyAlignment="1">
      <alignment horizontal="center"/>
    </xf>
    <xf numFmtId="4" fontId="6" fillId="0" borderId="36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2" fontId="7" fillId="0" borderId="37" xfId="0" applyNumberFormat="1" applyFont="1" applyFill="1" applyBorder="1" applyAlignment="1">
      <alignment horizontal="center"/>
    </xf>
    <xf numFmtId="2" fontId="7" fillId="0" borderId="38" xfId="0" applyNumberFormat="1" applyFont="1" applyFill="1" applyBorder="1" applyAlignment="1">
      <alignment horizontal="center"/>
    </xf>
    <xf numFmtId="4" fontId="6" fillId="0" borderId="39" xfId="0" applyNumberFormat="1" applyFont="1" applyFill="1" applyBorder="1" applyAlignment="1">
      <alignment horizontal="right"/>
    </xf>
    <xf numFmtId="4" fontId="6" fillId="0" borderId="40" xfId="0" applyNumberFormat="1" applyFont="1" applyFill="1" applyBorder="1" applyAlignment="1">
      <alignment horizontal="right"/>
    </xf>
    <xf numFmtId="0" fontId="5" fillId="0" borderId="41" xfId="0" applyFont="1" applyFill="1" applyBorder="1" applyAlignment="1">
      <alignment vertical="center" wrapText="1"/>
    </xf>
    <xf numFmtId="4" fontId="6" fillId="0" borderId="42" xfId="0" applyNumberFormat="1" applyFont="1" applyFill="1" applyBorder="1" applyAlignment="1">
      <alignment horizontal="center"/>
    </xf>
    <xf numFmtId="4" fontId="6" fillId="0" borderId="43" xfId="0" applyNumberFormat="1" applyFont="1" applyFill="1" applyBorder="1" applyAlignment="1">
      <alignment horizontal="center"/>
    </xf>
    <xf numFmtId="2" fontId="7" fillId="0" borderId="44" xfId="0" applyNumberFormat="1" applyFont="1" applyFill="1" applyBorder="1" applyAlignment="1">
      <alignment horizontal="center"/>
    </xf>
    <xf numFmtId="0" fontId="5" fillId="12" borderId="4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133" fillId="0" borderId="0" xfId="1295" applyFont="1" applyAlignment="1">
      <alignment horizontal="left"/>
      <protection/>
    </xf>
    <xf numFmtId="0" fontId="2" fillId="0" borderId="0" xfId="0" applyFont="1" applyFill="1" applyAlignment="1">
      <alignment/>
    </xf>
    <xf numFmtId="4" fontId="4" fillId="0" borderId="0" xfId="1296" applyNumberFormat="1" applyFont="1" applyFill="1">
      <alignment/>
      <protection/>
    </xf>
    <xf numFmtId="0" fontId="4" fillId="0" borderId="0" xfId="1296" applyFont="1" applyFill="1">
      <alignment/>
      <protection/>
    </xf>
    <xf numFmtId="0" fontId="11" fillId="0" borderId="0" xfId="1292" applyFont="1">
      <alignment/>
      <protection/>
    </xf>
    <xf numFmtId="0" fontId="12" fillId="0" borderId="0" xfId="1294" applyFont="1" applyBorder="1">
      <alignment/>
      <protection/>
    </xf>
    <xf numFmtId="0" fontId="12" fillId="0" borderId="0" xfId="1294" applyFont="1">
      <alignment/>
      <protection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134" fillId="0" borderId="28" xfId="0" applyFont="1" applyBorder="1" applyAlignment="1">
      <alignment horizontal="left"/>
    </xf>
    <xf numFmtId="0" fontId="134" fillId="0" borderId="30" xfId="0" applyFont="1" applyBorder="1" applyAlignment="1">
      <alignment horizontal="center" wrapText="1"/>
    </xf>
    <xf numFmtId="0" fontId="134" fillId="0" borderId="28" xfId="0" applyFont="1" applyBorder="1" applyAlignment="1">
      <alignment wrapText="1"/>
    </xf>
    <xf numFmtId="0" fontId="134" fillId="0" borderId="28" xfId="0" applyFont="1" applyBorder="1" applyAlignment="1">
      <alignment horizontal="center" wrapText="1"/>
    </xf>
    <xf numFmtId="0" fontId="134" fillId="0" borderId="29" xfId="0" applyFont="1" applyFill="1" applyBorder="1" applyAlignment="1">
      <alignment horizontal="center" wrapText="1"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 horizontal="left"/>
    </xf>
    <xf numFmtId="0" fontId="83" fillId="0" borderId="0" xfId="0" applyFont="1" applyAlignment="1">
      <alignment horizontal="left"/>
    </xf>
    <xf numFmtId="0" fontId="134" fillId="0" borderId="31" xfId="0" applyFont="1" applyBorder="1" applyAlignment="1">
      <alignment horizontal="left"/>
    </xf>
    <xf numFmtId="0" fontId="134" fillId="0" borderId="0" xfId="0" applyFont="1" applyBorder="1" applyAlignment="1">
      <alignment horizontal="center"/>
    </xf>
    <xf numFmtId="0" fontId="134" fillId="0" borderId="31" xfId="0" applyFont="1" applyBorder="1" applyAlignment="1">
      <alignment horizontal="center"/>
    </xf>
    <xf numFmtId="0" fontId="134" fillId="0" borderId="4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34" fillId="0" borderId="47" xfId="0" applyFont="1" applyBorder="1" applyAlignment="1">
      <alignment horizontal="left"/>
    </xf>
    <xf numFmtId="0" fontId="134" fillId="0" borderId="45" xfId="0" applyFont="1" applyBorder="1" applyAlignment="1">
      <alignment wrapText="1"/>
    </xf>
    <xf numFmtId="0" fontId="134" fillId="0" borderId="47" xfId="0" applyFont="1" applyBorder="1" applyAlignment="1">
      <alignment horizontal="center"/>
    </xf>
    <xf numFmtId="4" fontId="134" fillId="0" borderId="48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4" fontId="83" fillId="0" borderId="0" xfId="0" applyNumberFormat="1" applyFont="1" applyFill="1" applyAlignment="1">
      <alignment horizontal="left"/>
    </xf>
    <xf numFmtId="49" fontId="134" fillId="0" borderId="49" xfId="0" applyNumberFormat="1" applyFont="1" applyBorder="1" applyAlignment="1">
      <alignment horizontal="left"/>
    </xf>
    <xf numFmtId="0" fontId="134" fillId="0" borderId="50" xfId="0" applyFont="1" applyBorder="1" applyAlignment="1">
      <alignment/>
    </xf>
    <xf numFmtId="0" fontId="134" fillId="0" borderId="49" xfId="0" applyFont="1" applyBorder="1" applyAlignment="1">
      <alignment horizontal="center"/>
    </xf>
    <xf numFmtId="4" fontId="134" fillId="0" borderId="49" xfId="0" applyNumberFormat="1" applyFont="1" applyBorder="1" applyAlignment="1">
      <alignment/>
    </xf>
    <xf numFmtId="4" fontId="134" fillId="0" borderId="37" xfId="0" applyNumberFormat="1" applyFont="1" applyBorder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Alignment="1">
      <alignment/>
    </xf>
    <xf numFmtId="16" fontId="134" fillId="0" borderId="49" xfId="0" applyNumberFormat="1" applyFont="1" applyBorder="1" applyAlignment="1">
      <alignment horizontal="left"/>
    </xf>
    <xf numFmtId="49" fontId="134" fillId="0" borderId="50" xfId="0" applyNumberFormat="1" applyFont="1" applyBorder="1" applyAlignment="1">
      <alignment horizontal="left"/>
    </xf>
    <xf numFmtId="2" fontId="134" fillId="0" borderId="50" xfId="0" applyNumberFormat="1" applyFont="1" applyBorder="1" applyAlignment="1">
      <alignment horizontal="left" wrapText="1"/>
    </xf>
    <xf numFmtId="188" fontId="84" fillId="0" borderId="0" xfId="0" applyNumberFormat="1" applyFont="1" applyFill="1" applyAlignment="1">
      <alignment/>
    </xf>
    <xf numFmtId="0" fontId="135" fillId="0" borderId="50" xfId="0" applyFont="1" applyBorder="1" applyAlignment="1">
      <alignment/>
    </xf>
    <xf numFmtId="0" fontId="135" fillId="0" borderId="50" xfId="0" applyFont="1" applyBorder="1" applyAlignment="1">
      <alignment wrapText="1"/>
    </xf>
    <xf numFmtId="0" fontId="135" fillId="0" borderId="50" xfId="0" applyFont="1" applyBorder="1" applyAlignment="1">
      <alignment vertical="center" wrapText="1"/>
    </xf>
    <xf numFmtId="0" fontId="134" fillId="0" borderId="50" xfId="0" applyFont="1" applyBorder="1" applyAlignment="1">
      <alignment horizontal="left"/>
    </xf>
    <xf numFmtId="0" fontId="134" fillId="0" borderId="50" xfId="0" applyFont="1" applyBorder="1" applyAlignment="1">
      <alignment horizontal="left" wrapText="1"/>
    </xf>
    <xf numFmtId="4" fontId="134" fillId="64" borderId="49" xfId="0" applyNumberFormat="1" applyFont="1" applyFill="1" applyBorder="1" applyAlignment="1">
      <alignment/>
    </xf>
    <xf numFmtId="4" fontId="134" fillId="64" borderId="37" xfId="0" applyNumberFormat="1" applyFont="1" applyFill="1" applyBorder="1" applyAlignment="1">
      <alignment/>
    </xf>
    <xf numFmtId="0" fontId="134" fillId="0" borderId="49" xfId="0" applyFont="1" applyBorder="1" applyAlignment="1">
      <alignment horizontal="left"/>
    </xf>
    <xf numFmtId="0" fontId="134" fillId="0" borderId="50" xfId="0" applyFont="1" applyBorder="1" applyAlignment="1">
      <alignment wrapText="1"/>
    </xf>
    <xf numFmtId="199" fontId="136" fillId="64" borderId="51" xfId="1295" applyNumberFormat="1" applyFont="1" applyFill="1" applyBorder="1">
      <alignment/>
      <protection/>
    </xf>
    <xf numFmtId="4" fontId="134" fillId="65" borderId="49" xfId="0" applyNumberFormat="1" applyFont="1" applyFill="1" applyBorder="1" applyAlignment="1">
      <alignment/>
    </xf>
    <xf numFmtId="4" fontId="137" fillId="0" borderId="0" xfId="0" applyNumberFormat="1" applyFont="1" applyFill="1" applyAlignment="1">
      <alignment/>
    </xf>
    <xf numFmtId="49" fontId="134" fillId="0" borderId="52" xfId="0" applyNumberFormat="1" applyFont="1" applyBorder="1" applyAlignment="1">
      <alignment horizontal="left"/>
    </xf>
    <xf numFmtId="0" fontId="138" fillId="0" borderId="53" xfId="0" applyFont="1" applyBorder="1" applyAlignment="1">
      <alignment wrapText="1"/>
    </xf>
    <xf numFmtId="0" fontId="138" fillId="0" borderId="52" xfId="0" applyFont="1" applyBorder="1" applyAlignment="1">
      <alignment horizontal="center"/>
    </xf>
    <xf numFmtId="4" fontId="138" fillId="0" borderId="52" xfId="0" applyNumberFormat="1" applyFont="1" applyBorder="1" applyAlignment="1">
      <alignment/>
    </xf>
    <xf numFmtId="4" fontId="138" fillId="0" borderId="38" xfId="0" applyNumberFormat="1" applyFont="1" applyBorder="1" applyAlignment="1">
      <alignment horizontal="right"/>
    </xf>
    <xf numFmtId="2" fontId="11" fillId="0" borderId="0" xfId="0" applyNumberFormat="1" applyFont="1" applyFill="1" applyAlignment="1">
      <alignment/>
    </xf>
    <xf numFmtId="4" fontId="85" fillId="0" borderId="0" xfId="0" applyNumberFormat="1" applyFont="1" applyFill="1" applyAlignment="1">
      <alignment/>
    </xf>
    <xf numFmtId="0" fontId="139" fillId="0" borderId="0" xfId="0" applyFont="1" applyBorder="1" applyAlignment="1">
      <alignment horizontal="left"/>
    </xf>
    <xf numFmtId="0" fontId="139" fillId="0" borderId="0" xfId="0" applyFont="1" applyBorder="1" applyAlignment="1">
      <alignment/>
    </xf>
    <xf numFmtId="199" fontId="139" fillId="0" borderId="0" xfId="0" applyNumberFormat="1" applyFont="1" applyBorder="1" applyAlignment="1">
      <alignment/>
    </xf>
    <xf numFmtId="0" fontId="140" fillId="0" borderId="0" xfId="0" applyFont="1" applyAlignment="1">
      <alignment horizontal="left"/>
    </xf>
    <xf numFmtId="0" fontId="140" fillId="0" borderId="0" xfId="0" applyFont="1" applyAlignment="1">
      <alignment/>
    </xf>
    <xf numFmtId="0" fontId="141" fillId="0" borderId="0" xfId="1295" applyFont="1" applyAlignment="1">
      <alignment wrapText="1"/>
      <protection/>
    </xf>
    <xf numFmtId="0" fontId="133" fillId="0" borderId="0" xfId="1291" applyFont="1">
      <alignment/>
      <protection/>
    </xf>
    <xf numFmtId="0" fontId="140" fillId="0" borderId="0" xfId="0" applyFont="1" applyFill="1" applyBorder="1" applyAlignment="1">
      <alignment/>
    </xf>
    <xf numFmtId="0" fontId="141" fillId="0" borderId="0" xfId="1295" applyFont="1">
      <alignment/>
      <protection/>
    </xf>
    <xf numFmtId="0" fontId="142" fillId="0" borderId="0" xfId="1295" applyFont="1">
      <alignment/>
      <protection/>
    </xf>
    <xf numFmtId="199" fontId="134" fillId="0" borderId="0" xfId="1291" applyNumberFormat="1" applyFont="1">
      <alignment/>
      <protection/>
    </xf>
    <xf numFmtId="0" fontId="140" fillId="0" borderId="0" xfId="1292" applyFont="1">
      <alignment/>
      <protection/>
    </xf>
    <xf numFmtId="0" fontId="139" fillId="0" borderId="0" xfId="1293" applyFont="1">
      <alignment/>
      <protection/>
    </xf>
    <xf numFmtId="0" fontId="12" fillId="0" borderId="0" xfId="1293" applyFont="1">
      <alignment/>
      <protection/>
    </xf>
    <xf numFmtId="0" fontId="12" fillId="0" borderId="0" xfId="1293" applyFont="1" applyFill="1">
      <alignment/>
      <protection/>
    </xf>
    <xf numFmtId="0" fontId="140" fillId="0" borderId="0" xfId="0" applyFont="1" applyFill="1" applyAlignment="1">
      <alignment/>
    </xf>
    <xf numFmtId="0" fontId="143" fillId="0" borderId="0" xfId="0" applyFont="1" applyAlignment="1">
      <alignment horizontal="left"/>
    </xf>
    <xf numFmtId="0" fontId="143" fillId="0" borderId="0" xfId="0" applyFont="1" applyAlignment="1">
      <alignment/>
    </xf>
    <xf numFmtId="0" fontId="13" fillId="0" borderId="0" xfId="0" applyFont="1" applyFill="1" applyAlignment="1">
      <alignment/>
    </xf>
    <xf numFmtId="0" fontId="86" fillId="0" borderId="0" xfId="0" applyFont="1" applyAlignment="1">
      <alignment horizontal="left"/>
    </xf>
    <xf numFmtId="0" fontId="86" fillId="0" borderId="0" xfId="0" applyFont="1" applyAlignment="1">
      <alignment/>
    </xf>
    <xf numFmtId="0" fontId="86" fillId="0" borderId="0" xfId="0" applyFont="1" applyFill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54" xfId="0" applyFont="1" applyBorder="1" applyAlignment="1">
      <alignment horizontal="center" vertical="center" wrapText="1"/>
    </xf>
    <xf numFmtId="0" fontId="144" fillId="0" borderId="54" xfId="0" applyFont="1" applyBorder="1" applyAlignment="1">
      <alignment horizontal="center" vertical="center" wrapText="1"/>
    </xf>
    <xf numFmtId="0" fontId="91" fillId="66" borderId="40" xfId="0" applyFont="1" applyFill="1" applyBorder="1" applyAlignment="1">
      <alignment horizontal="justify" vertical="center" wrapText="1"/>
    </xf>
    <xf numFmtId="0" fontId="91" fillId="66" borderId="54" xfId="0" applyFont="1" applyFill="1" applyBorder="1" applyAlignment="1">
      <alignment horizontal="center" vertical="center" wrapText="1"/>
    </xf>
    <xf numFmtId="4" fontId="91" fillId="66" borderId="54" xfId="0" applyNumberFormat="1" applyFont="1" applyFill="1" applyBorder="1" applyAlignment="1">
      <alignment horizontal="center" vertical="center" wrapText="1"/>
    </xf>
    <xf numFmtId="4" fontId="145" fillId="66" borderId="54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11" fillId="0" borderId="40" xfId="0" applyFont="1" applyBorder="1" applyAlignment="1">
      <alignment horizontal="justify" vertical="center" wrapText="1"/>
    </xf>
    <xf numFmtId="4" fontId="11" fillId="0" borderId="54" xfId="0" applyNumberFormat="1" applyFont="1" applyBorder="1" applyAlignment="1">
      <alignment horizontal="center" vertical="center" wrapText="1"/>
    </xf>
    <xf numFmtId="4" fontId="144" fillId="0" borderId="54" xfId="0" applyNumberFormat="1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textRotation="90" wrapText="1"/>
    </xf>
    <xf numFmtId="4" fontId="146" fillId="12" borderId="28" xfId="0" applyNumberFormat="1" applyFont="1" applyFill="1" applyBorder="1" applyAlignment="1">
      <alignment horizontal="center"/>
    </xf>
    <xf numFmtId="4" fontId="5" fillId="12" borderId="28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horizontal="left" wrapText="1"/>
    </xf>
    <xf numFmtId="4" fontId="6" fillId="0" borderId="55" xfId="0" applyNumberFormat="1" applyFont="1" applyFill="1" applyBorder="1" applyAlignment="1">
      <alignment horizontal="right"/>
    </xf>
    <xf numFmtId="4" fontId="5" fillId="0" borderId="31" xfId="0" applyNumberFormat="1" applyFont="1" applyFill="1" applyBorder="1" applyAlignment="1">
      <alignment horizontal="center"/>
    </xf>
    <xf numFmtId="2" fontId="7" fillId="0" borderId="47" xfId="0" applyNumberFormat="1" applyFont="1" applyFill="1" applyBorder="1" applyAlignment="1">
      <alignment horizontal="center"/>
    </xf>
    <xf numFmtId="4" fontId="6" fillId="0" borderId="27" xfId="0" applyNumberFormat="1" applyFont="1" applyFill="1" applyBorder="1" applyAlignment="1">
      <alignment horizontal="right"/>
    </xf>
    <xf numFmtId="4" fontId="6" fillId="0" borderId="47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2" fontId="7" fillId="0" borderId="49" xfId="0" applyNumberFormat="1" applyFont="1" applyFill="1" applyBorder="1" applyAlignment="1">
      <alignment horizontal="center"/>
    </xf>
    <xf numFmtId="4" fontId="6" fillId="0" borderId="36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2" fontId="7" fillId="0" borderId="52" xfId="0" applyNumberFormat="1" applyFont="1" applyFill="1" applyBorder="1" applyAlignment="1">
      <alignment horizontal="center"/>
    </xf>
    <xf numFmtId="4" fontId="6" fillId="0" borderId="39" xfId="0" applyNumberFormat="1" applyFont="1" applyFill="1" applyBorder="1" applyAlignment="1">
      <alignment horizontal="right"/>
    </xf>
    <xf numFmtId="4" fontId="6" fillId="0" borderId="40" xfId="0" applyNumberFormat="1" applyFont="1" applyFill="1" applyBorder="1" applyAlignment="1">
      <alignment horizontal="right"/>
    </xf>
    <xf numFmtId="4" fontId="5" fillId="12" borderId="47" xfId="0" applyNumberFormat="1" applyFont="1" applyFill="1" applyBorder="1" applyAlignment="1">
      <alignment horizontal="center"/>
    </xf>
    <xf numFmtId="4" fontId="6" fillId="0" borderId="42" xfId="0" applyNumberFormat="1" applyFont="1" applyFill="1" applyBorder="1" applyAlignment="1">
      <alignment horizontal="center"/>
    </xf>
    <xf numFmtId="4" fontId="6" fillId="0" borderId="43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left" wrapText="1"/>
    </xf>
    <xf numFmtId="2" fontId="7" fillId="0" borderId="35" xfId="0" applyNumberFormat="1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/>
    </xf>
    <xf numFmtId="2" fontId="7" fillId="0" borderId="38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84" fillId="0" borderId="0" xfId="0" applyFont="1" applyBorder="1" applyAlignment="1">
      <alignment horizontal="left"/>
    </xf>
    <xf numFmtId="0" fontId="93" fillId="0" borderId="0" xfId="0" applyFont="1" applyBorder="1" applyAlignment="1">
      <alignment horizontal="left"/>
    </xf>
    <xf numFmtId="0" fontId="9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142" fillId="0" borderId="0" xfId="0" applyFont="1" applyAlignment="1">
      <alignment/>
    </xf>
    <xf numFmtId="0" fontId="142" fillId="0" borderId="0" xfId="0" applyFont="1" applyAlignment="1">
      <alignment vertical="center"/>
    </xf>
    <xf numFmtId="0" fontId="142" fillId="0" borderId="50" xfId="0" applyFont="1" applyBorder="1" applyAlignment="1">
      <alignment/>
    </xf>
    <xf numFmtId="49" fontId="142" fillId="0" borderId="0" xfId="0" applyNumberFormat="1" applyFont="1" applyBorder="1" applyAlignment="1">
      <alignment horizontal="left"/>
    </xf>
    <xf numFmtId="0" fontId="142" fillId="0" borderId="0" xfId="0" applyFont="1" applyBorder="1" applyAlignment="1">
      <alignment/>
    </xf>
    <xf numFmtId="49" fontId="142" fillId="0" borderId="50" xfId="0" applyNumberFormat="1" applyFont="1" applyBorder="1" applyAlignment="1">
      <alignment horizontal="left"/>
    </xf>
    <xf numFmtId="0" fontId="142" fillId="0" borderId="32" xfId="0" applyFont="1" applyBorder="1" applyAlignment="1">
      <alignment/>
    </xf>
    <xf numFmtId="0" fontId="118" fillId="0" borderId="50" xfId="940" applyBorder="1" applyAlignment="1">
      <alignment/>
    </xf>
    <xf numFmtId="0" fontId="142" fillId="0" borderId="32" xfId="0" applyFont="1" applyBorder="1" applyAlignment="1">
      <alignment horizontal="justify" vertical="center" wrapText="1"/>
    </xf>
    <xf numFmtId="0" fontId="142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42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5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44" fillId="0" borderId="56" xfId="0" applyFont="1" applyBorder="1" applyAlignment="1">
      <alignment horizontal="center" vertical="center" wrapText="1"/>
    </xf>
    <xf numFmtId="0" fontId="144" fillId="0" borderId="30" xfId="0" applyFont="1" applyBorder="1" applyAlignment="1">
      <alignment horizontal="center" vertical="center" wrapText="1"/>
    </xf>
    <xf numFmtId="0" fontId="144" fillId="0" borderId="29" xfId="0" applyFont="1" applyBorder="1" applyAlignment="1">
      <alignment horizontal="center" vertical="center" wrapText="1"/>
    </xf>
    <xf numFmtId="0" fontId="92" fillId="0" borderId="0" xfId="0" applyFont="1" applyAlignment="1">
      <alignment horizont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91" fillId="0" borderId="56" xfId="0" applyFont="1" applyBorder="1" applyAlignment="1">
      <alignment horizontal="center" vertical="center" wrapText="1"/>
    </xf>
    <xf numFmtId="0" fontId="91" fillId="0" borderId="30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top"/>
    </xf>
    <xf numFmtId="0" fontId="4" fillId="0" borderId="50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32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left" vertical="top" wrapText="1"/>
    </xf>
    <xf numFmtId="0" fontId="4" fillId="0" borderId="61" xfId="0" applyFont="1" applyBorder="1" applyAlignment="1">
      <alignment horizontal="center" vertical="top"/>
    </xf>
    <xf numFmtId="0" fontId="4" fillId="0" borderId="62" xfId="0" applyFont="1" applyBorder="1" applyAlignment="1">
      <alignment horizontal="center" vertical="top"/>
    </xf>
    <xf numFmtId="4" fontId="4" fillId="0" borderId="21" xfId="0" applyNumberFormat="1" applyFont="1" applyBorder="1" applyAlignment="1">
      <alignment horizontal="center" vertical="top"/>
    </xf>
    <xf numFmtId="4" fontId="4" fillId="0" borderId="59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4" fillId="0" borderId="5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 wrapText="1" indent="1"/>
    </xf>
    <xf numFmtId="49" fontId="4" fillId="0" borderId="24" xfId="0" applyNumberFormat="1" applyFont="1" applyFill="1" applyBorder="1" applyAlignment="1">
      <alignment horizontal="left" vertical="top" wrapText="1" indent="1"/>
    </xf>
    <xf numFmtId="4" fontId="4" fillId="0" borderId="63" xfId="0" applyNumberFormat="1" applyFont="1" applyBorder="1" applyAlignment="1">
      <alignment horizontal="center" vertical="top"/>
    </xf>
    <xf numFmtId="4" fontId="4" fillId="0" borderId="64" xfId="0" applyNumberFormat="1" applyFont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left" vertical="top" wrapText="1" indent="1"/>
    </xf>
    <xf numFmtId="49" fontId="4" fillId="0" borderId="60" xfId="0" applyNumberFormat="1" applyFont="1" applyFill="1" applyBorder="1" applyAlignment="1">
      <alignment horizontal="left" vertical="top" wrapText="1" indent="1"/>
    </xf>
    <xf numFmtId="4" fontId="4" fillId="0" borderId="61" xfId="0" applyNumberFormat="1" applyFont="1" applyBorder="1" applyAlignment="1">
      <alignment horizontal="center" vertical="top"/>
    </xf>
    <xf numFmtId="4" fontId="4" fillId="0" borderId="62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63" xfId="0" applyFont="1" applyBorder="1" applyAlignment="1">
      <alignment horizontal="center" vertical="top"/>
    </xf>
    <xf numFmtId="0" fontId="4" fillId="0" borderId="64" xfId="0" applyFont="1" applyBorder="1" applyAlignment="1">
      <alignment horizontal="center" vertical="top"/>
    </xf>
    <xf numFmtId="0" fontId="94" fillId="0" borderId="0" xfId="0" applyFont="1" applyBorder="1" applyAlignment="1">
      <alignment horizontal="justify" vertical="top" wrapText="1"/>
    </xf>
    <xf numFmtId="0" fontId="94" fillId="0" borderId="0" xfId="0" applyFont="1" applyFill="1" applyBorder="1" applyAlignment="1">
      <alignment horizontal="justify" vertical="top" wrapText="1"/>
    </xf>
    <xf numFmtId="0" fontId="11" fillId="0" borderId="21" xfId="0" applyFont="1" applyBorder="1" applyAlignment="1">
      <alignment horizontal="center" vertical="top"/>
    </xf>
    <xf numFmtId="0" fontId="11" fillId="0" borderId="59" xfId="0" applyFont="1" applyBorder="1" applyAlignment="1">
      <alignment horizontal="center" vertical="top"/>
    </xf>
    <xf numFmtId="0" fontId="11" fillId="0" borderId="61" xfId="0" applyFont="1" applyBorder="1" applyAlignment="1">
      <alignment horizontal="center" vertical="top"/>
    </xf>
    <xf numFmtId="0" fontId="11" fillId="0" borderId="62" xfId="0" applyFont="1" applyBorder="1" applyAlignment="1">
      <alignment horizontal="center" vertical="top"/>
    </xf>
    <xf numFmtId="0" fontId="11" fillId="0" borderId="58" xfId="0" applyFont="1" applyBorder="1" applyAlignment="1">
      <alignment horizontal="center" vertical="top"/>
    </xf>
    <xf numFmtId="0" fontId="11" fillId="0" borderId="58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60" xfId="0" applyFont="1" applyBorder="1" applyAlignment="1">
      <alignment horizontal="center" vertical="top"/>
    </xf>
    <xf numFmtId="0" fontId="11" fillId="0" borderId="60" xfId="0" applyFont="1" applyFill="1" applyBorder="1" applyAlignment="1">
      <alignment horizontal="left" vertical="top" wrapText="1" indent="1"/>
    </xf>
    <xf numFmtId="0" fontId="11" fillId="0" borderId="61" xfId="0" applyFont="1" applyFill="1" applyBorder="1" applyAlignment="1">
      <alignment horizontal="left" vertical="top" wrapText="1" indent="1"/>
    </xf>
    <xf numFmtId="0" fontId="11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 vertical="top"/>
    </xf>
    <xf numFmtId="0" fontId="11" fillId="0" borderId="65" xfId="0" applyFont="1" applyBorder="1" applyAlignment="1">
      <alignment horizontal="center" vertical="top"/>
    </xf>
    <xf numFmtId="0" fontId="11" fillId="0" borderId="66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11" fillId="0" borderId="24" xfId="0" applyFont="1" applyFill="1" applyBorder="1" applyAlignment="1">
      <alignment horizontal="left" vertical="top" wrapText="1" indent="1"/>
    </xf>
    <xf numFmtId="0" fontId="11" fillId="0" borderId="63" xfId="0" applyFont="1" applyFill="1" applyBorder="1" applyAlignment="1">
      <alignment horizontal="left" vertical="top" wrapText="1" indent="1"/>
    </xf>
    <xf numFmtId="0" fontId="11" fillId="0" borderId="67" xfId="0" applyFont="1" applyBorder="1" applyAlignment="1">
      <alignment horizontal="center" vertical="top"/>
    </xf>
    <xf numFmtId="0" fontId="11" fillId="0" borderId="67" xfId="0" applyFont="1" applyFill="1" applyBorder="1" applyAlignment="1">
      <alignment horizontal="left" vertical="top" wrapText="1"/>
    </xf>
    <xf numFmtId="0" fontId="11" fillId="0" borderId="65" xfId="0" applyFont="1" applyFill="1" applyBorder="1" applyAlignment="1">
      <alignment horizontal="left" vertical="top" wrapText="1"/>
    </xf>
    <xf numFmtId="0" fontId="11" fillId="0" borderId="21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left" vertical="top" wrapText="1" indent="1"/>
    </xf>
    <xf numFmtId="0" fontId="4" fillId="0" borderId="61" xfId="0" applyFont="1" applyFill="1" applyBorder="1" applyAlignment="1">
      <alignment horizontal="left" vertical="top" wrapText="1" indent="1"/>
    </xf>
    <xf numFmtId="0" fontId="4" fillId="0" borderId="24" xfId="0" applyFont="1" applyFill="1" applyBorder="1" applyAlignment="1">
      <alignment horizontal="left" vertical="top" wrapText="1" indent="1"/>
    </xf>
    <xf numFmtId="0" fontId="4" fillId="0" borderId="63" xfId="0" applyFont="1" applyFill="1" applyBorder="1" applyAlignment="1">
      <alignment horizontal="left" vertical="top" wrapText="1" indent="1"/>
    </xf>
    <xf numFmtId="0" fontId="4" fillId="0" borderId="68" xfId="0" applyFont="1" applyBorder="1" applyAlignment="1">
      <alignment horizontal="center" vertical="top"/>
    </xf>
    <xf numFmtId="0" fontId="4" fillId="0" borderId="67" xfId="0" applyFont="1" applyFill="1" applyBorder="1" applyAlignment="1">
      <alignment horizontal="left" vertical="top" wrapText="1"/>
    </xf>
    <xf numFmtId="0" fontId="4" fillId="0" borderId="65" xfId="0" applyFont="1" applyFill="1" applyBorder="1" applyAlignment="1">
      <alignment horizontal="left" vertical="top" wrapText="1"/>
    </xf>
    <xf numFmtId="0" fontId="4" fillId="0" borderId="65" xfId="0" applyFont="1" applyBorder="1" applyAlignment="1">
      <alignment horizontal="center" vertical="top"/>
    </xf>
    <xf numFmtId="0" fontId="4" fillId="0" borderId="6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4" fillId="0" borderId="6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</cellXfs>
  <cellStyles count="1505">
    <cellStyle name="Normal" xfId="0"/>
    <cellStyle name=" 1" xfId="15"/>
    <cellStyle name=" 1 2" xfId="16"/>
    <cellStyle name=" 1_Stage1" xfId="17"/>
    <cellStyle name="%" xfId="18"/>
    <cellStyle name="%_Inputs" xfId="19"/>
    <cellStyle name="%_Inputs (const)" xfId="20"/>
    <cellStyle name="%_Inputs Co" xfId="21"/>
    <cellStyle name="_2010 СТРУКТУРА СВОД" xfId="22"/>
    <cellStyle name="_4.1 и 5 Финпланы" xfId="23"/>
    <cellStyle name="_4.1 и 5 Финпланы (1)" xfId="24"/>
    <cellStyle name="_Copy of ДРСК_1" xfId="25"/>
    <cellStyle name="_CPI foodimp" xfId="26"/>
    <cellStyle name="_macro 2012 var 1" xfId="27"/>
    <cellStyle name="_Model_RAB Мой" xfId="28"/>
    <cellStyle name="_Model_RAB Мой_46EE.2011(v1.0)" xfId="29"/>
    <cellStyle name="_Model_RAB Мой_ARMRAZR" xfId="30"/>
    <cellStyle name="_Model_RAB Мой_BALANCE.WARM.2011YEAR.NEW.UPDATE.SCHEME" xfId="31"/>
    <cellStyle name="_Model_RAB Мой_NADB.JNVLS.APTEKA.2011(v1.3.3)" xfId="32"/>
    <cellStyle name="_Model_RAB Мой_NADB.JNVLS.APTEKA.2011(v1.3.4)" xfId="33"/>
    <cellStyle name="_Model_RAB Мой_PR.PROG.WARM.NOTCOMBI.2012.2.16_v1.4(04.04.11) " xfId="34"/>
    <cellStyle name="_Model_RAB Мой_PREDEL.JKH.UTV.2011(v1.0.1)" xfId="35"/>
    <cellStyle name="_Model_RAB Мой_UPDATE.46EE.2011.TO.1.1" xfId="36"/>
    <cellStyle name="_Model_RAB Мой_UPDATE.BALANCE.WARM.2011YEAR.TO.1.1" xfId="37"/>
    <cellStyle name="_Model_RAB Мой_Книга2_PR.PROG.WARM.NOTCOMBI.2012.2.16_v1.4(04.04.11) " xfId="38"/>
    <cellStyle name="_Model_RAB_MRSK_svod" xfId="39"/>
    <cellStyle name="_Model_RAB_MRSK_svod_46EE.2011(v1.0)" xfId="40"/>
    <cellStyle name="_Model_RAB_MRSK_svod_ARMRAZR" xfId="41"/>
    <cellStyle name="_Model_RAB_MRSK_svod_BALANCE.WARM.2011YEAR.NEW.UPDATE.SCHEME" xfId="42"/>
    <cellStyle name="_Model_RAB_MRSK_svod_NADB.JNVLS.APTEKA.2011(v1.3.3)" xfId="43"/>
    <cellStyle name="_Model_RAB_MRSK_svod_NADB.JNVLS.APTEKA.2011(v1.3.4)" xfId="44"/>
    <cellStyle name="_Model_RAB_MRSK_svod_PR.PROG.WARM.NOTCOMBI.2012.2.16_v1.4(04.04.11) " xfId="45"/>
    <cellStyle name="_Model_RAB_MRSK_svod_PREDEL.JKH.UTV.2011(v1.0.1)" xfId="46"/>
    <cellStyle name="_Model_RAB_MRSK_svod_UPDATE.46EE.2011.TO.1.1" xfId="47"/>
    <cellStyle name="_Model_RAB_MRSK_svod_UPDATE.BALANCE.WARM.2011YEAR.TO.1.1" xfId="48"/>
    <cellStyle name="_Model_RAB_MRSK_svod_Книга2_PR.PROG.WARM.NOTCOMBI.2012.2.16_v1.4(04.04.11) " xfId="49"/>
    <cellStyle name="_SeriesAttributes" xfId="50"/>
    <cellStyle name="_v-2013-2030- 2b17.01.11Нах-cpiнов. курс inn 1-2-Е1xls" xfId="51"/>
    <cellStyle name="_ВО ОП ТЭС-ОТ- 2007" xfId="52"/>
    <cellStyle name="_ВФ ОАО ТЭС-ОТ- 2009" xfId="53"/>
    <cellStyle name="_выручка по присоединениям2" xfId="54"/>
    <cellStyle name="_Договор аренды ЯЭ с разбивкой" xfId="55"/>
    <cellStyle name="_ИПР 2012 ХЭС  12.01.12" xfId="56"/>
    <cellStyle name="_Исходные данные для модели" xfId="57"/>
    <cellStyle name="_Книга2" xfId="58"/>
    <cellStyle name="_Книга4" xfId="59"/>
    <cellStyle name="_Лист1" xfId="60"/>
    <cellStyle name="_Лист2" xfId="61"/>
    <cellStyle name="_Модель - 2(23)" xfId="62"/>
    <cellStyle name="_Модель Стратегия Ленэнерго_3" xfId="63"/>
    <cellStyle name="_МОДЕЛЬ_1 (2)" xfId="64"/>
    <cellStyle name="_МОДЕЛЬ_1 (2)_46EE.2011(v1.0)" xfId="65"/>
    <cellStyle name="_МОДЕЛЬ_1 (2)_ARMRAZR" xfId="66"/>
    <cellStyle name="_МОДЕЛЬ_1 (2)_BALANCE.WARM.2011YEAR.NEW.UPDATE.SCHEME" xfId="67"/>
    <cellStyle name="_МОДЕЛЬ_1 (2)_NADB.JNVLS.APTEKA.2011(v1.3.3)" xfId="68"/>
    <cellStyle name="_МОДЕЛЬ_1 (2)_NADB.JNVLS.APTEKA.2011(v1.3.4)" xfId="69"/>
    <cellStyle name="_МОДЕЛЬ_1 (2)_PR.PROG.WARM.NOTCOMBI.2012.2.16_v1.4(04.04.11) " xfId="70"/>
    <cellStyle name="_МОДЕЛЬ_1 (2)_PREDEL.JKH.UTV.2011(v1.0.1)" xfId="71"/>
    <cellStyle name="_МОДЕЛЬ_1 (2)_UPDATE.46EE.2011.TO.1.1" xfId="72"/>
    <cellStyle name="_МОДЕЛЬ_1 (2)_UPDATE.BALANCE.WARM.2011YEAR.TO.1.1" xfId="73"/>
    <cellStyle name="_МОДЕЛЬ_1 (2)_Книга2_PR.PROG.WARM.NOTCOMBI.2012.2.16_v1.4(04.04.11) " xfId="74"/>
    <cellStyle name="_НВВ 2009 постатейно свод по филиалам_09_02_09" xfId="75"/>
    <cellStyle name="_НВВ 2009 постатейно свод по филиалам_для Валентина" xfId="76"/>
    <cellStyle name="_Омск" xfId="77"/>
    <cellStyle name="_ОТ ИД 2009" xfId="78"/>
    <cellStyle name="_пр 5 тариф RAB" xfId="79"/>
    <cellStyle name="_пр 5 тариф RAB_46EE.2011(v1.0)" xfId="80"/>
    <cellStyle name="_пр 5 тариф RAB_ARMRAZR" xfId="81"/>
    <cellStyle name="_пр 5 тариф RAB_BALANCE.WARM.2011YEAR.NEW.UPDATE.SCHEME" xfId="82"/>
    <cellStyle name="_пр 5 тариф RAB_NADB.JNVLS.APTEKA.2011(v1.3.3)" xfId="83"/>
    <cellStyle name="_пр 5 тариф RAB_NADB.JNVLS.APTEKA.2011(v1.3.4)" xfId="84"/>
    <cellStyle name="_пр 5 тариф RAB_PR.PROG.WARM.NOTCOMBI.2012.2.16_v1.4(04.04.11) " xfId="85"/>
    <cellStyle name="_пр 5 тариф RAB_PREDEL.JKH.UTV.2011(v1.0.1)" xfId="86"/>
    <cellStyle name="_пр 5 тариф RAB_UPDATE.46EE.2011.TO.1.1" xfId="87"/>
    <cellStyle name="_пр 5 тариф RAB_UPDATE.BALANCE.WARM.2011YEAR.TO.1.1" xfId="88"/>
    <cellStyle name="_пр 5 тариф RAB_Книга2_PR.PROG.WARM.NOTCOMBI.2012.2.16_v1.4(04.04.11) " xfId="89"/>
    <cellStyle name="_Предожение _ДБП_2009 г ( согласованные БП)  (2)" xfId="90"/>
    <cellStyle name="_Прил 4.1, 4.3 ИПР 2013-2017 24.01.12 СЕМЫКИН" xfId="91"/>
    <cellStyle name="_Прил.1 Финансирование ИПР 2011-2013" xfId="92"/>
    <cellStyle name="_Прил.10 Отчет об исполнении  финплана 2009-2010" xfId="93"/>
    <cellStyle name="_Прил.4 Отчет об источниках финансирования ИПР 2009-2010 ХЭС" xfId="94"/>
    <cellStyle name="_Прил.9 Финплан 2011-2013" xfId="95"/>
    <cellStyle name="_Приложение 1 - ЮЯ 2010-2012 гг." xfId="96"/>
    <cellStyle name="_Приложение 1.2_ЮЯ" xfId="97"/>
    <cellStyle name="_Приложение 14" xfId="98"/>
    <cellStyle name="_Приложение 2 фин. модель ДРСК 01.03.2011 г." xfId="99"/>
    <cellStyle name="_Приложение 5 ИПР 2013-2017" xfId="100"/>
    <cellStyle name="_Приложение 6.1_ЕАО от Артура" xfId="101"/>
    <cellStyle name="_Приложение 7.1" xfId="102"/>
    <cellStyle name="_Приложение МТС-3-КС" xfId="103"/>
    <cellStyle name="_Приложение-МТС--2-1" xfId="104"/>
    <cellStyle name="_Расчет RAB_22072008" xfId="105"/>
    <cellStyle name="_Расчет RAB_22072008_46EE.2011(v1.0)" xfId="106"/>
    <cellStyle name="_Расчет RAB_22072008_ARMRAZR" xfId="107"/>
    <cellStyle name="_Расчет RAB_22072008_BALANCE.WARM.2011YEAR.NEW.UPDATE.SCHEME" xfId="108"/>
    <cellStyle name="_Расчет RAB_22072008_NADB.JNVLS.APTEKA.2011(v1.3.3)" xfId="109"/>
    <cellStyle name="_Расчет RAB_22072008_NADB.JNVLS.APTEKA.2011(v1.3.4)" xfId="110"/>
    <cellStyle name="_Расчет RAB_22072008_PR.PROG.WARM.NOTCOMBI.2012.2.16_v1.4(04.04.11) " xfId="111"/>
    <cellStyle name="_Расчет RAB_22072008_PREDEL.JKH.UTV.2011(v1.0.1)" xfId="112"/>
    <cellStyle name="_Расчет RAB_22072008_UPDATE.46EE.2011.TO.1.1" xfId="113"/>
    <cellStyle name="_Расчет RAB_22072008_UPDATE.BALANCE.WARM.2011YEAR.TO.1.1" xfId="114"/>
    <cellStyle name="_Расчет RAB_22072008_Книга2_PR.PROG.WARM.NOTCOMBI.2012.2.16_v1.4(04.04.11) " xfId="115"/>
    <cellStyle name="_Расчет RAB_Лен и МОЭСК_с 2010 года_14.04.2009_со сглаж_version 3.0_без ФСК" xfId="116"/>
    <cellStyle name="_Расчет RAB_Лен и МОЭСК_с 2010 года_14.04.2009_со сглаж_version 3.0_без ФСК_46EE.2011(v1.0)" xfId="117"/>
    <cellStyle name="_Расчет RAB_Лен и МОЭСК_с 2010 года_14.04.2009_со сглаж_version 3.0_без ФСК_ARMRAZR" xfId="118"/>
    <cellStyle name="_Расчет RAB_Лен и МОЭСК_с 2010 года_14.04.2009_со сглаж_version 3.0_без ФСК_BALANCE.WARM.2011YEAR.NEW.UPDATE.SCHEME" xfId="119"/>
    <cellStyle name="_Расчет RAB_Лен и МОЭСК_с 2010 года_14.04.2009_со сглаж_version 3.0_без ФСК_NADB.JNVLS.APTEKA.2011(v1.3.3)" xfId="120"/>
    <cellStyle name="_Расчет RAB_Лен и МОЭСК_с 2010 года_14.04.2009_со сглаж_version 3.0_без ФСК_NADB.JNVLS.APTEKA.2011(v1.3.4)" xfId="121"/>
    <cellStyle name="_Расчет RAB_Лен и МОЭСК_с 2010 года_14.04.2009_со сглаж_version 3.0_без ФСК_PR.PROG.WARM.NOTCOMBI.2012.2.16_v1.4(04.04.11) " xfId="122"/>
    <cellStyle name="_Расчет RAB_Лен и МОЭСК_с 2010 года_14.04.2009_со сглаж_version 3.0_без ФСК_PREDEL.JKH.UTV.2011(v1.0.1)" xfId="123"/>
    <cellStyle name="_Расчет RAB_Лен и МОЭСК_с 2010 года_14.04.2009_со сглаж_version 3.0_без ФСК_UPDATE.46EE.2011.TO.1.1" xfId="124"/>
    <cellStyle name="_Расчет RAB_Лен и МОЭСК_с 2010 года_14.04.2009_со сглаж_version 3.0_без ФСК_UPDATE.BALANCE.WARM.2011YEAR.TO.1.1" xfId="125"/>
    <cellStyle name="_Расчет RAB_Лен и МОЭСК_с 2010 года_14.04.2009_со сглаж_version 3.0_без ФСК_Книга2_PR.PROG.WARM.NOTCOMBI.2012.2.16_v1.4(04.04.11) " xfId="126"/>
    <cellStyle name="_расчет выпадающих для RAB (2012-2017) уточнен." xfId="127"/>
    <cellStyle name="_Сб-macro 2020" xfId="128"/>
    <cellStyle name="_Свод по ИПР (2)" xfId="129"/>
    <cellStyle name="_таблица 14 ЕАО." xfId="130"/>
    <cellStyle name="_таблица 14 Перечень ИПР и план финансирования 2010г ЕАО." xfId="131"/>
    <cellStyle name="_таблицы для расчетов28-04-08_2006-2009_прибыль корр_по ИА" xfId="132"/>
    <cellStyle name="_таблицы для расчетов28-04-08_2006-2009с ИА" xfId="133"/>
    <cellStyle name="_Финплан ДРСК 2011-2013 17.02.10 Семыкин" xfId="134"/>
    <cellStyle name="_Форма 6  РТК.xls(отчет по Адр пр. ЛО)" xfId="135"/>
    <cellStyle name="_Формат разбивки по МРСК_РСК" xfId="136"/>
    <cellStyle name="_Формат_для Согласования" xfId="137"/>
    <cellStyle name="_Формы для ФАО за 9 мес.2006 г." xfId="138"/>
    <cellStyle name="_экон.форм-т ВО 1 с разбивкой" xfId="139"/>
    <cellStyle name="_ЮЯ_РАО ЭСВ (1)" xfId="140"/>
    <cellStyle name="”€ќђќ‘ћ‚›‰" xfId="141"/>
    <cellStyle name="”€љ‘€ђћ‚ђќќ›‰" xfId="142"/>
    <cellStyle name="”ќђќ‘ћ‚›‰" xfId="143"/>
    <cellStyle name="”љ‘ђћ‚ђќќ›‰" xfId="144"/>
    <cellStyle name="„…ќ…†ќ›‰" xfId="145"/>
    <cellStyle name="„ђ’ђ" xfId="146"/>
    <cellStyle name="€’ћѓћ‚›‰" xfId="147"/>
    <cellStyle name="‡ђѓћ‹ћ‚ћљ1" xfId="148"/>
    <cellStyle name="‡ђѓћ‹ћ‚ћљ2" xfId="149"/>
    <cellStyle name="’ћѓћ‚›‰" xfId="150"/>
    <cellStyle name="20% - Accent1" xfId="151"/>
    <cellStyle name="20% - Accent1 2" xfId="152"/>
    <cellStyle name="20% - Accent1_46EE.2011(v1.0)" xfId="153"/>
    <cellStyle name="20% - Accent2" xfId="154"/>
    <cellStyle name="20% - Accent2 2" xfId="155"/>
    <cellStyle name="20% - Accent2_46EE.2011(v1.0)" xfId="156"/>
    <cellStyle name="20% - Accent3" xfId="157"/>
    <cellStyle name="20% - Accent3 2" xfId="158"/>
    <cellStyle name="20% - Accent3_46EE.2011(v1.0)" xfId="159"/>
    <cellStyle name="20% - Accent4" xfId="160"/>
    <cellStyle name="20% - Accent4 2" xfId="161"/>
    <cellStyle name="20% - Accent4_46EE.2011(v1.0)" xfId="162"/>
    <cellStyle name="20% - Accent5" xfId="163"/>
    <cellStyle name="20% - Accent5 2" xfId="164"/>
    <cellStyle name="20% - Accent5_46EE.2011(v1.0)" xfId="165"/>
    <cellStyle name="20% - Accent6" xfId="166"/>
    <cellStyle name="20% - Accent6 2" xfId="167"/>
    <cellStyle name="20% - Accent6_46EE.2011(v1.0)" xfId="168"/>
    <cellStyle name="20% - Акцент1" xfId="169"/>
    <cellStyle name="20% - Акцент1 2" xfId="170"/>
    <cellStyle name="20% - Акцент1 2 2" xfId="171"/>
    <cellStyle name="20% - Акцент1 2_46EE.2011(v1.0)" xfId="172"/>
    <cellStyle name="20% - Акцент1 3" xfId="173"/>
    <cellStyle name="20% - Акцент1 3 2" xfId="174"/>
    <cellStyle name="20% - Акцент1 3_46EE.2011(v1.0)" xfId="175"/>
    <cellStyle name="20% - Акцент1 4" xfId="176"/>
    <cellStyle name="20% - Акцент1 4 2" xfId="177"/>
    <cellStyle name="20% - Акцент1 4_46EE.2011(v1.0)" xfId="178"/>
    <cellStyle name="20% - Акцент1 5" xfId="179"/>
    <cellStyle name="20% - Акцент1 5 2" xfId="180"/>
    <cellStyle name="20% - Акцент1 5_46EE.2011(v1.0)" xfId="181"/>
    <cellStyle name="20% - Акцент1 6" xfId="182"/>
    <cellStyle name="20% - Акцент1 6 2" xfId="183"/>
    <cellStyle name="20% - Акцент1 6_46EE.2011(v1.0)" xfId="184"/>
    <cellStyle name="20% - Акцент1 7" xfId="185"/>
    <cellStyle name="20% - Акцент1 7 2" xfId="186"/>
    <cellStyle name="20% - Акцент1 7_46EE.2011(v1.0)" xfId="187"/>
    <cellStyle name="20% - Акцент1 8" xfId="188"/>
    <cellStyle name="20% - Акцент1 8 2" xfId="189"/>
    <cellStyle name="20% - Акцент1 8_46EE.2011(v1.0)" xfId="190"/>
    <cellStyle name="20% - Акцент1 9" xfId="191"/>
    <cellStyle name="20% - Акцент1 9 2" xfId="192"/>
    <cellStyle name="20% - Акцент1 9_46EE.2011(v1.0)" xfId="193"/>
    <cellStyle name="20% - Акцент2" xfId="194"/>
    <cellStyle name="20% - Акцент2 2" xfId="195"/>
    <cellStyle name="20% - Акцент2 2 2" xfId="196"/>
    <cellStyle name="20% - Акцент2 2_46EE.2011(v1.0)" xfId="197"/>
    <cellStyle name="20% - Акцент2 3" xfId="198"/>
    <cellStyle name="20% - Акцент2 3 2" xfId="199"/>
    <cellStyle name="20% - Акцент2 3_46EE.2011(v1.0)" xfId="200"/>
    <cellStyle name="20% - Акцент2 4" xfId="201"/>
    <cellStyle name="20% - Акцент2 4 2" xfId="202"/>
    <cellStyle name="20% - Акцент2 4_46EE.2011(v1.0)" xfId="203"/>
    <cellStyle name="20% - Акцент2 5" xfId="204"/>
    <cellStyle name="20% - Акцент2 5 2" xfId="205"/>
    <cellStyle name="20% - Акцент2 5_46EE.2011(v1.0)" xfId="206"/>
    <cellStyle name="20% - Акцент2 6" xfId="207"/>
    <cellStyle name="20% - Акцент2 6 2" xfId="208"/>
    <cellStyle name="20% - Акцент2 6_46EE.2011(v1.0)" xfId="209"/>
    <cellStyle name="20% - Акцент2 7" xfId="210"/>
    <cellStyle name="20% - Акцент2 7 2" xfId="211"/>
    <cellStyle name="20% - Акцент2 7_46EE.2011(v1.0)" xfId="212"/>
    <cellStyle name="20% - Акцент2 8" xfId="213"/>
    <cellStyle name="20% - Акцент2 8 2" xfId="214"/>
    <cellStyle name="20% - Акцент2 8_46EE.2011(v1.0)" xfId="215"/>
    <cellStyle name="20% - Акцент2 9" xfId="216"/>
    <cellStyle name="20% - Акцент2 9 2" xfId="217"/>
    <cellStyle name="20% - Акцент2 9_46EE.2011(v1.0)" xfId="218"/>
    <cellStyle name="20% - Акцент3" xfId="219"/>
    <cellStyle name="20% - Акцент3 2" xfId="220"/>
    <cellStyle name="20% - Акцент3 2 2" xfId="221"/>
    <cellStyle name="20% - Акцент3 2_46EE.2011(v1.0)" xfId="222"/>
    <cellStyle name="20% - Акцент3 3" xfId="223"/>
    <cellStyle name="20% - Акцент3 3 2" xfId="224"/>
    <cellStyle name="20% - Акцент3 3_46EE.2011(v1.0)" xfId="225"/>
    <cellStyle name="20% - Акцент3 4" xfId="226"/>
    <cellStyle name="20% - Акцент3 4 2" xfId="227"/>
    <cellStyle name="20% - Акцент3 4_46EE.2011(v1.0)" xfId="228"/>
    <cellStyle name="20% - Акцент3 5" xfId="229"/>
    <cellStyle name="20% - Акцент3 5 2" xfId="230"/>
    <cellStyle name="20% - Акцент3 5_46EE.2011(v1.0)" xfId="231"/>
    <cellStyle name="20% - Акцент3 6" xfId="232"/>
    <cellStyle name="20% - Акцент3 6 2" xfId="233"/>
    <cellStyle name="20% - Акцент3 6_46EE.2011(v1.0)" xfId="234"/>
    <cellStyle name="20% - Акцент3 7" xfId="235"/>
    <cellStyle name="20% - Акцент3 7 2" xfId="236"/>
    <cellStyle name="20% - Акцент3 7_46EE.2011(v1.0)" xfId="237"/>
    <cellStyle name="20% - Акцент3 8" xfId="238"/>
    <cellStyle name="20% - Акцент3 8 2" xfId="239"/>
    <cellStyle name="20% - Акцент3 8_46EE.2011(v1.0)" xfId="240"/>
    <cellStyle name="20% - Акцент3 9" xfId="241"/>
    <cellStyle name="20% - Акцент3 9 2" xfId="242"/>
    <cellStyle name="20% - Акцент3 9_46EE.2011(v1.0)" xfId="243"/>
    <cellStyle name="20% - Акцент4" xfId="244"/>
    <cellStyle name="20% - Акцент4 2" xfId="245"/>
    <cellStyle name="20% - Акцент4 2 2" xfId="246"/>
    <cellStyle name="20% - Акцент4 2_46EE.2011(v1.0)" xfId="247"/>
    <cellStyle name="20% - Акцент4 3" xfId="248"/>
    <cellStyle name="20% - Акцент4 3 2" xfId="249"/>
    <cellStyle name="20% - Акцент4 3_46EE.2011(v1.0)" xfId="250"/>
    <cellStyle name="20% - Акцент4 4" xfId="251"/>
    <cellStyle name="20% - Акцент4 4 2" xfId="252"/>
    <cellStyle name="20% - Акцент4 4_46EE.2011(v1.0)" xfId="253"/>
    <cellStyle name="20% - Акцент4 5" xfId="254"/>
    <cellStyle name="20% - Акцент4 5 2" xfId="255"/>
    <cellStyle name="20% - Акцент4 5_46EE.2011(v1.0)" xfId="256"/>
    <cellStyle name="20% - Акцент4 6" xfId="257"/>
    <cellStyle name="20% - Акцент4 6 2" xfId="258"/>
    <cellStyle name="20% - Акцент4 6_46EE.2011(v1.0)" xfId="259"/>
    <cellStyle name="20% - Акцент4 7" xfId="260"/>
    <cellStyle name="20% - Акцент4 7 2" xfId="261"/>
    <cellStyle name="20% - Акцент4 7_46EE.2011(v1.0)" xfId="262"/>
    <cellStyle name="20% - Акцент4 8" xfId="263"/>
    <cellStyle name="20% - Акцент4 8 2" xfId="264"/>
    <cellStyle name="20% - Акцент4 8_46EE.2011(v1.0)" xfId="265"/>
    <cellStyle name="20% - Акцент4 9" xfId="266"/>
    <cellStyle name="20% - Акцент4 9 2" xfId="267"/>
    <cellStyle name="20% - Акцент4 9_46EE.2011(v1.0)" xfId="268"/>
    <cellStyle name="20% - Акцент5" xfId="269"/>
    <cellStyle name="20% - Акцент5 2" xfId="270"/>
    <cellStyle name="20% - Акцент5 2 2" xfId="271"/>
    <cellStyle name="20% - Акцент5 2_46EE.2011(v1.0)" xfId="272"/>
    <cellStyle name="20% - Акцент5 3" xfId="273"/>
    <cellStyle name="20% - Акцент5 3 2" xfId="274"/>
    <cellStyle name="20% - Акцент5 3_46EE.2011(v1.0)" xfId="275"/>
    <cellStyle name="20% - Акцент5 4" xfId="276"/>
    <cellStyle name="20% - Акцент5 4 2" xfId="277"/>
    <cellStyle name="20% - Акцент5 4_46EE.2011(v1.0)" xfId="278"/>
    <cellStyle name="20% - Акцент5 5" xfId="279"/>
    <cellStyle name="20% - Акцент5 5 2" xfId="280"/>
    <cellStyle name="20% - Акцент5 5_46EE.2011(v1.0)" xfId="281"/>
    <cellStyle name="20% - Акцент5 6" xfId="282"/>
    <cellStyle name="20% - Акцент5 6 2" xfId="283"/>
    <cellStyle name="20% - Акцент5 6_46EE.2011(v1.0)" xfId="284"/>
    <cellStyle name="20% - Акцент5 7" xfId="285"/>
    <cellStyle name="20% - Акцент5 7 2" xfId="286"/>
    <cellStyle name="20% - Акцент5 7_46EE.2011(v1.0)" xfId="287"/>
    <cellStyle name="20% - Акцент5 8" xfId="288"/>
    <cellStyle name="20% - Акцент5 8 2" xfId="289"/>
    <cellStyle name="20% - Акцент5 8_46EE.2011(v1.0)" xfId="290"/>
    <cellStyle name="20% - Акцент5 9" xfId="291"/>
    <cellStyle name="20% - Акцент5 9 2" xfId="292"/>
    <cellStyle name="20% - Акцент5 9_46EE.2011(v1.0)" xfId="293"/>
    <cellStyle name="20% - Акцент6" xfId="294"/>
    <cellStyle name="20% - Акцент6 2" xfId="295"/>
    <cellStyle name="20% - Акцент6 2 2" xfId="296"/>
    <cellStyle name="20% - Акцент6 2_46EE.2011(v1.0)" xfId="297"/>
    <cellStyle name="20% - Акцент6 3" xfId="298"/>
    <cellStyle name="20% - Акцент6 3 2" xfId="299"/>
    <cellStyle name="20% - Акцент6 3_46EE.2011(v1.0)" xfId="300"/>
    <cellStyle name="20% - Акцент6 4" xfId="301"/>
    <cellStyle name="20% - Акцент6 4 2" xfId="302"/>
    <cellStyle name="20% - Акцент6 4_46EE.2011(v1.0)" xfId="303"/>
    <cellStyle name="20% - Акцент6 5" xfId="304"/>
    <cellStyle name="20% - Акцент6 5 2" xfId="305"/>
    <cellStyle name="20% - Акцент6 5_46EE.2011(v1.0)" xfId="306"/>
    <cellStyle name="20% - Акцент6 6" xfId="307"/>
    <cellStyle name="20% - Акцент6 6 2" xfId="308"/>
    <cellStyle name="20% - Акцент6 6_46EE.2011(v1.0)" xfId="309"/>
    <cellStyle name="20% - Акцент6 7" xfId="310"/>
    <cellStyle name="20% - Акцент6 7 2" xfId="311"/>
    <cellStyle name="20% - Акцент6 7_46EE.2011(v1.0)" xfId="312"/>
    <cellStyle name="20% - Акцент6 8" xfId="313"/>
    <cellStyle name="20% - Акцент6 8 2" xfId="314"/>
    <cellStyle name="20% - Акцент6 8_46EE.2011(v1.0)" xfId="315"/>
    <cellStyle name="20% - Акцент6 9" xfId="316"/>
    <cellStyle name="20% - Акцент6 9 2" xfId="317"/>
    <cellStyle name="20% - Акцент6 9_46EE.2011(v1.0)" xfId="318"/>
    <cellStyle name="40% - Accent1" xfId="319"/>
    <cellStyle name="40% - Accent1 2" xfId="320"/>
    <cellStyle name="40% - Accent1_46EE.2011(v1.0)" xfId="321"/>
    <cellStyle name="40% - Accent2" xfId="322"/>
    <cellStyle name="40% - Accent2 2" xfId="323"/>
    <cellStyle name="40% - Accent2_46EE.2011(v1.0)" xfId="324"/>
    <cellStyle name="40% - Accent3" xfId="325"/>
    <cellStyle name="40% - Accent3 2" xfId="326"/>
    <cellStyle name="40% - Accent3_46EE.2011(v1.0)" xfId="327"/>
    <cellStyle name="40% - Accent4" xfId="328"/>
    <cellStyle name="40% - Accent4 2" xfId="329"/>
    <cellStyle name="40% - Accent4_46EE.2011(v1.0)" xfId="330"/>
    <cellStyle name="40% - Accent5" xfId="331"/>
    <cellStyle name="40% - Accent5 2" xfId="332"/>
    <cellStyle name="40% - Accent5_46EE.2011(v1.0)" xfId="333"/>
    <cellStyle name="40% - Accent6" xfId="334"/>
    <cellStyle name="40% - Accent6 2" xfId="335"/>
    <cellStyle name="40% - Accent6_46EE.2011(v1.0)" xfId="336"/>
    <cellStyle name="40% - Акцент1" xfId="337"/>
    <cellStyle name="40% - Акцент1 2" xfId="338"/>
    <cellStyle name="40% - Акцент1 2 2" xfId="339"/>
    <cellStyle name="40% - Акцент1 2_46EE.2011(v1.0)" xfId="340"/>
    <cellStyle name="40% - Акцент1 3" xfId="341"/>
    <cellStyle name="40% - Акцент1 3 2" xfId="342"/>
    <cellStyle name="40% - Акцент1 3_46EE.2011(v1.0)" xfId="343"/>
    <cellStyle name="40% - Акцент1 4" xfId="344"/>
    <cellStyle name="40% - Акцент1 4 2" xfId="345"/>
    <cellStyle name="40% - Акцент1 4_46EE.2011(v1.0)" xfId="346"/>
    <cellStyle name="40% - Акцент1 5" xfId="347"/>
    <cellStyle name="40% - Акцент1 5 2" xfId="348"/>
    <cellStyle name="40% - Акцент1 5_46EE.2011(v1.0)" xfId="349"/>
    <cellStyle name="40% - Акцент1 6" xfId="350"/>
    <cellStyle name="40% - Акцент1 6 2" xfId="351"/>
    <cellStyle name="40% - Акцент1 6_46EE.2011(v1.0)" xfId="352"/>
    <cellStyle name="40% - Акцент1 7" xfId="353"/>
    <cellStyle name="40% - Акцент1 7 2" xfId="354"/>
    <cellStyle name="40% - Акцент1 7_46EE.2011(v1.0)" xfId="355"/>
    <cellStyle name="40% - Акцент1 8" xfId="356"/>
    <cellStyle name="40% - Акцент1 8 2" xfId="357"/>
    <cellStyle name="40% - Акцент1 8_46EE.2011(v1.0)" xfId="358"/>
    <cellStyle name="40% - Акцент1 9" xfId="359"/>
    <cellStyle name="40% - Акцент1 9 2" xfId="360"/>
    <cellStyle name="40% - Акцент1 9_46EE.2011(v1.0)" xfId="361"/>
    <cellStyle name="40% - Акцент2" xfId="362"/>
    <cellStyle name="40% - Акцент2 2" xfId="363"/>
    <cellStyle name="40% - Акцент2 2 2" xfId="364"/>
    <cellStyle name="40% - Акцент2 2_46EE.2011(v1.0)" xfId="365"/>
    <cellStyle name="40% - Акцент2 3" xfId="366"/>
    <cellStyle name="40% - Акцент2 3 2" xfId="367"/>
    <cellStyle name="40% - Акцент2 3_46EE.2011(v1.0)" xfId="368"/>
    <cellStyle name="40% - Акцент2 4" xfId="369"/>
    <cellStyle name="40% - Акцент2 4 2" xfId="370"/>
    <cellStyle name="40% - Акцент2 4_46EE.2011(v1.0)" xfId="371"/>
    <cellStyle name="40% - Акцент2 5" xfId="372"/>
    <cellStyle name="40% - Акцент2 5 2" xfId="373"/>
    <cellStyle name="40% - Акцент2 5_46EE.2011(v1.0)" xfId="374"/>
    <cellStyle name="40% - Акцент2 6" xfId="375"/>
    <cellStyle name="40% - Акцент2 6 2" xfId="376"/>
    <cellStyle name="40% - Акцент2 6_46EE.2011(v1.0)" xfId="377"/>
    <cellStyle name="40% - Акцент2 7" xfId="378"/>
    <cellStyle name="40% - Акцент2 7 2" xfId="379"/>
    <cellStyle name="40% - Акцент2 7_46EE.2011(v1.0)" xfId="380"/>
    <cellStyle name="40% - Акцент2 8" xfId="381"/>
    <cellStyle name="40% - Акцент2 8 2" xfId="382"/>
    <cellStyle name="40% - Акцент2 8_46EE.2011(v1.0)" xfId="383"/>
    <cellStyle name="40% - Акцент2 9" xfId="384"/>
    <cellStyle name="40% - Акцент2 9 2" xfId="385"/>
    <cellStyle name="40% - Акцент2 9_46EE.2011(v1.0)" xfId="386"/>
    <cellStyle name="40% - Акцент3" xfId="387"/>
    <cellStyle name="40% - Акцент3 2" xfId="388"/>
    <cellStyle name="40% - Акцент3 2 2" xfId="389"/>
    <cellStyle name="40% - Акцент3 2_46EE.2011(v1.0)" xfId="390"/>
    <cellStyle name="40% - Акцент3 3" xfId="391"/>
    <cellStyle name="40% - Акцент3 3 2" xfId="392"/>
    <cellStyle name="40% - Акцент3 3_46EE.2011(v1.0)" xfId="393"/>
    <cellStyle name="40% - Акцент3 4" xfId="394"/>
    <cellStyle name="40% - Акцент3 4 2" xfId="395"/>
    <cellStyle name="40% - Акцент3 4_46EE.2011(v1.0)" xfId="396"/>
    <cellStyle name="40% - Акцент3 5" xfId="397"/>
    <cellStyle name="40% - Акцент3 5 2" xfId="398"/>
    <cellStyle name="40% - Акцент3 5_46EE.2011(v1.0)" xfId="399"/>
    <cellStyle name="40% - Акцент3 6" xfId="400"/>
    <cellStyle name="40% - Акцент3 6 2" xfId="401"/>
    <cellStyle name="40% - Акцент3 6_46EE.2011(v1.0)" xfId="402"/>
    <cellStyle name="40% - Акцент3 7" xfId="403"/>
    <cellStyle name="40% - Акцент3 7 2" xfId="404"/>
    <cellStyle name="40% - Акцент3 7_46EE.2011(v1.0)" xfId="405"/>
    <cellStyle name="40% - Акцент3 8" xfId="406"/>
    <cellStyle name="40% - Акцент3 8 2" xfId="407"/>
    <cellStyle name="40% - Акцент3 8_46EE.2011(v1.0)" xfId="408"/>
    <cellStyle name="40% - Акцент3 9" xfId="409"/>
    <cellStyle name="40% - Акцент3 9 2" xfId="410"/>
    <cellStyle name="40% - Акцент3 9_46EE.2011(v1.0)" xfId="411"/>
    <cellStyle name="40% - Акцент4" xfId="412"/>
    <cellStyle name="40% - Акцент4 2" xfId="413"/>
    <cellStyle name="40% - Акцент4 2 2" xfId="414"/>
    <cellStyle name="40% - Акцент4 2_46EE.2011(v1.0)" xfId="415"/>
    <cellStyle name="40% - Акцент4 3" xfId="416"/>
    <cellStyle name="40% - Акцент4 3 2" xfId="417"/>
    <cellStyle name="40% - Акцент4 3_46EE.2011(v1.0)" xfId="418"/>
    <cellStyle name="40% - Акцент4 4" xfId="419"/>
    <cellStyle name="40% - Акцент4 4 2" xfId="420"/>
    <cellStyle name="40% - Акцент4 4_46EE.2011(v1.0)" xfId="421"/>
    <cellStyle name="40% - Акцент4 5" xfId="422"/>
    <cellStyle name="40% - Акцент4 5 2" xfId="423"/>
    <cellStyle name="40% - Акцент4 5_46EE.2011(v1.0)" xfId="424"/>
    <cellStyle name="40% - Акцент4 6" xfId="425"/>
    <cellStyle name="40% - Акцент4 6 2" xfId="426"/>
    <cellStyle name="40% - Акцент4 6_46EE.2011(v1.0)" xfId="427"/>
    <cellStyle name="40% - Акцент4 7" xfId="428"/>
    <cellStyle name="40% - Акцент4 7 2" xfId="429"/>
    <cellStyle name="40% - Акцент4 7_46EE.2011(v1.0)" xfId="430"/>
    <cellStyle name="40% - Акцент4 8" xfId="431"/>
    <cellStyle name="40% - Акцент4 8 2" xfId="432"/>
    <cellStyle name="40% - Акцент4 8_46EE.2011(v1.0)" xfId="433"/>
    <cellStyle name="40% - Акцент4 9" xfId="434"/>
    <cellStyle name="40% - Акцент4 9 2" xfId="435"/>
    <cellStyle name="40% - Акцент4 9_46EE.2011(v1.0)" xfId="436"/>
    <cellStyle name="40% - Акцент5" xfId="437"/>
    <cellStyle name="40% - Акцент5 2" xfId="438"/>
    <cellStyle name="40% - Акцент5 2 2" xfId="439"/>
    <cellStyle name="40% - Акцент5 2_46EE.2011(v1.0)" xfId="440"/>
    <cellStyle name="40% - Акцент5 3" xfId="441"/>
    <cellStyle name="40% - Акцент5 3 2" xfId="442"/>
    <cellStyle name="40% - Акцент5 3_46EE.2011(v1.0)" xfId="443"/>
    <cellStyle name="40% - Акцент5 4" xfId="444"/>
    <cellStyle name="40% - Акцент5 4 2" xfId="445"/>
    <cellStyle name="40% - Акцент5 4_46EE.2011(v1.0)" xfId="446"/>
    <cellStyle name="40% - Акцент5 5" xfId="447"/>
    <cellStyle name="40% - Акцент5 5 2" xfId="448"/>
    <cellStyle name="40% - Акцент5 5_46EE.2011(v1.0)" xfId="449"/>
    <cellStyle name="40% - Акцент5 6" xfId="450"/>
    <cellStyle name="40% - Акцент5 6 2" xfId="451"/>
    <cellStyle name="40% - Акцент5 6_46EE.2011(v1.0)" xfId="452"/>
    <cellStyle name="40% - Акцент5 7" xfId="453"/>
    <cellStyle name="40% - Акцент5 7 2" xfId="454"/>
    <cellStyle name="40% - Акцент5 7_46EE.2011(v1.0)" xfId="455"/>
    <cellStyle name="40% - Акцент5 8" xfId="456"/>
    <cellStyle name="40% - Акцент5 8 2" xfId="457"/>
    <cellStyle name="40% - Акцент5 8_46EE.2011(v1.0)" xfId="458"/>
    <cellStyle name="40% - Акцент5 9" xfId="459"/>
    <cellStyle name="40% - Акцент5 9 2" xfId="460"/>
    <cellStyle name="40% - Акцент5 9_46EE.2011(v1.0)" xfId="461"/>
    <cellStyle name="40% - Акцент6" xfId="462"/>
    <cellStyle name="40% - Акцент6 2" xfId="463"/>
    <cellStyle name="40% - Акцент6 2 2" xfId="464"/>
    <cellStyle name="40% - Акцент6 2_46EE.2011(v1.0)" xfId="465"/>
    <cellStyle name="40% - Акцент6 3" xfId="466"/>
    <cellStyle name="40% - Акцент6 3 2" xfId="467"/>
    <cellStyle name="40% - Акцент6 3_46EE.2011(v1.0)" xfId="468"/>
    <cellStyle name="40% - Акцент6 4" xfId="469"/>
    <cellStyle name="40% - Акцент6 4 2" xfId="470"/>
    <cellStyle name="40% - Акцент6 4_46EE.2011(v1.0)" xfId="471"/>
    <cellStyle name="40% - Акцент6 5" xfId="472"/>
    <cellStyle name="40% - Акцент6 5 2" xfId="473"/>
    <cellStyle name="40% - Акцент6 5_46EE.2011(v1.0)" xfId="474"/>
    <cellStyle name="40% - Акцент6 6" xfId="475"/>
    <cellStyle name="40% - Акцент6 6 2" xfId="476"/>
    <cellStyle name="40% - Акцент6 6_46EE.2011(v1.0)" xfId="477"/>
    <cellStyle name="40% - Акцент6 7" xfId="478"/>
    <cellStyle name="40% - Акцент6 7 2" xfId="479"/>
    <cellStyle name="40% - Акцент6 7_46EE.2011(v1.0)" xfId="480"/>
    <cellStyle name="40% - Акцент6 8" xfId="481"/>
    <cellStyle name="40% - Акцент6 8 2" xfId="482"/>
    <cellStyle name="40% - Акцент6 8_46EE.2011(v1.0)" xfId="483"/>
    <cellStyle name="40% - Акцент6 9" xfId="484"/>
    <cellStyle name="40% - Акцент6 9 2" xfId="485"/>
    <cellStyle name="40% - Акцент6 9_46EE.2011(v1.0)" xfId="486"/>
    <cellStyle name="60% - Accent1" xfId="487"/>
    <cellStyle name="60% - Accent2" xfId="488"/>
    <cellStyle name="60% - Accent3" xfId="489"/>
    <cellStyle name="60% - Accent4" xfId="490"/>
    <cellStyle name="60% - Accent5" xfId="491"/>
    <cellStyle name="60% - Accent6" xfId="492"/>
    <cellStyle name="60% - Акцент1" xfId="493"/>
    <cellStyle name="60% - Акцент1 2" xfId="494"/>
    <cellStyle name="60% - Акцент1 2 2" xfId="495"/>
    <cellStyle name="60% - Акцент1 3" xfId="496"/>
    <cellStyle name="60% - Акцент1 3 2" xfId="497"/>
    <cellStyle name="60% - Акцент1 4" xfId="498"/>
    <cellStyle name="60% - Акцент1 4 2" xfId="499"/>
    <cellStyle name="60% - Акцент1 5" xfId="500"/>
    <cellStyle name="60% - Акцент1 5 2" xfId="501"/>
    <cellStyle name="60% - Акцент1 6" xfId="502"/>
    <cellStyle name="60% - Акцент1 6 2" xfId="503"/>
    <cellStyle name="60% - Акцент1 7" xfId="504"/>
    <cellStyle name="60% - Акцент1 7 2" xfId="505"/>
    <cellStyle name="60% - Акцент1 8" xfId="506"/>
    <cellStyle name="60% - Акцент1 8 2" xfId="507"/>
    <cellStyle name="60% - Акцент1 9" xfId="508"/>
    <cellStyle name="60% - Акцент1 9 2" xfId="509"/>
    <cellStyle name="60% - Акцент2" xfId="510"/>
    <cellStyle name="60% - Акцент2 2" xfId="511"/>
    <cellStyle name="60% - Акцент2 2 2" xfId="512"/>
    <cellStyle name="60% - Акцент2 3" xfId="513"/>
    <cellStyle name="60% - Акцент2 3 2" xfId="514"/>
    <cellStyle name="60% - Акцент2 4" xfId="515"/>
    <cellStyle name="60% - Акцент2 4 2" xfId="516"/>
    <cellStyle name="60% - Акцент2 5" xfId="517"/>
    <cellStyle name="60% - Акцент2 5 2" xfId="518"/>
    <cellStyle name="60% - Акцент2 6" xfId="519"/>
    <cellStyle name="60% - Акцент2 6 2" xfId="520"/>
    <cellStyle name="60% - Акцент2 7" xfId="521"/>
    <cellStyle name="60% - Акцент2 7 2" xfId="522"/>
    <cellStyle name="60% - Акцент2 8" xfId="523"/>
    <cellStyle name="60% - Акцент2 8 2" xfId="524"/>
    <cellStyle name="60% - Акцент2 9" xfId="525"/>
    <cellStyle name="60% - Акцент2 9 2" xfId="526"/>
    <cellStyle name="60% - Акцент3" xfId="527"/>
    <cellStyle name="60% - Акцент3 2" xfId="528"/>
    <cellStyle name="60% - Акцент3 2 2" xfId="529"/>
    <cellStyle name="60% - Акцент3 3" xfId="530"/>
    <cellStyle name="60% - Акцент3 3 2" xfId="531"/>
    <cellStyle name="60% - Акцент3 4" xfId="532"/>
    <cellStyle name="60% - Акцент3 4 2" xfId="533"/>
    <cellStyle name="60% - Акцент3 5" xfId="534"/>
    <cellStyle name="60% - Акцент3 5 2" xfId="535"/>
    <cellStyle name="60% - Акцент3 6" xfId="536"/>
    <cellStyle name="60% - Акцент3 6 2" xfId="537"/>
    <cellStyle name="60% - Акцент3 7" xfId="538"/>
    <cellStyle name="60% - Акцент3 7 2" xfId="539"/>
    <cellStyle name="60% - Акцент3 8" xfId="540"/>
    <cellStyle name="60% - Акцент3 8 2" xfId="541"/>
    <cellStyle name="60% - Акцент3 9" xfId="542"/>
    <cellStyle name="60% - Акцент3 9 2" xfId="543"/>
    <cellStyle name="60% - Акцент4" xfId="544"/>
    <cellStyle name="60% - Акцент4 2" xfId="545"/>
    <cellStyle name="60% - Акцент4 2 2" xfId="546"/>
    <cellStyle name="60% - Акцент4 3" xfId="547"/>
    <cellStyle name="60% - Акцент4 3 2" xfId="548"/>
    <cellStyle name="60% - Акцент4 4" xfId="549"/>
    <cellStyle name="60% - Акцент4 4 2" xfId="550"/>
    <cellStyle name="60% - Акцент4 5" xfId="551"/>
    <cellStyle name="60% - Акцент4 5 2" xfId="552"/>
    <cellStyle name="60% - Акцент4 6" xfId="553"/>
    <cellStyle name="60% - Акцент4 6 2" xfId="554"/>
    <cellStyle name="60% - Акцент4 7" xfId="555"/>
    <cellStyle name="60% - Акцент4 7 2" xfId="556"/>
    <cellStyle name="60% - Акцент4 8" xfId="557"/>
    <cellStyle name="60% - Акцент4 8 2" xfId="558"/>
    <cellStyle name="60% - Акцент4 9" xfId="559"/>
    <cellStyle name="60% - Акцент4 9 2" xfId="560"/>
    <cellStyle name="60% - Акцент5" xfId="561"/>
    <cellStyle name="60% - Акцент5 2" xfId="562"/>
    <cellStyle name="60% - Акцент5 2 2" xfId="563"/>
    <cellStyle name="60% - Акцент5 3" xfId="564"/>
    <cellStyle name="60% - Акцент5 3 2" xfId="565"/>
    <cellStyle name="60% - Акцент5 4" xfId="566"/>
    <cellStyle name="60% - Акцент5 4 2" xfId="567"/>
    <cellStyle name="60% - Акцент5 5" xfId="568"/>
    <cellStyle name="60% - Акцент5 5 2" xfId="569"/>
    <cellStyle name="60% - Акцент5 6" xfId="570"/>
    <cellStyle name="60% - Акцент5 6 2" xfId="571"/>
    <cellStyle name="60% - Акцент5 7" xfId="572"/>
    <cellStyle name="60% - Акцент5 7 2" xfId="573"/>
    <cellStyle name="60% - Акцент5 8" xfId="574"/>
    <cellStyle name="60% - Акцент5 8 2" xfId="575"/>
    <cellStyle name="60% - Акцент5 9" xfId="576"/>
    <cellStyle name="60% - Акцент5 9 2" xfId="577"/>
    <cellStyle name="60% - Акцент6" xfId="578"/>
    <cellStyle name="60% - Акцент6 2" xfId="579"/>
    <cellStyle name="60% - Акцент6 2 2" xfId="580"/>
    <cellStyle name="60% - Акцент6 3" xfId="581"/>
    <cellStyle name="60% - Акцент6 3 2" xfId="582"/>
    <cellStyle name="60% - Акцент6 4" xfId="583"/>
    <cellStyle name="60% - Акцент6 4 2" xfId="584"/>
    <cellStyle name="60% - Акцент6 5" xfId="585"/>
    <cellStyle name="60% - Акцент6 5 2" xfId="586"/>
    <cellStyle name="60% - Акцент6 6" xfId="587"/>
    <cellStyle name="60% - Акцент6 6 2" xfId="588"/>
    <cellStyle name="60% - Акцент6 7" xfId="589"/>
    <cellStyle name="60% - Акцент6 7 2" xfId="590"/>
    <cellStyle name="60% - Акцент6 8" xfId="591"/>
    <cellStyle name="60% - Акцент6 8 2" xfId="592"/>
    <cellStyle name="60% - Акцент6 9" xfId="593"/>
    <cellStyle name="60% - Акцент6 9 2" xfId="594"/>
    <cellStyle name="Accent1" xfId="595"/>
    <cellStyle name="Accent2" xfId="596"/>
    <cellStyle name="Accent3" xfId="597"/>
    <cellStyle name="Accent4" xfId="598"/>
    <cellStyle name="Accent5" xfId="599"/>
    <cellStyle name="Accent6" xfId="600"/>
    <cellStyle name="Ăčďĺđńńűëęŕ" xfId="601"/>
    <cellStyle name="Áĺççŕůčňíűé" xfId="602"/>
    <cellStyle name="Äĺíĺćíűé [0]_(ňŕá 3č)" xfId="603"/>
    <cellStyle name="Äĺíĺćíűé_(ňŕá 3č)" xfId="604"/>
    <cellStyle name="Assumption" xfId="605"/>
    <cellStyle name="Bad" xfId="606"/>
    <cellStyle name="Calculation" xfId="607"/>
    <cellStyle name="Cells 2" xfId="608"/>
    <cellStyle name="Check Cell" xfId="609"/>
    <cellStyle name="Comma [0]_irl tel sep5" xfId="610"/>
    <cellStyle name="Comma_irl tel sep5" xfId="611"/>
    <cellStyle name="Comma0" xfId="612"/>
    <cellStyle name="Çŕůčňíűé" xfId="613"/>
    <cellStyle name="Currency [0]" xfId="614"/>
    <cellStyle name="Currency [0] 2" xfId="615"/>
    <cellStyle name="Currency [0] 2 2" xfId="616"/>
    <cellStyle name="Currency [0] 2 3" xfId="617"/>
    <cellStyle name="Currency [0] 2 4" xfId="618"/>
    <cellStyle name="Currency [0] 2 5" xfId="619"/>
    <cellStyle name="Currency [0] 2 6" xfId="620"/>
    <cellStyle name="Currency [0] 2 7" xfId="621"/>
    <cellStyle name="Currency [0] 2 8" xfId="622"/>
    <cellStyle name="Currency [0] 3" xfId="623"/>
    <cellStyle name="Currency [0] 3 2" xfId="624"/>
    <cellStyle name="Currency [0] 3 3" xfId="625"/>
    <cellStyle name="Currency [0] 3 4" xfId="626"/>
    <cellStyle name="Currency [0] 3 5" xfId="627"/>
    <cellStyle name="Currency [0] 3 6" xfId="628"/>
    <cellStyle name="Currency [0] 3 7" xfId="629"/>
    <cellStyle name="Currency [0] 3 8" xfId="630"/>
    <cellStyle name="Currency [0] 4" xfId="631"/>
    <cellStyle name="Currency [0] 4 2" xfId="632"/>
    <cellStyle name="Currency [0] 4 3" xfId="633"/>
    <cellStyle name="Currency [0] 4 4" xfId="634"/>
    <cellStyle name="Currency [0] 4 5" xfId="635"/>
    <cellStyle name="Currency [0] 4 6" xfId="636"/>
    <cellStyle name="Currency [0] 4 7" xfId="637"/>
    <cellStyle name="Currency [0] 4 8" xfId="638"/>
    <cellStyle name="Currency [0] 5" xfId="639"/>
    <cellStyle name="Currency [0] 5 2" xfId="640"/>
    <cellStyle name="Currency [0] 5 3" xfId="641"/>
    <cellStyle name="Currency [0] 5 4" xfId="642"/>
    <cellStyle name="Currency [0] 5 5" xfId="643"/>
    <cellStyle name="Currency [0] 5 6" xfId="644"/>
    <cellStyle name="Currency [0] 5 7" xfId="645"/>
    <cellStyle name="Currency [0] 5 8" xfId="646"/>
    <cellStyle name="Currency [0] 6" xfId="647"/>
    <cellStyle name="Currency [0] 6 2" xfId="648"/>
    <cellStyle name="Currency [0] 7" xfId="649"/>
    <cellStyle name="Currency [0] 7 2" xfId="650"/>
    <cellStyle name="Currency [0] 8" xfId="651"/>
    <cellStyle name="Currency [0] 8 2" xfId="652"/>
    <cellStyle name="Currency_irl tel sep5" xfId="653"/>
    <cellStyle name="Currency0" xfId="654"/>
    <cellStyle name="Currency2" xfId="655"/>
    <cellStyle name="Date" xfId="656"/>
    <cellStyle name="Dates" xfId="657"/>
    <cellStyle name="E-mail" xfId="658"/>
    <cellStyle name="Euro" xfId="659"/>
    <cellStyle name="Explanatory Text" xfId="660"/>
    <cellStyle name="F2" xfId="661"/>
    <cellStyle name="F3" xfId="662"/>
    <cellStyle name="F4" xfId="663"/>
    <cellStyle name="F5" xfId="664"/>
    <cellStyle name="F6" xfId="665"/>
    <cellStyle name="F7" xfId="666"/>
    <cellStyle name="F8" xfId="667"/>
    <cellStyle name="Fixed" xfId="668"/>
    <cellStyle name="Followed Hyperlink" xfId="669"/>
    <cellStyle name="Good" xfId="670"/>
    <cellStyle name="Header 3" xfId="671"/>
    <cellStyle name="Heading" xfId="672"/>
    <cellStyle name="Heading 1" xfId="673"/>
    <cellStyle name="Heading 2" xfId="674"/>
    <cellStyle name="Heading 3" xfId="675"/>
    <cellStyle name="Heading 4" xfId="676"/>
    <cellStyle name="Heading2" xfId="677"/>
    <cellStyle name="Hyperlink" xfId="678"/>
    <cellStyle name="Îáű÷íűé__FES" xfId="679"/>
    <cellStyle name="Îňęđűâŕâřŕ˙ń˙ ăčďĺđńńűëęŕ" xfId="680"/>
    <cellStyle name="Input" xfId="681"/>
    <cellStyle name="Inputs" xfId="682"/>
    <cellStyle name="Inputs (const)" xfId="683"/>
    <cellStyle name="Inputs Co" xfId="684"/>
    <cellStyle name="Inputs_46EE.2011(v1.0)" xfId="685"/>
    <cellStyle name="Linked Cell" xfId="686"/>
    <cellStyle name="Neutral" xfId="687"/>
    <cellStyle name="normal" xfId="688"/>
    <cellStyle name="Normal 2" xfId="689"/>
    <cellStyle name="normal 3" xfId="690"/>
    <cellStyle name="normal 4" xfId="691"/>
    <cellStyle name="normal 5" xfId="692"/>
    <cellStyle name="normal 6" xfId="693"/>
    <cellStyle name="normal 7" xfId="694"/>
    <cellStyle name="normal 8" xfId="695"/>
    <cellStyle name="normal 9" xfId="696"/>
    <cellStyle name="normal_1" xfId="697"/>
    <cellStyle name="Normal1" xfId="698"/>
    <cellStyle name="Normal2" xfId="699"/>
    <cellStyle name="normбlnм_laroux" xfId="700"/>
    <cellStyle name="Note" xfId="701"/>
    <cellStyle name="Ôčíŕíńîâűé [0]_(ňŕá 3č)" xfId="702"/>
    <cellStyle name="Ôčíŕíńîâűé_(ňŕá 3č)" xfId="703"/>
    <cellStyle name="Output" xfId="704"/>
    <cellStyle name="Percent1" xfId="705"/>
    <cellStyle name="Price_Body" xfId="706"/>
    <cellStyle name="SAPBEXaggData" xfId="707"/>
    <cellStyle name="SAPBEXaggDataEmph" xfId="708"/>
    <cellStyle name="SAPBEXaggItem" xfId="709"/>
    <cellStyle name="SAPBEXaggItemX" xfId="710"/>
    <cellStyle name="SAPBEXchaText" xfId="711"/>
    <cellStyle name="SAPBEXexcBad7" xfId="712"/>
    <cellStyle name="SAPBEXexcBad8" xfId="713"/>
    <cellStyle name="SAPBEXexcBad9" xfId="714"/>
    <cellStyle name="SAPBEXexcCritical4" xfId="715"/>
    <cellStyle name="SAPBEXexcCritical5" xfId="716"/>
    <cellStyle name="SAPBEXexcCritical6" xfId="717"/>
    <cellStyle name="SAPBEXexcGood1" xfId="718"/>
    <cellStyle name="SAPBEXexcGood2" xfId="719"/>
    <cellStyle name="SAPBEXexcGood3" xfId="720"/>
    <cellStyle name="SAPBEXfilterDrill" xfId="721"/>
    <cellStyle name="SAPBEXfilterItem" xfId="722"/>
    <cellStyle name="SAPBEXfilterText" xfId="723"/>
    <cellStyle name="SAPBEXformats" xfId="724"/>
    <cellStyle name="SAPBEXheaderItem" xfId="725"/>
    <cellStyle name="SAPBEXheaderText" xfId="726"/>
    <cellStyle name="SAPBEXHLevel0" xfId="727"/>
    <cellStyle name="SAPBEXHLevel0X" xfId="728"/>
    <cellStyle name="SAPBEXHLevel1" xfId="729"/>
    <cellStyle name="SAPBEXHLevel1X" xfId="730"/>
    <cellStyle name="SAPBEXHLevel2" xfId="731"/>
    <cellStyle name="SAPBEXHLevel2X" xfId="732"/>
    <cellStyle name="SAPBEXHLevel3" xfId="733"/>
    <cellStyle name="SAPBEXHLevel3X" xfId="734"/>
    <cellStyle name="SAPBEXinputData" xfId="735"/>
    <cellStyle name="SAPBEXresData" xfId="736"/>
    <cellStyle name="SAPBEXresDataEmph" xfId="737"/>
    <cellStyle name="SAPBEXresItem" xfId="738"/>
    <cellStyle name="SAPBEXresItemX" xfId="739"/>
    <cellStyle name="SAPBEXstdData" xfId="740"/>
    <cellStyle name="SAPBEXstdDataEmph" xfId="741"/>
    <cellStyle name="SAPBEXstdItem" xfId="742"/>
    <cellStyle name="SAPBEXstdItemX" xfId="743"/>
    <cellStyle name="SAPBEXtitle" xfId="744"/>
    <cellStyle name="SAPBEXundefined" xfId="745"/>
    <cellStyle name="Style 1" xfId="746"/>
    <cellStyle name="styleColumnTitles" xfId="747"/>
    <cellStyle name="styleDateRange" xfId="748"/>
    <cellStyle name="styleHidden" xfId="749"/>
    <cellStyle name="styleNormal" xfId="750"/>
    <cellStyle name="styleSeriesAttributes" xfId="751"/>
    <cellStyle name="styleSeriesData" xfId="752"/>
    <cellStyle name="styleSeriesDataForecast" xfId="753"/>
    <cellStyle name="styleSeriesDataForecastNA" xfId="754"/>
    <cellStyle name="styleSeriesDataNA" xfId="755"/>
    <cellStyle name="Table Heading" xfId="756"/>
    <cellStyle name="Telephone number" xfId="757"/>
    <cellStyle name="Title" xfId="758"/>
    <cellStyle name="Title 4" xfId="759"/>
    <cellStyle name="Total" xfId="760"/>
    <cellStyle name="Warning Text" xfId="761"/>
    <cellStyle name="Акцент1" xfId="762"/>
    <cellStyle name="Акцент1 2" xfId="763"/>
    <cellStyle name="Акцент1 2 2" xfId="764"/>
    <cellStyle name="Акцент1 3" xfId="765"/>
    <cellStyle name="Акцент1 3 2" xfId="766"/>
    <cellStyle name="Акцент1 4" xfId="767"/>
    <cellStyle name="Акцент1 4 2" xfId="768"/>
    <cellStyle name="Акцент1 5" xfId="769"/>
    <cellStyle name="Акцент1 5 2" xfId="770"/>
    <cellStyle name="Акцент1 6" xfId="771"/>
    <cellStyle name="Акцент1 6 2" xfId="772"/>
    <cellStyle name="Акцент1 7" xfId="773"/>
    <cellStyle name="Акцент1 7 2" xfId="774"/>
    <cellStyle name="Акцент1 8" xfId="775"/>
    <cellStyle name="Акцент1 8 2" xfId="776"/>
    <cellStyle name="Акцент1 9" xfId="777"/>
    <cellStyle name="Акцент1 9 2" xfId="778"/>
    <cellStyle name="Акцент2" xfId="779"/>
    <cellStyle name="Акцент2 2" xfId="780"/>
    <cellStyle name="Акцент2 2 2" xfId="781"/>
    <cellStyle name="Акцент2 3" xfId="782"/>
    <cellStyle name="Акцент2 3 2" xfId="783"/>
    <cellStyle name="Акцент2 4" xfId="784"/>
    <cellStyle name="Акцент2 4 2" xfId="785"/>
    <cellStyle name="Акцент2 5" xfId="786"/>
    <cellStyle name="Акцент2 5 2" xfId="787"/>
    <cellStyle name="Акцент2 6" xfId="788"/>
    <cellStyle name="Акцент2 6 2" xfId="789"/>
    <cellStyle name="Акцент2 7" xfId="790"/>
    <cellStyle name="Акцент2 7 2" xfId="791"/>
    <cellStyle name="Акцент2 8" xfId="792"/>
    <cellStyle name="Акцент2 8 2" xfId="793"/>
    <cellStyle name="Акцент2 9" xfId="794"/>
    <cellStyle name="Акцент2 9 2" xfId="795"/>
    <cellStyle name="Акцент3" xfId="796"/>
    <cellStyle name="Акцент3 2" xfId="797"/>
    <cellStyle name="Акцент3 2 2" xfId="798"/>
    <cellStyle name="Акцент3 3" xfId="799"/>
    <cellStyle name="Акцент3 3 2" xfId="800"/>
    <cellStyle name="Акцент3 4" xfId="801"/>
    <cellStyle name="Акцент3 4 2" xfId="802"/>
    <cellStyle name="Акцент3 5" xfId="803"/>
    <cellStyle name="Акцент3 5 2" xfId="804"/>
    <cellStyle name="Акцент3 6" xfId="805"/>
    <cellStyle name="Акцент3 6 2" xfId="806"/>
    <cellStyle name="Акцент3 7" xfId="807"/>
    <cellStyle name="Акцент3 7 2" xfId="808"/>
    <cellStyle name="Акцент3 8" xfId="809"/>
    <cellStyle name="Акцент3 8 2" xfId="810"/>
    <cellStyle name="Акцент3 9" xfId="811"/>
    <cellStyle name="Акцент3 9 2" xfId="812"/>
    <cellStyle name="Акцент4" xfId="813"/>
    <cellStyle name="Акцент4 2" xfId="814"/>
    <cellStyle name="Акцент4 2 2" xfId="815"/>
    <cellStyle name="Акцент4 3" xfId="816"/>
    <cellStyle name="Акцент4 3 2" xfId="817"/>
    <cellStyle name="Акцент4 4" xfId="818"/>
    <cellStyle name="Акцент4 4 2" xfId="819"/>
    <cellStyle name="Акцент4 5" xfId="820"/>
    <cellStyle name="Акцент4 5 2" xfId="821"/>
    <cellStyle name="Акцент4 6" xfId="822"/>
    <cellStyle name="Акцент4 6 2" xfId="823"/>
    <cellStyle name="Акцент4 7" xfId="824"/>
    <cellStyle name="Акцент4 7 2" xfId="825"/>
    <cellStyle name="Акцент4 8" xfId="826"/>
    <cellStyle name="Акцент4 8 2" xfId="827"/>
    <cellStyle name="Акцент4 9" xfId="828"/>
    <cellStyle name="Акцент4 9 2" xfId="829"/>
    <cellStyle name="Акцент5" xfId="830"/>
    <cellStyle name="Акцент5 2" xfId="831"/>
    <cellStyle name="Акцент5 2 2" xfId="832"/>
    <cellStyle name="Акцент5 3" xfId="833"/>
    <cellStyle name="Акцент5 3 2" xfId="834"/>
    <cellStyle name="Акцент5 4" xfId="835"/>
    <cellStyle name="Акцент5 4 2" xfId="836"/>
    <cellStyle name="Акцент5 5" xfId="837"/>
    <cellStyle name="Акцент5 5 2" xfId="838"/>
    <cellStyle name="Акцент5 6" xfId="839"/>
    <cellStyle name="Акцент5 6 2" xfId="840"/>
    <cellStyle name="Акцент5 7" xfId="841"/>
    <cellStyle name="Акцент5 7 2" xfId="842"/>
    <cellStyle name="Акцент5 8" xfId="843"/>
    <cellStyle name="Акцент5 8 2" xfId="844"/>
    <cellStyle name="Акцент5 9" xfId="845"/>
    <cellStyle name="Акцент5 9 2" xfId="846"/>
    <cellStyle name="Акцент6" xfId="847"/>
    <cellStyle name="Акцент6 2" xfId="848"/>
    <cellStyle name="Акцент6 2 2" xfId="849"/>
    <cellStyle name="Акцент6 3" xfId="850"/>
    <cellStyle name="Акцент6 3 2" xfId="851"/>
    <cellStyle name="Акцент6 4" xfId="852"/>
    <cellStyle name="Акцент6 4 2" xfId="853"/>
    <cellStyle name="Акцент6 5" xfId="854"/>
    <cellStyle name="Акцент6 5 2" xfId="855"/>
    <cellStyle name="Акцент6 6" xfId="856"/>
    <cellStyle name="Акцент6 6 2" xfId="857"/>
    <cellStyle name="Акцент6 7" xfId="858"/>
    <cellStyle name="Акцент6 7 2" xfId="859"/>
    <cellStyle name="Акцент6 8" xfId="860"/>
    <cellStyle name="Акцент6 8 2" xfId="861"/>
    <cellStyle name="Акцент6 9" xfId="862"/>
    <cellStyle name="Акцент6 9 2" xfId="863"/>
    <cellStyle name="Беззащитный" xfId="864"/>
    <cellStyle name="Ввод " xfId="865"/>
    <cellStyle name="Ввод  2" xfId="866"/>
    <cellStyle name="Ввод  2 2" xfId="867"/>
    <cellStyle name="Ввод  2_46EE.2011(v1.0)" xfId="868"/>
    <cellStyle name="Ввод  3" xfId="869"/>
    <cellStyle name="Ввод  3 2" xfId="870"/>
    <cellStyle name="Ввод  3_46EE.2011(v1.0)" xfId="871"/>
    <cellStyle name="Ввод  4" xfId="872"/>
    <cellStyle name="Ввод  4 2" xfId="873"/>
    <cellStyle name="Ввод  4_46EE.2011(v1.0)" xfId="874"/>
    <cellStyle name="Ввод  5" xfId="875"/>
    <cellStyle name="Ввод  5 2" xfId="876"/>
    <cellStyle name="Ввод  5_46EE.2011(v1.0)" xfId="877"/>
    <cellStyle name="Ввод  6" xfId="878"/>
    <cellStyle name="Ввод  6 2" xfId="879"/>
    <cellStyle name="Ввод  6_46EE.2011(v1.0)" xfId="880"/>
    <cellStyle name="Ввод  7" xfId="881"/>
    <cellStyle name="Ввод  7 2" xfId="882"/>
    <cellStyle name="Ввод  7_46EE.2011(v1.0)" xfId="883"/>
    <cellStyle name="Ввод  8" xfId="884"/>
    <cellStyle name="Ввод  8 2" xfId="885"/>
    <cellStyle name="Ввод  8_46EE.2011(v1.0)" xfId="886"/>
    <cellStyle name="Ввод  9" xfId="887"/>
    <cellStyle name="Ввод  9 2" xfId="888"/>
    <cellStyle name="Ввод  9_46EE.2011(v1.0)" xfId="889"/>
    <cellStyle name="Вывод" xfId="890"/>
    <cellStyle name="Вывод 2" xfId="891"/>
    <cellStyle name="Вывод 2 2" xfId="892"/>
    <cellStyle name="Вывод 2_46EE.2011(v1.0)" xfId="893"/>
    <cellStyle name="Вывод 3" xfId="894"/>
    <cellStyle name="Вывод 3 2" xfId="895"/>
    <cellStyle name="Вывод 3_46EE.2011(v1.0)" xfId="896"/>
    <cellStyle name="Вывод 4" xfId="897"/>
    <cellStyle name="Вывод 4 2" xfId="898"/>
    <cellStyle name="Вывод 4_46EE.2011(v1.0)" xfId="899"/>
    <cellStyle name="Вывод 5" xfId="900"/>
    <cellStyle name="Вывод 5 2" xfId="901"/>
    <cellStyle name="Вывод 5_46EE.2011(v1.0)" xfId="902"/>
    <cellStyle name="Вывод 6" xfId="903"/>
    <cellStyle name="Вывод 6 2" xfId="904"/>
    <cellStyle name="Вывод 6_46EE.2011(v1.0)" xfId="905"/>
    <cellStyle name="Вывод 7" xfId="906"/>
    <cellStyle name="Вывод 7 2" xfId="907"/>
    <cellStyle name="Вывод 7_46EE.2011(v1.0)" xfId="908"/>
    <cellStyle name="Вывод 8" xfId="909"/>
    <cellStyle name="Вывод 8 2" xfId="910"/>
    <cellStyle name="Вывод 8_46EE.2011(v1.0)" xfId="911"/>
    <cellStyle name="Вывод 9" xfId="912"/>
    <cellStyle name="Вывод 9 2" xfId="913"/>
    <cellStyle name="Вывод 9_46EE.2011(v1.0)" xfId="914"/>
    <cellStyle name="Вычисление" xfId="915"/>
    <cellStyle name="Вычисление 2" xfId="916"/>
    <cellStyle name="Вычисление 2 2" xfId="917"/>
    <cellStyle name="Вычисление 2_46EE.2011(v1.0)" xfId="918"/>
    <cellStyle name="Вычисление 3" xfId="919"/>
    <cellStyle name="Вычисление 3 2" xfId="920"/>
    <cellStyle name="Вычисление 3_46EE.2011(v1.0)" xfId="921"/>
    <cellStyle name="Вычисление 4" xfId="922"/>
    <cellStyle name="Вычисление 4 2" xfId="923"/>
    <cellStyle name="Вычисление 4_46EE.2011(v1.0)" xfId="924"/>
    <cellStyle name="Вычисление 5" xfId="925"/>
    <cellStyle name="Вычисление 5 2" xfId="926"/>
    <cellStyle name="Вычисление 5_46EE.2011(v1.0)" xfId="927"/>
    <cellStyle name="Вычисление 6" xfId="928"/>
    <cellStyle name="Вычисление 6 2" xfId="929"/>
    <cellStyle name="Вычисление 6_46EE.2011(v1.0)" xfId="930"/>
    <cellStyle name="Вычисление 7" xfId="931"/>
    <cellStyle name="Вычисление 7 2" xfId="932"/>
    <cellStyle name="Вычисление 7_46EE.2011(v1.0)" xfId="933"/>
    <cellStyle name="Вычисление 8" xfId="934"/>
    <cellStyle name="Вычисление 8 2" xfId="935"/>
    <cellStyle name="Вычисление 8_46EE.2011(v1.0)" xfId="936"/>
    <cellStyle name="Вычисление 9" xfId="937"/>
    <cellStyle name="Вычисление 9 2" xfId="938"/>
    <cellStyle name="Вычисление 9_46EE.2011(v1.0)" xfId="939"/>
    <cellStyle name="Hyperlink" xfId="940"/>
    <cellStyle name="Гиперссылка 2" xfId="941"/>
    <cellStyle name="Гиперссылка 2 2" xfId="942"/>
    <cellStyle name="Гиперссылка 3" xfId="943"/>
    <cellStyle name="Гиперссылка 4" xfId="944"/>
    <cellStyle name="Гиперссылка 5" xfId="945"/>
    <cellStyle name="ДАТА" xfId="946"/>
    <cellStyle name="ДАТА 2" xfId="947"/>
    <cellStyle name="ДАТА 3" xfId="948"/>
    <cellStyle name="ДАТА 4" xfId="949"/>
    <cellStyle name="ДАТА 5" xfId="950"/>
    <cellStyle name="ДАТА 6" xfId="951"/>
    <cellStyle name="ДАТА 7" xfId="952"/>
    <cellStyle name="ДАТА 8" xfId="953"/>
    <cellStyle name="ДАТА_1" xfId="954"/>
    <cellStyle name="Currency" xfId="955"/>
    <cellStyle name="Currency [0]" xfId="956"/>
    <cellStyle name="Денежный 2" xfId="957"/>
    <cellStyle name="Заголовок" xfId="958"/>
    <cellStyle name="Заголовок 1" xfId="959"/>
    <cellStyle name="Заголовок 1 2" xfId="960"/>
    <cellStyle name="Заголовок 1 2 2" xfId="961"/>
    <cellStyle name="Заголовок 1 2_46EE.2011(v1.0)" xfId="962"/>
    <cellStyle name="Заголовок 1 3" xfId="963"/>
    <cellStyle name="Заголовок 1 3 2" xfId="964"/>
    <cellStyle name="Заголовок 1 3_46EE.2011(v1.0)" xfId="965"/>
    <cellStyle name="Заголовок 1 4" xfId="966"/>
    <cellStyle name="Заголовок 1 4 2" xfId="967"/>
    <cellStyle name="Заголовок 1 4_46EE.2011(v1.0)" xfId="968"/>
    <cellStyle name="Заголовок 1 5" xfId="969"/>
    <cellStyle name="Заголовок 1 5 2" xfId="970"/>
    <cellStyle name="Заголовок 1 5_46EE.2011(v1.0)" xfId="971"/>
    <cellStyle name="Заголовок 1 6" xfId="972"/>
    <cellStyle name="Заголовок 1 6 2" xfId="973"/>
    <cellStyle name="Заголовок 1 6_46EE.2011(v1.0)" xfId="974"/>
    <cellStyle name="Заголовок 1 7" xfId="975"/>
    <cellStyle name="Заголовок 1 7 2" xfId="976"/>
    <cellStyle name="Заголовок 1 7_46EE.2011(v1.0)" xfId="977"/>
    <cellStyle name="Заголовок 1 8" xfId="978"/>
    <cellStyle name="Заголовок 1 8 2" xfId="979"/>
    <cellStyle name="Заголовок 1 8_46EE.2011(v1.0)" xfId="980"/>
    <cellStyle name="Заголовок 1 9" xfId="981"/>
    <cellStyle name="Заголовок 1 9 2" xfId="982"/>
    <cellStyle name="Заголовок 1 9_46EE.2011(v1.0)" xfId="983"/>
    <cellStyle name="Заголовок 2" xfId="984"/>
    <cellStyle name="Заголовок 2 2" xfId="985"/>
    <cellStyle name="Заголовок 2 2 2" xfId="986"/>
    <cellStyle name="Заголовок 2 2_46EE.2011(v1.0)" xfId="987"/>
    <cellStyle name="Заголовок 2 3" xfId="988"/>
    <cellStyle name="Заголовок 2 3 2" xfId="989"/>
    <cellStyle name="Заголовок 2 3_46EE.2011(v1.0)" xfId="990"/>
    <cellStyle name="Заголовок 2 4" xfId="991"/>
    <cellStyle name="Заголовок 2 4 2" xfId="992"/>
    <cellStyle name="Заголовок 2 4_46EE.2011(v1.0)" xfId="993"/>
    <cellStyle name="Заголовок 2 5" xfId="994"/>
    <cellStyle name="Заголовок 2 5 2" xfId="995"/>
    <cellStyle name="Заголовок 2 5_46EE.2011(v1.0)" xfId="996"/>
    <cellStyle name="Заголовок 2 6" xfId="997"/>
    <cellStyle name="Заголовок 2 6 2" xfId="998"/>
    <cellStyle name="Заголовок 2 6_46EE.2011(v1.0)" xfId="999"/>
    <cellStyle name="Заголовок 2 7" xfId="1000"/>
    <cellStyle name="Заголовок 2 7 2" xfId="1001"/>
    <cellStyle name="Заголовок 2 7_46EE.2011(v1.0)" xfId="1002"/>
    <cellStyle name="Заголовок 2 8" xfId="1003"/>
    <cellStyle name="Заголовок 2 8 2" xfId="1004"/>
    <cellStyle name="Заголовок 2 8_46EE.2011(v1.0)" xfId="1005"/>
    <cellStyle name="Заголовок 2 9" xfId="1006"/>
    <cellStyle name="Заголовок 2 9 2" xfId="1007"/>
    <cellStyle name="Заголовок 2 9_46EE.2011(v1.0)" xfId="1008"/>
    <cellStyle name="Заголовок 3" xfId="1009"/>
    <cellStyle name="Заголовок 3 2" xfId="1010"/>
    <cellStyle name="Заголовок 3 2 2" xfId="1011"/>
    <cellStyle name="Заголовок 3 2_46EE.2011(v1.0)" xfId="1012"/>
    <cellStyle name="Заголовок 3 3" xfId="1013"/>
    <cellStyle name="Заголовок 3 3 2" xfId="1014"/>
    <cellStyle name="Заголовок 3 3_46EE.2011(v1.0)" xfId="1015"/>
    <cellStyle name="Заголовок 3 4" xfId="1016"/>
    <cellStyle name="Заголовок 3 4 2" xfId="1017"/>
    <cellStyle name="Заголовок 3 4_46EE.2011(v1.0)" xfId="1018"/>
    <cellStyle name="Заголовок 3 5" xfId="1019"/>
    <cellStyle name="Заголовок 3 5 2" xfId="1020"/>
    <cellStyle name="Заголовок 3 5_46EE.2011(v1.0)" xfId="1021"/>
    <cellStyle name="Заголовок 3 6" xfId="1022"/>
    <cellStyle name="Заголовок 3 6 2" xfId="1023"/>
    <cellStyle name="Заголовок 3 6_46EE.2011(v1.0)" xfId="1024"/>
    <cellStyle name="Заголовок 3 7" xfId="1025"/>
    <cellStyle name="Заголовок 3 7 2" xfId="1026"/>
    <cellStyle name="Заголовок 3 7_46EE.2011(v1.0)" xfId="1027"/>
    <cellStyle name="Заголовок 3 8" xfId="1028"/>
    <cellStyle name="Заголовок 3 8 2" xfId="1029"/>
    <cellStyle name="Заголовок 3 8_46EE.2011(v1.0)" xfId="1030"/>
    <cellStyle name="Заголовок 3 9" xfId="1031"/>
    <cellStyle name="Заголовок 3 9 2" xfId="1032"/>
    <cellStyle name="Заголовок 3 9_46EE.2011(v1.0)" xfId="1033"/>
    <cellStyle name="Заголовок 4" xfId="1034"/>
    <cellStyle name="Заголовок 4 2" xfId="1035"/>
    <cellStyle name="Заголовок 4 2 2" xfId="1036"/>
    <cellStyle name="Заголовок 4 3" xfId="1037"/>
    <cellStyle name="Заголовок 4 3 2" xfId="1038"/>
    <cellStyle name="Заголовок 4 4" xfId="1039"/>
    <cellStyle name="Заголовок 4 4 2" xfId="1040"/>
    <cellStyle name="Заголовок 4 5" xfId="1041"/>
    <cellStyle name="Заголовок 4 5 2" xfId="1042"/>
    <cellStyle name="Заголовок 4 6" xfId="1043"/>
    <cellStyle name="Заголовок 4 6 2" xfId="1044"/>
    <cellStyle name="Заголовок 4 7" xfId="1045"/>
    <cellStyle name="Заголовок 4 7 2" xfId="1046"/>
    <cellStyle name="Заголовок 4 8" xfId="1047"/>
    <cellStyle name="Заголовок 4 8 2" xfId="1048"/>
    <cellStyle name="Заголовок 4 9" xfId="1049"/>
    <cellStyle name="Заголовок 4 9 2" xfId="1050"/>
    <cellStyle name="ЗАГОЛОВОК1" xfId="1051"/>
    <cellStyle name="ЗАГОЛОВОК2" xfId="1052"/>
    <cellStyle name="ЗаголовокСтолбца" xfId="1053"/>
    <cellStyle name="Защитный" xfId="1054"/>
    <cellStyle name="Значение" xfId="1055"/>
    <cellStyle name="Зоголовок" xfId="1056"/>
    <cellStyle name="Итог" xfId="1057"/>
    <cellStyle name="Итог 2" xfId="1058"/>
    <cellStyle name="Итог 2 2" xfId="1059"/>
    <cellStyle name="Итог 2_46EE.2011(v1.0)" xfId="1060"/>
    <cellStyle name="Итог 3" xfId="1061"/>
    <cellStyle name="Итог 3 2" xfId="1062"/>
    <cellStyle name="Итог 3_46EE.2011(v1.0)" xfId="1063"/>
    <cellStyle name="Итог 4" xfId="1064"/>
    <cellStyle name="Итог 4 2" xfId="1065"/>
    <cellStyle name="Итог 4_46EE.2011(v1.0)" xfId="1066"/>
    <cellStyle name="Итог 5" xfId="1067"/>
    <cellStyle name="Итог 5 2" xfId="1068"/>
    <cellStyle name="Итог 5_46EE.2011(v1.0)" xfId="1069"/>
    <cellStyle name="Итог 6" xfId="1070"/>
    <cellStyle name="Итог 6 2" xfId="1071"/>
    <cellStyle name="Итог 6_46EE.2011(v1.0)" xfId="1072"/>
    <cellStyle name="Итог 7" xfId="1073"/>
    <cellStyle name="Итог 7 2" xfId="1074"/>
    <cellStyle name="Итог 7_46EE.2011(v1.0)" xfId="1075"/>
    <cellStyle name="Итог 8" xfId="1076"/>
    <cellStyle name="Итог 8 2" xfId="1077"/>
    <cellStyle name="Итог 8_46EE.2011(v1.0)" xfId="1078"/>
    <cellStyle name="Итог 9" xfId="1079"/>
    <cellStyle name="Итог 9 2" xfId="1080"/>
    <cellStyle name="Итог 9_46EE.2011(v1.0)" xfId="1081"/>
    <cellStyle name="Итого" xfId="1082"/>
    <cellStyle name="ИТОГОВЫЙ" xfId="1083"/>
    <cellStyle name="ИТОГОВЫЙ 2" xfId="1084"/>
    <cellStyle name="ИТОГОВЫЙ 3" xfId="1085"/>
    <cellStyle name="ИТОГОВЫЙ 4" xfId="1086"/>
    <cellStyle name="ИТОГОВЫЙ 5" xfId="1087"/>
    <cellStyle name="ИТОГОВЫЙ 6" xfId="1088"/>
    <cellStyle name="ИТОГОВЫЙ 7" xfId="1089"/>
    <cellStyle name="ИТОГОВЫЙ 8" xfId="1090"/>
    <cellStyle name="ИТОГОВЫЙ_1" xfId="1091"/>
    <cellStyle name="Контрольная ячейка" xfId="1092"/>
    <cellStyle name="Контрольная ячейка 2" xfId="1093"/>
    <cellStyle name="Контрольная ячейка 2 2" xfId="1094"/>
    <cellStyle name="Контрольная ячейка 2_46EE.2011(v1.0)" xfId="1095"/>
    <cellStyle name="Контрольная ячейка 3" xfId="1096"/>
    <cellStyle name="Контрольная ячейка 3 2" xfId="1097"/>
    <cellStyle name="Контрольная ячейка 3_46EE.2011(v1.0)" xfId="1098"/>
    <cellStyle name="Контрольная ячейка 4" xfId="1099"/>
    <cellStyle name="Контрольная ячейка 4 2" xfId="1100"/>
    <cellStyle name="Контрольная ячейка 4_46EE.2011(v1.0)" xfId="1101"/>
    <cellStyle name="Контрольная ячейка 5" xfId="1102"/>
    <cellStyle name="Контрольная ячейка 5 2" xfId="1103"/>
    <cellStyle name="Контрольная ячейка 5_46EE.2011(v1.0)" xfId="1104"/>
    <cellStyle name="Контрольная ячейка 6" xfId="1105"/>
    <cellStyle name="Контрольная ячейка 6 2" xfId="1106"/>
    <cellStyle name="Контрольная ячейка 6_46EE.2011(v1.0)" xfId="1107"/>
    <cellStyle name="Контрольная ячейка 7" xfId="1108"/>
    <cellStyle name="Контрольная ячейка 7 2" xfId="1109"/>
    <cellStyle name="Контрольная ячейка 7_46EE.2011(v1.0)" xfId="1110"/>
    <cellStyle name="Контрольная ячейка 8" xfId="1111"/>
    <cellStyle name="Контрольная ячейка 8 2" xfId="1112"/>
    <cellStyle name="Контрольная ячейка 8_46EE.2011(v1.0)" xfId="1113"/>
    <cellStyle name="Контрольная ячейка 9" xfId="1114"/>
    <cellStyle name="Контрольная ячейка 9 2" xfId="1115"/>
    <cellStyle name="Контрольная ячейка 9_46EE.2011(v1.0)" xfId="1116"/>
    <cellStyle name="Мой заголовок" xfId="1117"/>
    <cellStyle name="Мой заголовок листа" xfId="1118"/>
    <cellStyle name="Мои наименования показателей" xfId="1119"/>
    <cellStyle name="Мои наименования показателей 2" xfId="1120"/>
    <cellStyle name="Мои наименования показателей 2 2" xfId="1121"/>
    <cellStyle name="Мои наименования показателей 2 3" xfId="1122"/>
    <cellStyle name="Мои наименования показателей 2 4" xfId="1123"/>
    <cellStyle name="Мои наименования показателей 2 5" xfId="1124"/>
    <cellStyle name="Мои наименования показателей 2 6" xfId="1125"/>
    <cellStyle name="Мои наименования показателей 2 7" xfId="1126"/>
    <cellStyle name="Мои наименования показателей 2 8" xfId="1127"/>
    <cellStyle name="Мои наименования показателей 2_1" xfId="1128"/>
    <cellStyle name="Мои наименования показателей 3" xfId="1129"/>
    <cellStyle name="Мои наименования показателей 3 2" xfId="1130"/>
    <cellStyle name="Мои наименования показателей 3 3" xfId="1131"/>
    <cellStyle name="Мои наименования показателей 3 4" xfId="1132"/>
    <cellStyle name="Мои наименования показателей 3 5" xfId="1133"/>
    <cellStyle name="Мои наименования показателей 3 6" xfId="1134"/>
    <cellStyle name="Мои наименования показателей 3 7" xfId="1135"/>
    <cellStyle name="Мои наименования показателей 3 8" xfId="1136"/>
    <cellStyle name="Мои наименования показателей 3_1" xfId="1137"/>
    <cellStyle name="Мои наименования показателей 4" xfId="1138"/>
    <cellStyle name="Мои наименования показателей 4 2" xfId="1139"/>
    <cellStyle name="Мои наименования показателей 4 3" xfId="1140"/>
    <cellStyle name="Мои наименования показателей 4 4" xfId="1141"/>
    <cellStyle name="Мои наименования показателей 4 5" xfId="1142"/>
    <cellStyle name="Мои наименования показателей 4 6" xfId="1143"/>
    <cellStyle name="Мои наименования показателей 4 7" xfId="1144"/>
    <cellStyle name="Мои наименования показателей 4 8" xfId="1145"/>
    <cellStyle name="Мои наименования показателей 4_1" xfId="1146"/>
    <cellStyle name="Мои наименования показателей 5" xfId="1147"/>
    <cellStyle name="Мои наименования показателей 5 2" xfId="1148"/>
    <cellStyle name="Мои наименования показателей 5 3" xfId="1149"/>
    <cellStyle name="Мои наименования показателей 5 4" xfId="1150"/>
    <cellStyle name="Мои наименования показателей 5 5" xfId="1151"/>
    <cellStyle name="Мои наименования показателей 5 6" xfId="1152"/>
    <cellStyle name="Мои наименования показателей 5 7" xfId="1153"/>
    <cellStyle name="Мои наименования показателей 5 8" xfId="1154"/>
    <cellStyle name="Мои наименования показателей 5_1" xfId="1155"/>
    <cellStyle name="Мои наименования показателей 6" xfId="1156"/>
    <cellStyle name="Мои наименования показателей 6 2" xfId="1157"/>
    <cellStyle name="Мои наименования показателей 6_46EE.2011(v1.0)" xfId="1158"/>
    <cellStyle name="Мои наименования показателей 7" xfId="1159"/>
    <cellStyle name="Мои наименования показателей 7 2" xfId="1160"/>
    <cellStyle name="Мои наименования показателей 7_46EE.2011(v1.0)" xfId="1161"/>
    <cellStyle name="Мои наименования показателей 8" xfId="1162"/>
    <cellStyle name="Мои наименования показателей 8 2" xfId="1163"/>
    <cellStyle name="Мои наименования показателей 8_46EE.2011(v1.0)" xfId="1164"/>
    <cellStyle name="Мои наименования показателей_46TE.RT(v1.0)" xfId="1165"/>
    <cellStyle name="назв фил" xfId="1166"/>
    <cellStyle name="Название" xfId="1167"/>
    <cellStyle name="Название 2" xfId="1168"/>
    <cellStyle name="Название 2 2" xfId="1169"/>
    <cellStyle name="Название 3" xfId="1170"/>
    <cellStyle name="Название 3 2" xfId="1171"/>
    <cellStyle name="Название 4" xfId="1172"/>
    <cellStyle name="Название 4 2" xfId="1173"/>
    <cellStyle name="Название 5" xfId="1174"/>
    <cellStyle name="Название 5 2" xfId="1175"/>
    <cellStyle name="Название 6" xfId="1176"/>
    <cellStyle name="Название 6 2" xfId="1177"/>
    <cellStyle name="Название 7" xfId="1178"/>
    <cellStyle name="Название 7 2" xfId="1179"/>
    <cellStyle name="Название 8" xfId="1180"/>
    <cellStyle name="Название 8 2" xfId="1181"/>
    <cellStyle name="Название 9" xfId="1182"/>
    <cellStyle name="Название 9 2" xfId="1183"/>
    <cellStyle name="Нейтральный" xfId="1184"/>
    <cellStyle name="Нейтральный 2" xfId="1185"/>
    <cellStyle name="Нейтральный 2 2" xfId="1186"/>
    <cellStyle name="Нейтральный 3" xfId="1187"/>
    <cellStyle name="Нейтральный 3 2" xfId="1188"/>
    <cellStyle name="Нейтральный 4" xfId="1189"/>
    <cellStyle name="Нейтральный 4 2" xfId="1190"/>
    <cellStyle name="Нейтральный 5" xfId="1191"/>
    <cellStyle name="Нейтральный 5 2" xfId="1192"/>
    <cellStyle name="Нейтральный 6" xfId="1193"/>
    <cellStyle name="Нейтральный 6 2" xfId="1194"/>
    <cellStyle name="Нейтральный 7" xfId="1195"/>
    <cellStyle name="Нейтральный 7 2" xfId="1196"/>
    <cellStyle name="Нейтральный 8" xfId="1197"/>
    <cellStyle name="Нейтральный 8 2" xfId="1198"/>
    <cellStyle name="Нейтральный 9" xfId="1199"/>
    <cellStyle name="Нейтральный 9 2" xfId="1200"/>
    <cellStyle name="Обычный 10" xfId="1201"/>
    <cellStyle name="Обычный 11" xfId="1202"/>
    <cellStyle name="Обычный 12" xfId="1203"/>
    <cellStyle name="Обычный 12 2" xfId="1204"/>
    <cellStyle name="Обычный 13" xfId="1205"/>
    <cellStyle name="Обычный 14" xfId="1206"/>
    <cellStyle name="Обычный 15" xfId="1207"/>
    <cellStyle name="Обычный 16" xfId="1208"/>
    <cellStyle name="Обычный 17" xfId="1209"/>
    <cellStyle name="Обычный 18" xfId="1210"/>
    <cellStyle name="Обычный 19" xfId="1211"/>
    <cellStyle name="Обычный 2" xfId="1212"/>
    <cellStyle name="Обычный 2 10" xfId="1213"/>
    <cellStyle name="Обычный 2 2" xfId="1214"/>
    <cellStyle name="Обычный 2 2 2" xfId="1215"/>
    <cellStyle name="Обычный 2 2_46EE.2011(v1.0)" xfId="1216"/>
    <cellStyle name="Обычный 2 3" xfId="1217"/>
    <cellStyle name="Обычный 2 3 2" xfId="1218"/>
    <cellStyle name="Обычный 2 3 3" xfId="1219"/>
    <cellStyle name="Обычный 2 3_46EE.2011(v1.0)" xfId="1220"/>
    <cellStyle name="Обычный 2 4" xfId="1221"/>
    <cellStyle name="Обычный 2 4 2" xfId="1222"/>
    <cellStyle name="Обычный 2 4_46EE.2011(v1.0)" xfId="1223"/>
    <cellStyle name="Обычный 2 5" xfId="1224"/>
    <cellStyle name="Обычный 2 5 2" xfId="1225"/>
    <cellStyle name="Обычный 2 5_46EE.2011(v1.0)" xfId="1226"/>
    <cellStyle name="Обычный 2 6" xfId="1227"/>
    <cellStyle name="Обычный 2 6 2" xfId="1228"/>
    <cellStyle name="Обычный 2 6_46EE.2011(v1.0)" xfId="1229"/>
    <cellStyle name="Обычный 2 7" xfId="1230"/>
    <cellStyle name="Обычный 2 8" xfId="1231"/>
    <cellStyle name="Обычный 2 9" xfId="1232"/>
    <cellStyle name="Обычный 2_1" xfId="1233"/>
    <cellStyle name="Обычный 20" xfId="1234"/>
    <cellStyle name="Обычный 21" xfId="1235"/>
    <cellStyle name="Обычный 22" xfId="1236"/>
    <cellStyle name="Обычный 23" xfId="1237"/>
    <cellStyle name="Обычный 24" xfId="1238"/>
    <cellStyle name="Обычный 25" xfId="1239"/>
    <cellStyle name="Обычный 26" xfId="1240"/>
    <cellStyle name="Обычный 27" xfId="1241"/>
    <cellStyle name="Обычный 28" xfId="1242"/>
    <cellStyle name="Обычный 29" xfId="1243"/>
    <cellStyle name="Обычный 3" xfId="1244"/>
    <cellStyle name="Обычный 3 2" xfId="1245"/>
    <cellStyle name="Обычный 3 2 2" xfId="1246"/>
    <cellStyle name="Обычный 3 3" xfId="1247"/>
    <cellStyle name="Обычный 3 4" xfId="1248"/>
    <cellStyle name="Обычный 3_Ведомость Хасан_март2010" xfId="1249"/>
    <cellStyle name="Обычный 30" xfId="1250"/>
    <cellStyle name="Обычный 31" xfId="1251"/>
    <cellStyle name="Обычный 32" xfId="1252"/>
    <cellStyle name="Обычный 33" xfId="1253"/>
    <cellStyle name="Обычный 34" xfId="1254"/>
    <cellStyle name="Обычный 35" xfId="1255"/>
    <cellStyle name="Обычный 36" xfId="1256"/>
    <cellStyle name="Обычный 37" xfId="1257"/>
    <cellStyle name="Обычный 38" xfId="1258"/>
    <cellStyle name="Обычный 39" xfId="1259"/>
    <cellStyle name="Обычный 4" xfId="1260"/>
    <cellStyle name="Обычный 4 2" xfId="1261"/>
    <cellStyle name="Обычный 4_EE.20.MET.SVOD.2.73_v0.1" xfId="1262"/>
    <cellStyle name="Обычный 40" xfId="1263"/>
    <cellStyle name="Обычный 41" xfId="1264"/>
    <cellStyle name="Обычный 42" xfId="1265"/>
    <cellStyle name="Обычный 43" xfId="1266"/>
    <cellStyle name="Обычный 44" xfId="1267"/>
    <cellStyle name="Обычный 45" xfId="1268"/>
    <cellStyle name="Обычный 46" xfId="1269"/>
    <cellStyle name="Обычный 47" xfId="1270"/>
    <cellStyle name="Обычный 47 2" xfId="1271"/>
    <cellStyle name="Обычный 48" xfId="1272"/>
    <cellStyle name="Обычный 49" xfId="1273"/>
    <cellStyle name="Обычный 5" xfId="1274"/>
    <cellStyle name="Обычный 5 2" xfId="1275"/>
    <cellStyle name="Обычный 50" xfId="1276"/>
    <cellStyle name="Обычный 51" xfId="1277"/>
    <cellStyle name="Обычный 52" xfId="1278"/>
    <cellStyle name="Обычный 53" xfId="1279"/>
    <cellStyle name="Обычный 54" xfId="1280"/>
    <cellStyle name="Обычный 55" xfId="1281"/>
    <cellStyle name="Обычный 56" xfId="1282"/>
    <cellStyle name="Обычный 6" xfId="1283"/>
    <cellStyle name="Обычный 6 2 2" xfId="1284"/>
    <cellStyle name="Обычный 7" xfId="1285"/>
    <cellStyle name="Обычный 7 2" xfId="1286"/>
    <cellStyle name="Обычный 8" xfId="1287"/>
    <cellStyle name="Обычный 8 2" xfId="1288"/>
    <cellStyle name="Обычный 8 28" xfId="1289"/>
    <cellStyle name="Обычный 9" xfId="1290"/>
    <cellStyle name="Обычный_Красн.Погран.управление ФСБ два 120 кв. жил. дома, 440 кВт250 кВт" xfId="1291"/>
    <cellStyle name="Обычный_Расчёт по ТП мощность74429  на 2009-2013 г налог 20. без рент 0,03" xfId="1292"/>
    <cellStyle name="Обычный_Стоимость м часа ПЭС" xfId="1293"/>
    <cellStyle name="Обычный_Стоимость м часа ПЭС 3" xfId="1294"/>
    <cellStyle name="Обычный_тарифы на 2002г с 1-01" xfId="1295"/>
    <cellStyle name="Обычный_тарифы на 2002г с 1-01 2" xfId="1296"/>
    <cellStyle name="Плохой" xfId="1297"/>
    <cellStyle name="Плохой 2" xfId="1298"/>
    <cellStyle name="Плохой 2 2" xfId="1299"/>
    <cellStyle name="Плохой 3" xfId="1300"/>
    <cellStyle name="Плохой 3 2" xfId="1301"/>
    <cellStyle name="Плохой 4" xfId="1302"/>
    <cellStyle name="Плохой 4 2" xfId="1303"/>
    <cellStyle name="Плохой 5" xfId="1304"/>
    <cellStyle name="Плохой 5 2" xfId="1305"/>
    <cellStyle name="Плохой 6" xfId="1306"/>
    <cellStyle name="Плохой 6 2" xfId="1307"/>
    <cellStyle name="Плохой 7" xfId="1308"/>
    <cellStyle name="Плохой 7 2" xfId="1309"/>
    <cellStyle name="Плохой 8" xfId="1310"/>
    <cellStyle name="Плохой 8 2" xfId="1311"/>
    <cellStyle name="Плохой 9" xfId="1312"/>
    <cellStyle name="Плохой 9 2" xfId="1313"/>
    <cellStyle name="По центру с переносом" xfId="1314"/>
    <cellStyle name="По ширине с переносом" xfId="1315"/>
    <cellStyle name="Поле ввода" xfId="1316"/>
    <cellStyle name="Пояснение" xfId="1317"/>
    <cellStyle name="Пояснение 2" xfId="1318"/>
    <cellStyle name="Пояснение 2 2" xfId="1319"/>
    <cellStyle name="Пояснение 3" xfId="1320"/>
    <cellStyle name="Пояснение 3 2" xfId="1321"/>
    <cellStyle name="Пояснение 4" xfId="1322"/>
    <cellStyle name="Пояснение 4 2" xfId="1323"/>
    <cellStyle name="Пояснение 5" xfId="1324"/>
    <cellStyle name="Пояснение 5 2" xfId="1325"/>
    <cellStyle name="Пояснение 6" xfId="1326"/>
    <cellStyle name="Пояснение 6 2" xfId="1327"/>
    <cellStyle name="Пояснение 7" xfId="1328"/>
    <cellStyle name="Пояснение 7 2" xfId="1329"/>
    <cellStyle name="Пояснение 8" xfId="1330"/>
    <cellStyle name="Пояснение 8 2" xfId="1331"/>
    <cellStyle name="Пояснение 9" xfId="1332"/>
    <cellStyle name="Пояснение 9 2" xfId="1333"/>
    <cellStyle name="Примечание" xfId="1334"/>
    <cellStyle name="Примечание 10" xfId="1335"/>
    <cellStyle name="Примечание 10 2" xfId="1336"/>
    <cellStyle name="Примечание 10_46EE.2011(v1.0)" xfId="1337"/>
    <cellStyle name="Примечание 11" xfId="1338"/>
    <cellStyle name="Примечание 11 2" xfId="1339"/>
    <cellStyle name="Примечание 11_46EE.2011(v1.0)" xfId="1340"/>
    <cellStyle name="Примечание 12" xfId="1341"/>
    <cellStyle name="Примечание 12 2" xfId="1342"/>
    <cellStyle name="Примечание 12_46EE.2011(v1.0)" xfId="1343"/>
    <cellStyle name="Примечание 2" xfId="1344"/>
    <cellStyle name="Примечание 2 2" xfId="1345"/>
    <cellStyle name="Примечание 2 3" xfId="1346"/>
    <cellStyle name="Примечание 2 4" xfId="1347"/>
    <cellStyle name="Примечание 2 5" xfId="1348"/>
    <cellStyle name="Примечание 2 6" xfId="1349"/>
    <cellStyle name="Примечание 2 7" xfId="1350"/>
    <cellStyle name="Примечание 2 8" xfId="1351"/>
    <cellStyle name="Примечание 2_46EE.2011(v1.0)" xfId="1352"/>
    <cellStyle name="Примечание 3" xfId="1353"/>
    <cellStyle name="Примечание 3 2" xfId="1354"/>
    <cellStyle name="Примечание 3 3" xfId="1355"/>
    <cellStyle name="Примечание 3 4" xfId="1356"/>
    <cellStyle name="Примечание 3 5" xfId="1357"/>
    <cellStyle name="Примечание 3 6" xfId="1358"/>
    <cellStyle name="Примечание 3 7" xfId="1359"/>
    <cellStyle name="Примечание 3 8" xfId="1360"/>
    <cellStyle name="Примечание 3_46EE.2011(v1.0)" xfId="1361"/>
    <cellStyle name="Примечание 4" xfId="1362"/>
    <cellStyle name="Примечание 4 2" xfId="1363"/>
    <cellStyle name="Примечание 4 3" xfId="1364"/>
    <cellStyle name="Примечание 4 4" xfId="1365"/>
    <cellStyle name="Примечание 4 5" xfId="1366"/>
    <cellStyle name="Примечание 4 6" xfId="1367"/>
    <cellStyle name="Примечание 4 7" xfId="1368"/>
    <cellStyle name="Примечание 4 8" xfId="1369"/>
    <cellStyle name="Примечание 4_46EE.2011(v1.0)" xfId="1370"/>
    <cellStyle name="Примечание 5" xfId="1371"/>
    <cellStyle name="Примечание 5 2" xfId="1372"/>
    <cellStyle name="Примечание 5 3" xfId="1373"/>
    <cellStyle name="Примечание 5 4" xfId="1374"/>
    <cellStyle name="Примечание 5 5" xfId="1375"/>
    <cellStyle name="Примечание 5 6" xfId="1376"/>
    <cellStyle name="Примечание 5 7" xfId="1377"/>
    <cellStyle name="Примечание 5 8" xfId="1378"/>
    <cellStyle name="Примечание 5_46EE.2011(v1.0)" xfId="1379"/>
    <cellStyle name="Примечание 6" xfId="1380"/>
    <cellStyle name="Примечание 6 2" xfId="1381"/>
    <cellStyle name="Примечание 6_46EE.2011(v1.0)" xfId="1382"/>
    <cellStyle name="Примечание 7" xfId="1383"/>
    <cellStyle name="Примечание 7 2" xfId="1384"/>
    <cellStyle name="Примечание 7_46EE.2011(v1.0)" xfId="1385"/>
    <cellStyle name="Примечание 8" xfId="1386"/>
    <cellStyle name="Примечание 8 2" xfId="1387"/>
    <cellStyle name="Примечание 8_46EE.2011(v1.0)" xfId="1388"/>
    <cellStyle name="Примечание 9" xfId="1389"/>
    <cellStyle name="Примечание 9 2" xfId="1390"/>
    <cellStyle name="Примечание 9_46EE.2011(v1.0)" xfId="1391"/>
    <cellStyle name="Percent" xfId="1392"/>
    <cellStyle name="Процентный 2" xfId="1393"/>
    <cellStyle name="Процентный 2 2" xfId="1394"/>
    <cellStyle name="Процентный 2 2 2" xfId="1395"/>
    <cellStyle name="Процентный 2 3" xfId="1396"/>
    <cellStyle name="Процентный 2 4" xfId="1397"/>
    <cellStyle name="Процентный 2 5" xfId="1398"/>
    <cellStyle name="Процентный 3" xfId="1399"/>
    <cellStyle name="Процентный 4" xfId="1400"/>
    <cellStyle name="Процентный 5" xfId="1401"/>
    <cellStyle name="Процентный 5 2 2" xfId="1402"/>
    <cellStyle name="Процентный 6" xfId="1403"/>
    <cellStyle name="Связанная ячейка" xfId="1404"/>
    <cellStyle name="Связанная ячейка 2" xfId="1405"/>
    <cellStyle name="Связанная ячейка 2 2" xfId="1406"/>
    <cellStyle name="Связанная ячейка 2_46EE.2011(v1.0)" xfId="1407"/>
    <cellStyle name="Связанная ячейка 3" xfId="1408"/>
    <cellStyle name="Связанная ячейка 3 2" xfId="1409"/>
    <cellStyle name="Связанная ячейка 3_46EE.2011(v1.0)" xfId="1410"/>
    <cellStyle name="Связанная ячейка 4" xfId="1411"/>
    <cellStyle name="Связанная ячейка 4 2" xfId="1412"/>
    <cellStyle name="Связанная ячейка 4_46EE.2011(v1.0)" xfId="1413"/>
    <cellStyle name="Связанная ячейка 5" xfId="1414"/>
    <cellStyle name="Связанная ячейка 5 2" xfId="1415"/>
    <cellStyle name="Связанная ячейка 5_46EE.2011(v1.0)" xfId="1416"/>
    <cellStyle name="Связанная ячейка 6" xfId="1417"/>
    <cellStyle name="Связанная ячейка 6 2" xfId="1418"/>
    <cellStyle name="Связанная ячейка 6_46EE.2011(v1.0)" xfId="1419"/>
    <cellStyle name="Связанная ячейка 7" xfId="1420"/>
    <cellStyle name="Связанная ячейка 7 2" xfId="1421"/>
    <cellStyle name="Связанная ячейка 7_46EE.2011(v1.0)" xfId="1422"/>
    <cellStyle name="Связанная ячейка 8" xfId="1423"/>
    <cellStyle name="Связанная ячейка 8 2" xfId="1424"/>
    <cellStyle name="Связанная ячейка 8_46EE.2011(v1.0)" xfId="1425"/>
    <cellStyle name="Связанная ячейка 9" xfId="1426"/>
    <cellStyle name="Связанная ячейка 9 2" xfId="1427"/>
    <cellStyle name="Связанная ячейка 9_46EE.2011(v1.0)" xfId="1428"/>
    <cellStyle name="Стиль 1" xfId="1429"/>
    <cellStyle name="Стиль 1 2" xfId="1430"/>
    <cellStyle name="Стиль 1 3" xfId="1431"/>
    <cellStyle name="Стиль 1_1.2 ХЭС" xfId="1432"/>
    <cellStyle name="ТЕКСТ" xfId="1433"/>
    <cellStyle name="ТЕКСТ 2" xfId="1434"/>
    <cellStyle name="ТЕКСТ 3" xfId="1435"/>
    <cellStyle name="ТЕКСТ 4" xfId="1436"/>
    <cellStyle name="ТЕКСТ 5" xfId="1437"/>
    <cellStyle name="ТЕКСТ 6" xfId="1438"/>
    <cellStyle name="ТЕКСТ 7" xfId="1439"/>
    <cellStyle name="ТЕКСТ 8" xfId="1440"/>
    <cellStyle name="Текст предупреждения" xfId="1441"/>
    <cellStyle name="Текст предупреждения 2" xfId="1442"/>
    <cellStyle name="Текст предупреждения 2 2" xfId="1443"/>
    <cellStyle name="Текст предупреждения 3" xfId="1444"/>
    <cellStyle name="Текст предупреждения 3 2" xfId="1445"/>
    <cellStyle name="Текст предупреждения 4" xfId="1446"/>
    <cellStyle name="Текст предупреждения 4 2" xfId="1447"/>
    <cellStyle name="Текст предупреждения 5" xfId="1448"/>
    <cellStyle name="Текст предупреждения 5 2" xfId="1449"/>
    <cellStyle name="Текст предупреждения 6" xfId="1450"/>
    <cellStyle name="Текст предупреждения 6 2" xfId="1451"/>
    <cellStyle name="Текст предупреждения 7" xfId="1452"/>
    <cellStyle name="Текст предупреждения 7 2" xfId="1453"/>
    <cellStyle name="Текст предупреждения 8" xfId="1454"/>
    <cellStyle name="Текст предупреждения 8 2" xfId="1455"/>
    <cellStyle name="Текст предупреждения 9" xfId="1456"/>
    <cellStyle name="Текст предупреждения 9 2" xfId="1457"/>
    <cellStyle name="Текстовый" xfId="1458"/>
    <cellStyle name="Текстовый 2" xfId="1459"/>
    <cellStyle name="Текстовый 3" xfId="1460"/>
    <cellStyle name="Текстовый 4" xfId="1461"/>
    <cellStyle name="Текстовый 5" xfId="1462"/>
    <cellStyle name="Текстовый 6" xfId="1463"/>
    <cellStyle name="Текстовый 7" xfId="1464"/>
    <cellStyle name="Текстовый 8" xfId="1465"/>
    <cellStyle name="Текстовый_1" xfId="1466"/>
    <cellStyle name="Тысячи [0]_22гк" xfId="1467"/>
    <cellStyle name="Тысячи_22гк" xfId="1468"/>
    <cellStyle name="ФИКСИРОВАННЫЙ" xfId="1469"/>
    <cellStyle name="ФИКСИРОВАННЫЙ 2" xfId="1470"/>
    <cellStyle name="ФИКСИРОВАННЫЙ 3" xfId="1471"/>
    <cellStyle name="ФИКСИРОВАННЫЙ 4" xfId="1472"/>
    <cellStyle name="ФИКСИРОВАННЫЙ 5" xfId="1473"/>
    <cellStyle name="ФИКСИРОВАННЫЙ 6" xfId="1474"/>
    <cellStyle name="ФИКСИРОВАННЫЙ 7" xfId="1475"/>
    <cellStyle name="ФИКСИРОВАННЫЙ 8" xfId="1476"/>
    <cellStyle name="ФИКСИРОВАННЫЙ_1" xfId="1477"/>
    <cellStyle name="Comma" xfId="1478"/>
    <cellStyle name="Comma [0]" xfId="1479"/>
    <cellStyle name="Финансовый 2" xfId="1480"/>
    <cellStyle name="Финансовый 2 2" xfId="1481"/>
    <cellStyle name="Финансовый 2 3" xfId="1482"/>
    <cellStyle name="Финансовый 2_46EE.2011(v1.0)" xfId="1483"/>
    <cellStyle name="Финансовый 26" xfId="1484"/>
    <cellStyle name="Финансовый 3" xfId="1485"/>
    <cellStyle name="Финансовый 3 2" xfId="1486"/>
    <cellStyle name="Финансовый 3_Книга1" xfId="1487"/>
    <cellStyle name="Финансовый 4" xfId="1488"/>
    <cellStyle name="Финансовый 47" xfId="1489"/>
    <cellStyle name="Финансовый 5" xfId="1490"/>
    <cellStyle name="Финансовый 6" xfId="1491"/>
    <cellStyle name="Финансовый 7" xfId="1492"/>
    <cellStyle name="Финансовый 8" xfId="1493"/>
    <cellStyle name="Формула" xfId="1494"/>
    <cellStyle name="Формула 2" xfId="1495"/>
    <cellStyle name="Формула_2013 год для ФСТ с ПМ" xfId="1496"/>
    <cellStyle name="ФормулаВБ" xfId="1497"/>
    <cellStyle name="ФормулаНаКонтроль" xfId="1498"/>
    <cellStyle name="Хороший" xfId="1499"/>
    <cellStyle name="Хороший 2" xfId="1500"/>
    <cellStyle name="Хороший 2 2" xfId="1501"/>
    <cellStyle name="Хороший 3" xfId="1502"/>
    <cellStyle name="Хороший 3 2" xfId="1503"/>
    <cellStyle name="Хороший 4" xfId="1504"/>
    <cellStyle name="Хороший 4 2" xfId="1505"/>
    <cellStyle name="Хороший 5" xfId="1506"/>
    <cellStyle name="Хороший 5 2" xfId="1507"/>
    <cellStyle name="Хороший 6" xfId="1508"/>
    <cellStyle name="Хороший 6 2" xfId="1509"/>
    <cellStyle name="Хороший 7" xfId="1510"/>
    <cellStyle name="Хороший 7 2" xfId="1511"/>
    <cellStyle name="Хороший 8" xfId="1512"/>
    <cellStyle name="Хороший 8 2" xfId="1513"/>
    <cellStyle name="Хороший 9" xfId="1514"/>
    <cellStyle name="Хороший 9 2" xfId="1515"/>
    <cellStyle name="Цифры по центру с десятыми" xfId="1516"/>
    <cellStyle name="Џђћ–…ќ’ќ›‰" xfId="1517"/>
    <cellStyle name="Шапка таблицы" xfId="15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75</xdr:row>
      <xdr:rowOff>0</xdr:rowOff>
    </xdr:from>
    <xdr:to>
      <xdr:col>0</xdr:col>
      <xdr:colOff>266700</xdr:colOff>
      <xdr:row>75</xdr:row>
      <xdr:rowOff>161925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9814500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141</xdr:row>
      <xdr:rowOff>0</xdr:rowOff>
    </xdr:from>
    <xdr:to>
      <xdr:col>0</xdr:col>
      <xdr:colOff>266700</xdr:colOff>
      <xdr:row>141</xdr:row>
      <xdr:rowOff>152400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4806850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0</xdr:rowOff>
    </xdr:from>
    <xdr:to>
      <xdr:col>0</xdr:col>
      <xdr:colOff>276225</xdr:colOff>
      <xdr:row>35</xdr:row>
      <xdr:rowOff>152400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09687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74;&#1082;&#1072;%20&#1079;&#1072;%20&#1058;&#1055;%20&#1055;&#1088;&#1080;&#1084;&#1086;&#1088;&#1100;&#1077;_2016%20-%202\2%20&#1055;&#1088;&#1080;&#1083;&#1086;&#1078;&#1077;&#1085;&#1080;&#1077;%201.%20%20&#1057;&#1090;&#1072;&#1074;&#1082;&#1072;%20&#1079;&#1072;%20&#1058;&#1055;%20&#1055;&#1088;&#1080;&#1084;&#1086;&#1088;&#1100;&#1077;_2016%20(&#1056;&#1072;&#1089;&#1095;&#1077;&#1090;%20&#8470;%201)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Documents%20and%20Settings\Nahimovskay\Local%20Settings\Temporary%20Internet%20Files\OLK35\&#1050;&#1086;&#1087;&#1080;&#1103;%20V2.200721&#1072;&#1087;&#1088;&#1077;&#1083;&#1103;&#1091;&#1090;&#1086;&#1095;&#108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%20&#1055;&#1088;&#1080;&#1083;&#1086;&#1078;&#1077;&#1085;&#1080;&#1077;%201.%20%20&#1057;&#1090;&#1072;&#1074;&#1082;&#1072;%20&#1079;&#1072;%20&#1058;&#1055;%20&#1055;&#1088;&#1080;&#1084;&#1086;&#1088;&#1100;&#1077;_2016%20(&#1056;&#1072;&#1089;&#1095;&#1077;&#1090;%20&#8470;%20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4.%20&#1042;&#1067;&#1055;&#1040;&#1044;&#1040;&#1070;&#1065;&#1048;&#1045;%20&#1087;&#1086;%20&#1052;&#1077;&#1090;&#1086;&#1076;&#1080;&#1082;&#1077;%20&#1087;&#1088;&#1080;&#1083;.1,%202,%203-201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ительная таблица 2016 (2)"/>
      <sheetName val="Дефлятор"/>
      <sheetName val="сравнительная таблица 2016 связ"/>
      <sheetName val="СТАВКА С1 "/>
      <sheetName val="ставка за ед.мощности"/>
      <sheetName val="МУ Прил3 пр.1"/>
      <sheetName val="ФОТ"/>
      <sheetName val="послед.миля"/>
      <sheetName val="смета"/>
      <sheetName val="Свод_прил2"/>
      <sheetName val="Свод_прил4 Раскрытие"/>
      <sheetName val="прил 3"/>
      <sheetName val="расч.ставок ВЛ и КЛ"/>
      <sheetName val="расч.ставок КТП "/>
      <sheetName val="прил4"/>
      <sheetName val="прил4.1"/>
      <sheetName val="прил5"/>
      <sheetName val="прил5.1"/>
      <sheetName val="прил6"/>
      <sheetName val="прил6.1"/>
      <sheetName val="прил7"/>
      <sheetName val="прил7.1"/>
      <sheetName val="транспорт"/>
      <sheetName val="Накладные"/>
      <sheetName val="прил. 1 накл "/>
      <sheetName val="Расчет стоимости чел.часа"/>
      <sheetName val="сравнительная таблица 2015"/>
      <sheetName val="Лист2"/>
      <sheetName val="Лист3"/>
      <sheetName val="ВД "/>
    </sheetNames>
    <sheetDataSet>
      <sheetData sheetId="6">
        <row r="16">
          <cell r="G16">
            <v>67933.74199679837</v>
          </cell>
        </row>
        <row r="30">
          <cell r="G30">
            <v>20651.857567026706</v>
          </cell>
        </row>
        <row r="87">
          <cell r="G87">
            <v>451377.2161755826</v>
          </cell>
        </row>
        <row r="114">
          <cell r="G114">
            <v>145642289.49406794</v>
          </cell>
        </row>
      </sheetData>
      <sheetData sheetId="8">
        <row r="8">
          <cell r="E8">
            <v>62911.14128527696</v>
          </cell>
        </row>
      </sheetData>
      <sheetData sheetId="9">
        <row r="8">
          <cell r="D8">
            <v>451377216.17558277</v>
          </cell>
        </row>
      </sheetData>
      <sheetData sheetId="12">
        <row r="5">
          <cell r="G5">
            <v>7.3509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ительная таблица 2016 связ"/>
      <sheetName val="СТАВКА С1 "/>
      <sheetName val="ставка за ед.мощности"/>
      <sheetName val="МУ Прил3 пр.1"/>
      <sheetName val="Свод_прил2"/>
      <sheetName val="Свод_прил4 Раскрытие"/>
      <sheetName val="МУ Прил1 пр.3"/>
      <sheetName val="ФОТ пр.4"/>
      <sheetName val="послед.миля пр.5"/>
      <sheetName val="смета пр.6"/>
      <sheetName val="расч.ставок ВЛ и КЛ пр.7"/>
      <sheetName val="расч.ставок КТП пр.8 "/>
      <sheetName val="пр.9"/>
      <sheetName val="пр.9.1"/>
      <sheetName val="пр.10"/>
      <sheetName val="пр.10.1"/>
      <sheetName val="пр.11"/>
      <sheetName val="пр.11.1"/>
      <sheetName val="пр.12"/>
      <sheetName val="пр.12.1"/>
      <sheetName val="пр.13 транспорт"/>
      <sheetName val="пр.14 Накладные"/>
      <sheetName val="пр.14. 1 накл "/>
      <sheetName val="пр.15 Расчет стоимости чел.часа"/>
      <sheetName val="Дефлятор"/>
      <sheetName val="сравнительная таблица 2016 (2)"/>
      <sheetName val="сравнительная таблица 2015"/>
      <sheetName val="Лист2"/>
      <sheetName val="Лист3"/>
      <sheetName val="ВД "/>
    </sheetNames>
    <sheetDataSet>
      <sheetData sheetId="1">
        <row r="10">
          <cell r="D10">
            <v>2984.599886304807</v>
          </cell>
          <cell r="E10">
            <v>831.2098528576405</v>
          </cell>
          <cell r="F10">
            <v>130.0787999329422</v>
          </cell>
          <cell r="G10">
            <v>43.793515679618764</v>
          </cell>
        </row>
        <row r="11">
          <cell r="D11">
            <v>1598.5776738382988</v>
          </cell>
          <cell r="E11">
            <v>411.80318865975795</v>
          </cell>
          <cell r="F11">
            <v>67.18503634809032</v>
          </cell>
          <cell r="G11">
            <v>22.62110887781564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17.563701610469597</v>
          </cell>
        </row>
        <row r="13">
          <cell r="D13">
            <v>755.8122458334885</v>
          </cell>
          <cell r="E13">
            <v>187.66489264953117</v>
          </cell>
          <cell r="F13">
            <v>31.13913480066812</v>
          </cell>
          <cell r="G13">
            <v>11.638448903527982</v>
          </cell>
        </row>
        <row r="15">
          <cell r="D15">
            <v>24021</v>
          </cell>
          <cell r="E15">
            <v>8879.333333333334</v>
          </cell>
          <cell r="F15">
            <v>12802</v>
          </cell>
          <cell r="G15">
            <v>18479.333333333332</v>
          </cell>
        </row>
      </sheetData>
      <sheetData sheetId="6">
        <row r="11">
          <cell r="D11">
            <v>35276631.364075236</v>
          </cell>
          <cell r="E11">
            <v>473350.6682792862</v>
          </cell>
          <cell r="F11">
            <v>0</v>
          </cell>
          <cell r="G11">
            <v>34622220.30842779</v>
          </cell>
          <cell r="H11">
            <v>181060.3873681625</v>
          </cell>
        </row>
        <row r="12">
          <cell r="D12">
            <v>17429335.055060513</v>
          </cell>
          <cell r="E12">
            <v>6367483.901371471</v>
          </cell>
          <cell r="F12">
            <v>777470.5618280184</v>
          </cell>
          <cell r="G12">
            <v>10284380.591861026</v>
          </cell>
          <cell r="H12">
            <v>0</v>
          </cell>
        </row>
        <row r="13">
          <cell r="D13">
            <v>91525141.80857094</v>
          </cell>
          <cell r="E13">
            <v>20829902.601476632</v>
          </cell>
          <cell r="F13">
            <v>855259.31538345</v>
          </cell>
          <cell r="G13">
            <v>38542446.973693304</v>
          </cell>
          <cell r="H13">
            <v>31297532.91801755</v>
          </cell>
        </row>
        <row r="14">
          <cell r="D14">
            <v>118116768.16032892</v>
          </cell>
          <cell r="E14">
            <v>105773401.51714353</v>
          </cell>
          <cell r="F14">
            <v>3449132.658167724</v>
          </cell>
          <cell r="G14">
            <v>8894233.985017674</v>
          </cell>
          <cell r="H14">
            <v>0</v>
          </cell>
        </row>
        <row r="15">
          <cell r="D15">
            <v>1438007.8363146067</v>
          </cell>
          <cell r="E15">
            <v>1438007.8363146067</v>
          </cell>
          <cell r="F15">
            <v>0</v>
          </cell>
          <cell r="G15">
            <v>0</v>
          </cell>
          <cell r="H15">
            <v>0</v>
          </cell>
        </row>
        <row r="16">
          <cell r="D16">
            <v>434002.6422921349</v>
          </cell>
          <cell r="E16">
            <v>333572.27878651686</v>
          </cell>
          <cell r="F16">
            <v>100430.36350561799</v>
          </cell>
          <cell r="G16">
            <v>0</v>
          </cell>
          <cell r="H16">
            <v>0</v>
          </cell>
        </row>
        <row r="17">
          <cell r="D17">
            <v>2088592.4562760836</v>
          </cell>
          <cell r="E17">
            <v>2088592.4562760836</v>
          </cell>
          <cell r="F17">
            <v>0</v>
          </cell>
          <cell r="G17">
            <v>0</v>
          </cell>
          <cell r="H17">
            <v>0</v>
          </cell>
        </row>
        <row r="18">
          <cell r="D18">
            <v>4186367.614355056</v>
          </cell>
          <cell r="E18">
            <v>3749377.2579505616</v>
          </cell>
          <cell r="F18">
            <v>436990.3564044944</v>
          </cell>
          <cell r="G18">
            <v>0</v>
          </cell>
          <cell r="H18">
            <v>0</v>
          </cell>
        </row>
        <row r="19">
          <cell r="D19">
            <v>5520887.973122192</v>
          </cell>
          <cell r="E19">
            <v>4472047.950256321</v>
          </cell>
          <cell r="F19">
            <v>1048840.022865871</v>
          </cell>
          <cell r="G19">
            <v>0</v>
          </cell>
          <cell r="H19">
            <v>0</v>
          </cell>
        </row>
        <row r="20">
          <cell r="D20">
            <v>6598616.079711236</v>
          </cell>
          <cell r="E20">
            <v>5111604.005410112</v>
          </cell>
          <cell r="F20">
            <v>0</v>
          </cell>
          <cell r="G20">
            <v>1487012.0743011236</v>
          </cell>
          <cell r="H20">
            <v>0</v>
          </cell>
        </row>
        <row r="21">
          <cell r="D21">
            <v>3749732.744170787</v>
          </cell>
          <cell r="E21">
            <v>2728007.2008</v>
          </cell>
          <cell r="F21">
            <v>0</v>
          </cell>
          <cell r="G21">
            <v>1021725.5433707866</v>
          </cell>
          <cell r="H21">
            <v>0</v>
          </cell>
        </row>
        <row r="22">
          <cell r="D22">
            <v>5636164.480689316</v>
          </cell>
          <cell r="E22">
            <v>717677.9899010166</v>
          </cell>
          <cell r="F22">
            <v>0</v>
          </cell>
          <cell r="G22">
            <v>4918486.4907883</v>
          </cell>
          <cell r="H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D24">
            <v>4964824.207607864</v>
          </cell>
          <cell r="E24">
            <v>0</v>
          </cell>
          <cell r="F24">
            <v>651946.6131202247</v>
          </cell>
          <cell r="G24">
            <v>4312877.59448764</v>
          </cell>
          <cell r="H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D26">
            <v>8769854.258939862</v>
          </cell>
          <cell r="E26">
            <v>0</v>
          </cell>
          <cell r="F26">
            <v>0</v>
          </cell>
          <cell r="G26">
            <v>8769854.258939862</v>
          </cell>
          <cell r="H26">
            <v>0</v>
          </cell>
        </row>
        <row r="72">
          <cell r="D72">
            <v>305734926.68151474</v>
          </cell>
        </row>
        <row r="91">
          <cell r="D91">
            <v>1189.5245</v>
          </cell>
          <cell r="E91">
            <v>31.5</v>
          </cell>
          <cell r="F91">
            <v>0</v>
          </cell>
          <cell r="G91">
            <v>1152</v>
          </cell>
          <cell r="H91">
            <v>6.0245</v>
          </cell>
        </row>
        <row r="92">
          <cell r="D92">
            <v>790.2</v>
          </cell>
          <cell r="E92">
            <v>409.5</v>
          </cell>
          <cell r="F92">
            <v>50</v>
          </cell>
          <cell r="G92">
            <v>330.7</v>
          </cell>
          <cell r="H92">
            <v>0</v>
          </cell>
        </row>
        <row r="93">
          <cell r="D93">
            <v>6088.999999999999</v>
          </cell>
          <cell r="E93">
            <v>2240.6666666666665</v>
          </cell>
          <cell r="F93">
            <v>92</v>
          </cell>
          <cell r="G93">
            <v>2073</v>
          </cell>
          <cell r="H93">
            <v>1683.3333333333333</v>
          </cell>
        </row>
        <row r="94">
          <cell r="D94">
            <v>12885.8</v>
          </cell>
          <cell r="E94">
            <v>11990.666666666666</v>
          </cell>
          <cell r="F94">
            <v>391</v>
          </cell>
          <cell r="G94">
            <v>504.1333333333334</v>
          </cell>
          <cell r="H94">
            <v>0</v>
          </cell>
        </row>
        <row r="95">
          <cell r="D95">
            <v>98.83333333333333</v>
          </cell>
          <cell r="E95">
            <v>98.83333333333333</v>
          </cell>
          <cell r="F95">
            <v>0</v>
          </cell>
          <cell r="G95">
            <v>0</v>
          </cell>
          <cell r="H95">
            <v>0</v>
          </cell>
        </row>
        <row r="96">
          <cell r="D96">
            <v>40.333333333333336</v>
          </cell>
          <cell r="E96">
            <v>31</v>
          </cell>
          <cell r="F96">
            <v>9.333333333333334</v>
          </cell>
          <cell r="G96">
            <v>0</v>
          </cell>
          <cell r="H96">
            <v>0</v>
          </cell>
        </row>
        <row r="97">
          <cell r="D97">
            <v>282</v>
          </cell>
          <cell r="E97">
            <v>282</v>
          </cell>
          <cell r="F97">
            <v>0</v>
          </cell>
          <cell r="G97">
            <v>0</v>
          </cell>
          <cell r="H97">
            <v>0</v>
          </cell>
        </row>
        <row r="98">
          <cell r="D98">
            <v>479</v>
          </cell>
          <cell r="E98">
            <v>429</v>
          </cell>
          <cell r="F98">
            <v>50</v>
          </cell>
          <cell r="G98">
            <v>0</v>
          </cell>
          <cell r="H98">
            <v>0</v>
          </cell>
        </row>
        <row r="99">
          <cell r="D99">
            <v>572</v>
          </cell>
          <cell r="E99">
            <v>463.3333333333333</v>
          </cell>
          <cell r="F99">
            <v>108.66666666666667</v>
          </cell>
          <cell r="G99">
            <v>0</v>
          </cell>
          <cell r="H99">
            <v>0</v>
          </cell>
        </row>
        <row r="100">
          <cell r="D100">
            <v>945</v>
          </cell>
          <cell r="E100">
            <v>825</v>
          </cell>
          <cell r="F100">
            <v>0</v>
          </cell>
          <cell r="G100">
            <v>120</v>
          </cell>
          <cell r="H100">
            <v>0</v>
          </cell>
        </row>
        <row r="101">
          <cell r="D101">
            <v>845.3333333333334</v>
          </cell>
          <cell r="E101">
            <v>712</v>
          </cell>
          <cell r="F101">
            <v>0</v>
          </cell>
          <cell r="G101">
            <v>133.33333333333334</v>
          </cell>
          <cell r="H101">
            <v>0</v>
          </cell>
        </row>
        <row r="102">
          <cell r="D102">
            <v>1106.6666666666665</v>
          </cell>
          <cell r="E102">
            <v>250</v>
          </cell>
          <cell r="F102">
            <v>0</v>
          </cell>
          <cell r="G102">
            <v>856.6666666666666</v>
          </cell>
          <cell r="H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D104">
            <v>560</v>
          </cell>
          <cell r="E104">
            <v>0</v>
          </cell>
          <cell r="F104">
            <v>130</v>
          </cell>
          <cell r="G104">
            <v>430</v>
          </cell>
          <cell r="H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D106">
            <v>1239.4</v>
          </cell>
          <cell r="E106">
            <v>0</v>
          </cell>
          <cell r="F106">
            <v>0</v>
          </cell>
          <cell r="G106">
            <v>1239.4</v>
          </cell>
          <cell r="H106">
            <v>0</v>
          </cell>
        </row>
        <row r="108">
          <cell r="D108">
            <v>30054.010684399123</v>
          </cell>
          <cell r="E108">
            <v>30054.010684399123</v>
          </cell>
          <cell r="F108">
            <v>30054.010684399123</v>
          </cell>
          <cell r="G108">
            <v>30054.010684399123</v>
          </cell>
          <cell r="H108">
            <v>30054.010684399123</v>
          </cell>
        </row>
        <row r="109">
          <cell r="D109">
            <v>31098.822473120734</v>
          </cell>
          <cell r="E109">
            <v>31098.822473120734</v>
          </cell>
          <cell r="F109">
            <v>31098.822473120734</v>
          </cell>
          <cell r="G109">
            <v>31098.822473120734</v>
          </cell>
          <cell r="H109">
            <v>31098.822473120734</v>
          </cell>
        </row>
        <row r="110">
          <cell r="D110">
            <v>18592.593812683695</v>
          </cell>
          <cell r="E110">
            <v>18592.593812683695</v>
          </cell>
          <cell r="F110">
            <v>18592.593812683695</v>
          </cell>
          <cell r="G110">
            <v>18592.593812683695</v>
          </cell>
          <cell r="H110">
            <v>18592.593812683695</v>
          </cell>
        </row>
        <row r="111">
          <cell r="D111">
            <v>17642.622292418026</v>
          </cell>
          <cell r="E111">
            <v>17642.622292418026</v>
          </cell>
          <cell r="F111">
            <v>17642.622292418026</v>
          </cell>
          <cell r="G111">
            <v>17642.622292418026</v>
          </cell>
          <cell r="H111">
            <v>17642.622292418026</v>
          </cell>
        </row>
        <row r="112">
          <cell r="D112">
            <v>29099.652674157303</v>
          </cell>
          <cell r="E112">
            <v>29099.652674157303</v>
          </cell>
          <cell r="F112">
            <v>29099.652674157303</v>
          </cell>
          <cell r="G112">
            <v>29099.652674157303</v>
          </cell>
          <cell r="H112">
            <v>29099.652674157303</v>
          </cell>
        </row>
        <row r="113">
          <cell r="D113">
            <v>21520.792179775282</v>
          </cell>
          <cell r="E113">
            <v>21520.792179775282</v>
          </cell>
          <cell r="F113">
            <v>21520.792179775282</v>
          </cell>
          <cell r="G113">
            <v>21520.792179775282</v>
          </cell>
          <cell r="H113">
            <v>21520.792179775282</v>
          </cell>
        </row>
        <row r="114">
          <cell r="D114">
            <v>14812.71245585875</v>
          </cell>
          <cell r="E114">
            <v>14812.71245585875</v>
          </cell>
          <cell r="F114">
            <v>14812.71245585875</v>
          </cell>
          <cell r="G114">
            <v>14812.71245585875</v>
          </cell>
          <cell r="H114">
            <v>14812.71245585875</v>
          </cell>
        </row>
        <row r="115">
          <cell r="D115">
            <v>17479.614256179775</v>
          </cell>
          <cell r="E115">
            <v>17479.614256179775</v>
          </cell>
          <cell r="F115">
            <v>17479.614256179775</v>
          </cell>
          <cell r="G115">
            <v>17479.614256179775</v>
          </cell>
          <cell r="H115">
            <v>17479.614256179775</v>
          </cell>
        </row>
        <row r="116">
          <cell r="D116">
            <v>19303.804101825845</v>
          </cell>
          <cell r="E116">
            <v>19303.804101825845</v>
          </cell>
          <cell r="F116">
            <v>19303.804101825845</v>
          </cell>
          <cell r="G116">
            <v>19303.804101825845</v>
          </cell>
          <cell r="H116">
            <v>19303.804101825845</v>
          </cell>
        </row>
        <row r="117">
          <cell r="D117">
            <v>12391.767285842698</v>
          </cell>
          <cell r="E117">
            <v>12391.767285842698</v>
          </cell>
          <cell r="F117">
            <v>12391.767285842698</v>
          </cell>
          <cell r="G117">
            <v>12391.767285842698</v>
          </cell>
          <cell r="H117">
            <v>12391.767285842698</v>
          </cell>
        </row>
        <row r="118">
          <cell r="D118">
            <v>7662.941575280899</v>
          </cell>
          <cell r="E118">
            <v>7662.941575280899</v>
          </cell>
          <cell r="F118">
            <v>7662.941575280899</v>
          </cell>
          <cell r="G118">
            <v>7662.941575280899</v>
          </cell>
          <cell r="H118">
            <v>7662.941575280899</v>
          </cell>
        </row>
        <row r="119">
          <cell r="D119">
            <v>5741.423919208132</v>
          </cell>
          <cell r="E119">
            <v>5741.423919208132</v>
          </cell>
          <cell r="F119">
            <v>5741.423919208132</v>
          </cell>
          <cell r="G119">
            <v>5741.423919208132</v>
          </cell>
          <cell r="H119">
            <v>5741.423919208132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D121">
            <v>10029.947894157303</v>
          </cell>
          <cell r="E121">
            <v>10029.947894157303</v>
          </cell>
          <cell r="F121">
            <v>10029.947894157303</v>
          </cell>
          <cell r="G121">
            <v>10029.947894157303</v>
          </cell>
          <cell r="H121">
            <v>10029.947894157303</v>
          </cell>
        </row>
        <row r="122">
          <cell r="D122">
            <v>10588.733991151686</v>
          </cell>
          <cell r="E122">
            <v>10588.733991151686</v>
          </cell>
          <cell r="F122">
            <v>10588.733991151686</v>
          </cell>
          <cell r="G122">
            <v>10588.733991151686</v>
          </cell>
          <cell r="H122">
            <v>10588.733991151686</v>
          </cell>
        </row>
        <row r="123">
          <cell r="D123">
            <v>7075.886928303906</v>
          </cell>
          <cell r="E123">
            <v>7075.886928303906</v>
          </cell>
          <cell r="F123">
            <v>7075.886928303906</v>
          </cell>
          <cell r="G123">
            <v>7075.886928303906</v>
          </cell>
          <cell r="H123">
            <v>7075.886928303906</v>
          </cell>
        </row>
      </sheetData>
      <sheetData sheetId="7">
        <row r="14">
          <cell r="G14">
            <v>2251.6666666666665</v>
          </cell>
        </row>
        <row r="16">
          <cell r="G16">
            <v>67933.74199679837</v>
          </cell>
          <cell r="H16">
            <v>1242.1078160519535</v>
          </cell>
        </row>
        <row r="30">
          <cell r="G30">
            <v>20651.857567026706</v>
          </cell>
          <cell r="H30">
            <v>377.60077607979383</v>
          </cell>
        </row>
        <row r="44">
          <cell r="G44">
            <v>16323.527107403017</v>
          </cell>
        </row>
        <row r="58">
          <cell r="G58">
            <v>21736.342454048365</v>
          </cell>
        </row>
        <row r="72">
          <cell r="G72">
            <v>18996.82036879147</v>
          </cell>
        </row>
      </sheetData>
      <sheetData sheetId="9">
        <row r="9">
          <cell r="E9">
            <v>3441.6658371233157</v>
          </cell>
        </row>
        <row r="13">
          <cell r="E13">
            <v>1830.7341100224717</v>
          </cell>
        </row>
        <row r="30">
          <cell r="E30">
            <v>39158.583852477954</v>
          </cell>
        </row>
        <row r="31">
          <cell r="E31">
            <v>11214.567608011534</v>
          </cell>
        </row>
        <row r="42">
          <cell r="E42">
            <v>919.0521412238371</v>
          </cell>
        </row>
        <row r="43">
          <cell r="E43">
            <v>189.9456052589033</v>
          </cell>
        </row>
        <row r="48">
          <cell r="E48">
            <v>0.09035079761515503</v>
          </cell>
        </row>
        <row r="50">
          <cell r="E50">
            <v>236.65315428968634</v>
          </cell>
        </row>
        <row r="56">
          <cell r="E56">
            <v>469.9303588530332</v>
          </cell>
        </row>
      </sheetData>
      <sheetData sheetId="10">
        <row r="5">
          <cell r="G5">
            <v>7.3509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 МУ"/>
      <sheetName val="прил. 2 МУ"/>
      <sheetName val="прил. 3 МУ"/>
      <sheetName val="послед.миля 2014"/>
      <sheetName val="ВД 2014 к ТП"/>
      <sheetName val="ВД 2013"/>
    </sheetNames>
    <sheetDataSet>
      <sheetData sheetId="0">
        <row r="38">
          <cell r="H38">
            <v>232449.59070445067</v>
          </cell>
          <cell r="K38">
            <v>422077.5732692599</v>
          </cell>
        </row>
      </sheetData>
      <sheetData sheetId="1">
        <row r="77">
          <cell r="H77">
            <v>88.49820558527541</v>
          </cell>
        </row>
      </sheetData>
      <sheetData sheetId="2">
        <row r="47">
          <cell r="H47">
            <v>26966.867414379056</v>
          </cell>
          <cell r="K47">
            <v>194153.87616718857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c@prim.drs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O10" sqref="O10"/>
    </sheetView>
  </sheetViews>
  <sheetFormatPr defaultColWidth="9.00390625" defaultRowHeight="12.75"/>
  <cols>
    <col min="3" max="3" width="19.375" style="0" customWidth="1"/>
    <col min="8" max="8" width="17.875" style="0" customWidth="1"/>
  </cols>
  <sheetData>
    <row r="1" spans="7:8" ht="13.5">
      <c r="G1" s="186" t="s">
        <v>169</v>
      </c>
      <c r="H1" s="186"/>
    </row>
    <row r="2" spans="7:8" ht="69" customHeight="1">
      <c r="G2" s="187" t="s">
        <v>120</v>
      </c>
      <c r="H2" s="187"/>
    </row>
    <row r="3" spans="1:8" ht="33" customHeight="1">
      <c r="A3" s="176"/>
      <c r="B3" s="176"/>
      <c r="C3" s="176"/>
      <c r="D3" s="176"/>
      <c r="E3" s="176"/>
      <c r="F3" s="176"/>
      <c r="G3" s="176"/>
      <c r="H3" s="176"/>
    </row>
    <row r="4" spans="1:8" ht="16.5">
      <c r="A4" s="188" t="s">
        <v>170</v>
      </c>
      <c r="B4" s="188"/>
      <c r="C4" s="188"/>
      <c r="D4" s="188"/>
      <c r="E4" s="188"/>
      <c r="F4" s="188"/>
      <c r="G4" s="188"/>
      <c r="H4" s="188"/>
    </row>
    <row r="5" spans="1:8" ht="16.5">
      <c r="A5" s="188" t="s">
        <v>171</v>
      </c>
      <c r="B5" s="188"/>
      <c r="C5" s="188"/>
      <c r="D5" s="188"/>
      <c r="E5" s="188"/>
      <c r="F5" s="188"/>
      <c r="G5" s="188"/>
      <c r="H5" s="188"/>
    </row>
    <row r="6" spans="1:8" ht="16.5">
      <c r="A6" s="188" t="s">
        <v>187</v>
      </c>
      <c r="B6" s="188"/>
      <c r="C6" s="188"/>
      <c r="D6" s="188"/>
      <c r="E6" s="188"/>
      <c r="F6" s="188"/>
      <c r="G6" s="188"/>
      <c r="H6" s="188"/>
    </row>
    <row r="7" spans="1:8" ht="16.5">
      <c r="A7" s="188" t="s">
        <v>172</v>
      </c>
      <c r="B7" s="188"/>
      <c r="C7" s="188"/>
      <c r="D7" s="188"/>
      <c r="E7" s="188"/>
      <c r="F7" s="188"/>
      <c r="G7" s="176"/>
      <c r="H7" s="176"/>
    </row>
    <row r="8" spans="1:8" ht="16.5">
      <c r="A8" s="176"/>
      <c r="B8" s="176"/>
      <c r="C8" s="176"/>
      <c r="D8" s="176"/>
      <c r="E8" s="176"/>
      <c r="F8" s="176"/>
      <c r="G8" s="176"/>
      <c r="H8" s="176"/>
    </row>
    <row r="9" spans="1:8" ht="57" customHeight="1">
      <c r="A9" s="177" t="s">
        <v>173</v>
      </c>
      <c r="B9" s="176"/>
      <c r="C9" s="176"/>
      <c r="D9" s="184" t="s">
        <v>174</v>
      </c>
      <c r="E9" s="184"/>
      <c r="F9" s="184"/>
      <c r="G9" s="184"/>
      <c r="H9" s="184"/>
    </row>
    <row r="10" spans="1:8" ht="27" customHeight="1">
      <c r="A10" s="177" t="s">
        <v>175</v>
      </c>
      <c r="B10" s="176"/>
      <c r="C10" s="176"/>
      <c r="D10" s="178" t="s">
        <v>176</v>
      </c>
      <c r="E10" s="178"/>
      <c r="F10" s="178"/>
      <c r="G10" s="178"/>
      <c r="H10" s="178"/>
    </row>
    <row r="11" spans="1:8" ht="40.5" customHeight="1">
      <c r="A11" s="185" t="s">
        <v>177</v>
      </c>
      <c r="B11" s="185"/>
      <c r="C11" s="185"/>
      <c r="D11" s="184" t="s">
        <v>188</v>
      </c>
      <c r="E11" s="184"/>
      <c r="F11" s="184"/>
      <c r="G11" s="184"/>
      <c r="H11" s="184"/>
    </row>
    <row r="12" spans="1:8" ht="41.25" customHeight="1">
      <c r="A12" s="177" t="s">
        <v>178</v>
      </c>
      <c r="B12" s="176"/>
      <c r="C12" s="176"/>
      <c r="D12" s="184" t="s">
        <v>179</v>
      </c>
      <c r="E12" s="184"/>
      <c r="F12" s="184"/>
      <c r="G12" s="184"/>
      <c r="H12" s="184"/>
    </row>
    <row r="13" spans="1:8" ht="21.75" customHeight="1">
      <c r="A13" s="176" t="s">
        <v>180</v>
      </c>
      <c r="B13" s="179"/>
      <c r="C13" s="180"/>
      <c r="D13" s="181" t="s">
        <v>181</v>
      </c>
      <c r="E13" s="182"/>
      <c r="F13" s="182"/>
      <c r="G13" s="182"/>
      <c r="H13" s="182"/>
    </row>
    <row r="14" spans="1:8" ht="21" customHeight="1">
      <c r="A14" s="176" t="s">
        <v>182</v>
      </c>
      <c r="B14" s="179"/>
      <c r="C14" s="180"/>
      <c r="D14" s="179" t="s">
        <v>189</v>
      </c>
      <c r="E14" s="178"/>
      <c r="F14" s="178"/>
      <c r="G14" s="178"/>
      <c r="H14" s="178"/>
    </row>
    <row r="15" spans="1:8" ht="25.5" customHeight="1">
      <c r="A15" s="176" t="s">
        <v>183</v>
      </c>
      <c r="B15" s="176"/>
      <c r="C15" s="176"/>
      <c r="D15" s="178" t="s">
        <v>190</v>
      </c>
      <c r="E15" s="178"/>
      <c r="F15" s="178"/>
      <c r="G15" s="178"/>
      <c r="H15" s="178"/>
    </row>
    <row r="16" spans="1:8" ht="24.75" customHeight="1">
      <c r="A16" s="176" t="s">
        <v>184</v>
      </c>
      <c r="B16" s="176"/>
      <c r="C16" s="176"/>
      <c r="D16" s="183" t="s">
        <v>191</v>
      </c>
      <c r="E16" s="178"/>
      <c r="F16" s="178"/>
      <c r="G16" s="178"/>
      <c r="H16" s="178"/>
    </row>
    <row r="17" spans="1:8" ht="27" customHeight="1">
      <c r="A17" s="176" t="s">
        <v>185</v>
      </c>
      <c r="B17" s="176"/>
      <c r="C17" s="176"/>
      <c r="D17" s="178" t="s">
        <v>192</v>
      </c>
      <c r="E17" s="178"/>
      <c r="F17" s="178"/>
      <c r="G17" s="178"/>
      <c r="H17" s="178"/>
    </row>
    <row r="18" spans="1:8" ht="22.5" customHeight="1">
      <c r="A18" s="176" t="s">
        <v>186</v>
      </c>
      <c r="B18" s="180"/>
      <c r="C18" s="180"/>
      <c r="D18" s="182" t="s">
        <v>193</v>
      </c>
      <c r="E18" s="182"/>
      <c r="F18" s="182"/>
      <c r="G18" s="182"/>
      <c r="H18" s="182"/>
    </row>
  </sheetData>
  <sheetProtection/>
  <mergeCells count="10">
    <mergeCell ref="D9:H9"/>
    <mergeCell ref="A11:C11"/>
    <mergeCell ref="D11:H11"/>
    <mergeCell ref="D12:H12"/>
    <mergeCell ref="G1:H1"/>
    <mergeCell ref="G2:H2"/>
    <mergeCell ref="A4:H4"/>
    <mergeCell ref="A5:H5"/>
    <mergeCell ref="A6:H6"/>
    <mergeCell ref="A7:F7"/>
  </mergeCells>
  <hyperlinks>
    <hyperlink ref="D16" r:id="rId1" display="doc@prim.drsk.ru 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zoomScalePageLayoutView="0" workbookViewId="0" topLeftCell="A1">
      <selection activeCell="J2" sqref="J2:K3"/>
    </sheetView>
  </sheetViews>
  <sheetFormatPr defaultColWidth="9.00390625" defaultRowHeight="12.75"/>
  <cols>
    <col min="2" max="2" width="45.125" style="0" customWidth="1"/>
  </cols>
  <sheetData>
    <row r="2" spans="10:11" ht="107.25" customHeight="1">
      <c r="J2" s="189" t="s">
        <v>194</v>
      </c>
      <c r="K2" s="189"/>
    </row>
    <row r="3" spans="10:11" ht="53.25" customHeight="1">
      <c r="J3" s="189" t="s">
        <v>195</v>
      </c>
      <c r="K3" s="189"/>
    </row>
    <row r="4" spans="2:11" ht="104.25" customHeight="1">
      <c r="B4" s="196" t="s">
        <v>112</v>
      </c>
      <c r="C4" s="196"/>
      <c r="D4" s="196"/>
      <c r="E4" s="196"/>
      <c r="F4" s="196"/>
      <c r="G4" s="196"/>
      <c r="H4" s="196"/>
      <c r="I4" s="196"/>
      <c r="J4" s="196"/>
      <c r="K4" s="196"/>
    </row>
    <row r="7" ht="13.5" thickBot="1"/>
    <row r="8" spans="2:11" ht="13.5" customHeight="1" thickBot="1">
      <c r="B8" s="197" t="s">
        <v>98</v>
      </c>
      <c r="C8" s="197" t="s">
        <v>99</v>
      </c>
      <c r="D8" s="190" t="s">
        <v>100</v>
      </c>
      <c r="E8" s="191"/>
      <c r="F8" s="191"/>
      <c r="G8" s="191"/>
      <c r="H8" s="191"/>
      <c r="I8" s="191"/>
      <c r="J8" s="191"/>
      <c r="K8" s="192"/>
    </row>
    <row r="9" spans="2:11" ht="13.5" customHeight="1" thickBot="1">
      <c r="B9" s="198"/>
      <c r="C9" s="198"/>
      <c r="D9" s="200" t="s">
        <v>101</v>
      </c>
      <c r="E9" s="201"/>
      <c r="F9" s="201"/>
      <c r="G9" s="201"/>
      <c r="H9" s="201"/>
      <c r="I9" s="201"/>
      <c r="J9" s="201"/>
      <c r="K9" s="202"/>
    </row>
    <row r="10" spans="2:11" ht="13.5" customHeight="1" thickBot="1">
      <c r="B10" s="198"/>
      <c r="C10" s="198"/>
      <c r="D10" s="190" t="s">
        <v>102</v>
      </c>
      <c r="E10" s="191"/>
      <c r="F10" s="191"/>
      <c r="G10" s="192"/>
      <c r="H10" s="193" t="s">
        <v>103</v>
      </c>
      <c r="I10" s="194"/>
      <c r="J10" s="194"/>
      <c r="K10" s="195"/>
    </row>
    <row r="11" spans="2:11" ht="53.25" thickBot="1">
      <c r="B11" s="199"/>
      <c r="C11" s="199"/>
      <c r="D11" s="129" t="s">
        <v>9</v>
      </c>
      <c r="E11" s="129" t="s">
        <v>10</v>
      </c>
      <c r="F11" s="129" t="s">
        <v>11</v>
      </c>
      <c r="G11" s="129" t="s">
        <v>12</v>
      </c>
      <c r="H11" s="130" t="s">
        <v>9</v>
      </c>
      <c r="I11" s="130" t="s">
        <v>10</v>
      </c>
      <c r="J11" s="130" t="s">
        <v>11</v>
      </c>
      <c r="K11" s="130" t="s">
        <v>12</v>
      </c>
    </row>
    <row r="12" spans="2:11" s="135" customFormat="1" ht="82.5" customHeight="1" thickBot="1">
      <c r="B12" s="131" t="s">
        <v>104</v>
      </c>
      <c r="C12" s="132" t="s">
        <v>105</v>
      </c>
      <c r="D12" s="133">
        <f aca="true" t="shared" si="0" ref="D12:K12">D13+D14+D15+D16</f>
        <v>5338.989805976594</v>
      </c>
      <c r="E12" s="133">
        <f t="shared" si="0"/>
        <v>1430.6779341669296</v>
      </c>
      <c r="F12" s="133">
        <f t="shared" si="0"/>
        <v>228.40297108170066</v>
      </c>
      <c r="G12" s="133">
        <f t="shared" si="0"/>
        <v>95.61677507143199</v>
      </c>
      <c r="H12" s="134">
        <f t="shared" si="0"/>
        <v>5338.989805976594</v>
      </c>
      <c r="I12" s="134">
        <f t="shared" si="0"/>
        <v>1430.6779341669296</v>
      </c>
      <c r="J12" s="134">
        <f t="shared" si="0"/>
        <v>228.40297108170066</v>
      </c>
      <c r="K12" s="134">
        <f t="shared" si="0"/>
        <v>95.61677507143199</v>
      </c>
    </row>
    <row r="13" spans="2:11" ht="49.5" customHeight="1" thickBot="1">
      <c r="B13" s="136" t="s">
        <v>106</v>
      </c>
      <c r="C13" s="129" t="s">
        <v>105</v>
      </c>
      <c r="D13" s="137">
        <f>'[4]СТАВКА С1 '!D10</f>
        <v>2984.599886304807</v>
      </c>
      <c r="E13" s="137">
        <f>'[4]СТАВКА С1 '!E10</f>
        <v>831.2098528576405</v>
      </c>
      <c r="F13" s="137">
        <f>'[4]СТАВКА С1 '!F10</f>
        <v>130.0787999329422</v>
      </c>
      <c r="G13" s="137">
        <f>'[4]СТАВКА С1 '!G10</f>
        <v>43.793515679618764</v>
      </c>
      <c r="H13" s="138">
        <f aca="true" t="shared" si="1" ref="H13:I16">D13</f>
        <v>2984.599886304807</v>
      </c>
      <c r="I13" s="138">
        <f t="shared" si="1"/>
        <v>831.2098528576405</v>
      </c>
      <c r="J13" s="138">
        <f>F13</f>
        <v>130.0787999329422</v>
      </c>
      <c r="K13" s="138">
        <f>G13</f>
        <v>43.793515679618764</v>
      </c>
    </row>
    <row r="14" spans="2:11" ht="57.75" customHeight="1" thickBot="1">
      <c r="B14" s="136" t="s">
        <v>107</v>
      </c>
      <c r="C14" s="129" t="s">
        <v>105</v>
      </c>
      <c r="D14" s="137">
        <f>'[4]СТАВКА С1 '!D11</f>
        <v>1598.5776738382988</v>
      </c>
      <c r="E14" s="137">
        <f>'[4]СТАВКА С1 '!E11</f>
        <v>411.80318865975795</v>
      </c>
      <c r="F14" s="137">
        <f>'[4]СТАВКА С1 '!F11</f>
        <v>67.18503634809032</v>
      </c>
      <c r="G14" s="137">
        <f>'[4]СТАВКА С1 '!G11</f>
        <v>22.62110887781564</v>
      </c>
      <c r="H14" s="138">
        <f t="shared" si="1"/>
        <v>1598.5776738382988</v>
      </c>
      <c r="I14" s="138">
        <f t="shared" si="1"/>
        <v>411.80318865975795</v>
      </c>
      <c r="J14" s="138">
        <f>F14</f>
        <v>67.18503634809032</v>
      </c>
      <c r="K14" s="138">
        <f>G14</f>
        <v>22.62110887781564</v>
      </c>
    </row>
    <row r="15" spans="2:11" ht="66" thickBot="1">
      <c r="B15" s="136" t="s">
        <v>108</v>
      </c>
      <c r="C15" s="129" t="s">
        <v>105</v>
      </c>
      <c r="D15" s="137">
        <f>'[4]СТАВКА С1 '!D12</f>
        <v>0</v>
      </c>
      <c r="E15" s="137">
        <f>'[4]СТАВКА С1 '!E12</f>
        <v>0</v>
      </c>
      <c r="F15" s="137">
        <f>'[4]СТАВКА С1 '!F12</f>
        <v>0</v>
      </c>
      <c r="G15" s="137">
        <f>'[4]СТАВКА С1 '!G12</f>
        <v>17.563701610469597</v>
      </c>
      <c r="H15" s="138">
        <f t="shared" si="1"/>
        <v>0</v>
      </c>
      <c r="I15" s="138">
        <f t="shared" si="1"/>
        <v>0</v>
      </c>
      <c r="J15" s="138">
        <f>F15</f>
        <v>0</v>
      </c>
      <c r="K15" s="138">
        <f>G15</f>
        <v>17.563701610469597</v>
      </c>
    </row>
    <row r="16" spans="2:11" ht="52.5" customHeight="1" thickBot="1">
      <c r="B16" s="136" t="s">
        <v>109</v>
      </c>
      <c r="C16" s="129" t="s">
        <v>105</v>
      </c>
      <c r="D16" s="137">
        <f>'[4]СТАВКА С1 '!D13</f>
        <v>755.8122458334885</v>
      </c>
      <c r="E16" s="137">
        <f>'[4]СТАВКА С1 '!E13</f>
        <v>187.66489264953117</v>
      </c>
      <c r="F16" s="137">
        <f>'[4]СТАВКА С1 '!F13</f>
        <v>31.13913480066812</v>
      </c>
      <c r="G16" s="137">
        <f>'[4]СТАВКА С1 '!G13</f>
        <v>11.638448903527982</v>
      </c>
      <c r="H16" s="138">
        <f t="shared" si="1"/>
        <v>755.8122458334885</v>
      </c>
      <c r="I16" s="138">
        <f t="shared" si="1"/>
        <v>187.66489264953117</v>
      </c>
      <c r="J16" s="138">
        <f>F16</f>
        <v>31.13913480066812</v>
      </c>
      <c r="K16" s="138">
        <f>G16</f>
        <v>11.638448903527982</v>
      </c>
    </row>
    <row r="17" ht="32.25" customHeight="1"/>
  </sheetData>
  <sheetProtection/>
  <mergeCells count="9">
    <mergeCell ref="J2:K2"/>
    <mergeCell ref="J3:K3"/>
    <mergeCell ref="D10:G10"/>
    <mergeCell ref="H10:K10"/>
    <mergeCell ref="B4:K4"/>
    <mergeCell ref="B8:B11"/>
    <mergeCell ref="C8:C11"/>
    <mergeCell ref="D8:K8"/>
    <mergeCell ref="D9:K9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K143"/>
  <sheetViews>
    <sheetView view="pageBreakPreview" zoomScale="67" zoomScaleNormal="75" zoomScaleSheetLayoutView="67" workbookViewId="0" topLeftCell="A1">
      <selection activeCell="F2" sqref="F2:G3"/>
    </sheetView>
  </sheetViews>
  <sheetFormatPr defaultColWidth="9.125" defaultRowHeight="12.75"/>
  <cols>
    <col min="1" max="1" width="4.875" style="2" customWidth="1"/>
    <col min="2" max="2" width="9.125" style="1" customWidth="1"/>
    <col min="3" max="3" width="92.00390625" style="2" customWidth="1"/>
    <col min="4" max="4" width="21.00390625" style="2" customWidth="1"/>
    <col min="5" max="5" width="21.375" style="2" customWidth="1"/>
    <col min="6" max="6" width="25.625" style="2" customWidth="1"/>
    <col min="7" max="12" width="16.50390625" style="2" hidden="1" customWidth="1"/>
    <col min="13" max="14" width="10.125" style="2" hidden="1" customWidth="1"/>
    <col min="15" max="15" width="9.875" style="2" hidden="1" customWidth="1"/>
    <col min="16" max="16" width="9.625" style="2" customWidth="1"/>
    <col min="17" max="17" width="10.875" style="2" customWidth="1"/>
    <col min="18" max="19" width="10.50390625" style="2" customWidth="1"/>
    <col min="20" max="20" width="10.00390625" style="2" customWidth="1"/>
    <col min="21" max="22" width="10.875" style="2" customWidth="1"/>
    <col min="23" max="23" width="11.50390625" style="2" customWidth="1"/>
    <col min="24" max="24" width="10.875" style="2" customWidth="1"/>
    <col min="25" max="25" width="10.375" style="2" customWidth="1"/>
    <col min="26" max="26" width="9.875" style="2" customWidth="1"/>
    <col min="27" max="27" width="9.375" style="2" bestFit="1" customWidth="1"/>
    <col min="28" max="16384" width="9.125" style="2" customWidth="1"/>
  </cols>
  <sheetData>
    <row r="2" spans="6:7" ht="75.75" customHeight="1">
      <c r="F2" s="189" t="s">
        <v>196</v>
      </c>
      <c r="G2" s="189"/>
    </row>
    <row r="3" spans="6:7" ht="52.5" customHeight="1">
      <c r="F3" s="189" t="s">
        <v>195</v>
      </c>
      <c r="G3" s="189"/>
    </row>
    <row r="4" spans="3:6" ht="37.5" customHeight="1">
      <c r="C4" s="205" t="s">
        <v>0</v>
      </c>
      <c r="D4" s="205"/>
      <c r="E4" s="205"/>
      <c r="F4" s="205"/>
    </row>
    <row r="5" spans="3:6" ht="77.25" customHeight="1">
      <c r="C5" s="206" t="s">
        <v>110</v>
      </c>
      <c r="D5" s="206"/>
      <c r="E5" s="206"/>
      <c r="F5" s="206"/>
    </row>
    <row r="6" spans="3:11" ht="39" customHeight="1" thickBot="1">
      <c r="C6" s="3"/>
      <c r="D6" s="3"/>
      <c r="E6" s="3"/>
      <c r="F6" s="3"/>
      <c r="K6" s="2" t="s">
        <v>97</v>
      </c>
    </row>
    <row r="7" spans="2:6" ht="82.5" customHeight="1" thickBot="1">
      <c r="B7" s="4" t="s">
        <v>1</v>
      </c>
      <c r="C7" s="5" t="s">
        <v>2</v>
      </c>
      <c r="D7" s="6" t="s">
        <v>3</v>
      </c>
      <c r="E7" s="6" t="s">
        <v>4</v>
      </c>
      <c r="F7" s="6" t="s">
        <v>5</v>
      </c>
    </row>
    <row r="8" spans="2:6" ht="77.25" customHeight="1" thickBot="1">
      <c r="B8" s="7" t="s">
        <v>6</v>
      </c>
      <c r="C8" s="8" t="s">
        <v>7</v>
      </c>
      <c r="D8" s="9">
        <f>D10+D11+D12+D13</f>
        <v>81548206.99322549</v>
      </c>
      <c r="E8" s="10"/>
      <c r="F8" s="10"/>
    </row>
    <row r="9" spans="2:6" ht="41.25" customHeight="1">
      <c r="B9" s="11"/>
      <c r="C9" s="12" t="s">
        <v>8</v>
      </c>
      <c r="D9" s="13"/>
      <c r="E9" s="13"/>
      <c r="F9" s="14"/>
    </row>
    <row r="10" spans="2:6" s="19" customFormat="1" ht="41.25" customHeight="1">
      <c r="B10" s="15"/>
      <c r="C10" s="16" t="s">
        <v>9</v>
      </c>
      <c r="D10" s="17">
        <f>E10*F10</f>
        <v>71693073.86892778</v>
      </c>
      <c r="E10" s="17">
        <f>'[4]СТАВКА С1 '!D15</f>
        <v>24021</v>
      </c>
      <c r="F10" s="18">
        <f>'[4]СТАВКА С1 '!D10</f>
        <v>2984.599886304807</v>
      </c>
    </row>
    <row r="11" spans="2:6" s="19" customFormat="1" ht="41.25" customHeight="1">
      <c r="B11" s="15"/>
      <c r="C11" s="20" t="s">
        <v>10</v>
      </c>
      <c r="D11" s="17">
        <f>E11*F11</f>
        <v>7380589.353473943</v>
      </c>
      <c r="E11" s="17">
        <f>'[4]СТАВКА С1 '!E15</f>
        <v>8879.333333333334</v>
      </c>
      <c r="F11" s="18">
        <f>'[4]СТАВКА С1 '!E10</f>
        <v>831.2098528576405</v>
      </c>
    </row>
    <row r="12" spans="2:6" s="19" customFormat="1" ht="41.25" customHeight="1">
      <c r="B12" s="15"/>
      <c r="C12" s="20" t="s">
        <v>11</v>
      </c>
      <c r="D12" s="17">
        <f>E12*F12</f>
        <v>1665268.7967415259</v>
      </c>
      <c r="E12" s="17">
        <f>'[4]СТАВКА С1 '!F15</f>
        <v>12802</v>
      </c>
      <c r="F12" s="18">
        <f>'[4]СТАВКА С1 '!F10</f>
        <v>130.0787999329422</v>
      </c>
    </row>
    <row r="13" spans="2:6" s="19" customFormat="1" ht="41.25" customHeight="1" thickBot="1">
      <c r="B13" s="15"/>
      <c r="C13" s="21" t="s">
        <v>12</v>
      </c>
      <c r="D13" s="17">
        <f>E13*F13</f>
        <v>809274.974082235</v>
      </c>
      <c r="E13" s="22">
        <f>'[4]СТАВКА С1 '!G15</f>
        <v>18479.333333333332</v>
      </c>
      <c r="F13" s="23">
        <f>'[4]СТАВКА С1 '!G10</f>
        <v>43.793515679618764</v>
      </c>
    </row>
    <row r="14" spans="2:6" ht="41.25" customHeight="1" thickTop="1">
      <c r="B14" s="11"/>
      <c r="C14" s="24" t="s">
        <v>13</v>
      </c>
      <c r="D14" s="25"/>
      <c r="E14" s="25"/>
      <c r="F14" s="26"/>
    </row>
    <row r="15" spans="2:6" s="19" customFormat="1" ht="41.25" customHeight="1">
      <c r="B15" s="15"/>
      <c r="C15" s="16" t="s">
        <v>9</v>
      </c>
      <c r="D15" s="17">
        <f>D10</f>
        <v>71693073.86892778</v>
      </c>
      <c r="E15" s="17">
        <f>E10</f>
        <v>24021</v>
      </c>
      <c r="F15" s="17">
        <f>F10</f>
        <v>2984.599886304807</v>
      </c>
    </row>
    <row r="16" spans="2:6" s="19" customFormat="1" ht="41.25" customHeight="1">
      <c r="B16" s="15"/>
      <c r="C16" s="20" t="s">
        <v>10</v>
      </c>
      <c r="D16" s="17">
        <f>D11</f>
        <v>7380589.353473943</v>
      </c>
      <c r="E16" s="17">
        <f aca="true" t="shared" si="0" ref="E16:F18">E11</f>
        <v>8879.333333333334</v>
      </c>
      <c r="F16" s="17">
        <f t="shared" si="0"/>
        <v>831.2098528576405</v>
      </c>
    </row>
    <row r="17" spans="2:6" s="19" customFormat="1" ht="41.25" customHeight="1">
      <c r="B17" s="15"/>
      <c r="C17" s="20" t="s">
        <v>11</v>
      </c>
      <c r="D17" s="17">
        <f>D12</f>
        <v>1665268.7967415259</v>
      </c>
      <c r="E17" s="17">
        <f t="shared" si="0"/>
        <v>12802</v>
      </c>
      <c r="F17" s="17">
        <f t="shared" si="0"/>
        <v>130.0787999329422</v>
      </c>
    </row>
    <row r="18" spans="2:6" s="19" customFormat="1" ht="41.25" customHeight="1" thickBot="1">
      <c r="B18" s="15"/>
      <c r="C18" s="27" t="s">
        <v>12</v>
      </c>
      <c r="D18" s="17">
        <f>D13</f>
        <v>809274.974082235</v>
      </c>
      <c r="E18" s="17">
        <f t="shared" si="0"/>
        <v>18479.333333333332</v>
      </c>
      <c r="F18" s="17">
        <f t="shared" si="0"/>
        <v>43.793515679618764</v>
      </c>
    </row>
    <row r="19" spans="2:6" ht="77.25" customHeight="1" thickBot="1">
      <c r="B19" s="7" t="s">
        <v>14</v>
      </c>
      <c r="C19" s="8" t="s">
        <v>15</v>
      </c>
      <c r="D19" s="140">
        <v>0</v>
      </c>
      <c r="E19" s="10">
        <v>0</v>
      </c>
      <c r="F19" s="10">
        <v>0</v>
      </c>
    </row>
    <row r="20" spans="2:7" ht="57" customHeight="1" thickBot="1">
      <c r="B20" s="7" t="s">
        <v>16</v>
      </c>
      <c r="C20" s="8" t="s">
        <v>113</v>
      </c>
      <c r="D20" s="141">
        <f>D21+D26+D31+D36+D41+D46+D51+D56+D61+D66+D71+D76+D81+D86+D91+D96</f>
        <v>305734926.68151474</v>
      </c>
      <c r="E20" s="141"/>
      <c r="F20" s="141"/>
      <c r="G20" s="2" t="s">
        <v>17</v>
      </c>
    </row>
    <row r="21" spans="2:7" ht="24.75" customHeight="1" thickBot="1">
      <c r="B21" s="207"/>
      <c r="C21" s="142" t="s">
        <v>18</v>
      </c>
      <c r="D21" s="143">
        <f>'[4]МУ Прил1 пр.3'!D11</f>
        <v>35276631.364075236</v>
      </c>
      <c r="E21" s="144">
        <f>'[4]МУ Прил1 пр.3'!D91</f>
        <v>1189.5245</v>
      </c>
      <c r="F21" s="144">
        <f>'[4]МУ Прил1 пр.3'!D108</f>
        <v>30054.010684399123</v>
      </c>
      <c r="G21" s="2">
        <f>F21/'[4]расч.ставок ВЛ и КЛ пр.7'!$G$5</f>
        <v>4088.480415241552</v>
      </c>
    </row>
    <row r="22" spans="2:7" ht="24.75" customHeight="1">
      <c r="B22" s="207"/>
      <c r="C22" s="145" t="s">
        <v>114</v>
      </c>
      <c r="D22" s="146">
        <f>'[4]МУ Прил1 пр.3'!E11</f>
        <v>473350.6682792862</v>
      </c>
      <c r="E22" s="146">
        <f>'[4]МУ Прил1 пр.3'!E91</f>
        <v>31.5</v>
      </c>
      <c r="F22" s="147">
        <f>'[4]МУ Прил1 пр.3'!E108</f>
        <v>30054.010684399123</v>
      </c>
      <c r="G22" s="148"/>
    </row>
    <row r="23" spans="2:7" ht="24.75" customHeight="1">
      <c r="B23" s="207"/>
      <c r="C23" s="149" t="s">
        <v>115</v>
      </c>
      <c r="D23" s="150">
        <f>'[4]МУ Прил1 пр.3'!F11</f>
        <v>0</v>
      </c>
      <c r="E23" s="150">
        <f>'[4]МУ Прил1 пр.3'!F91</f>
        <v>0</v>
      </c>
      <c r="F23" s="151">
        <f>'[4]МУ Прил1 пр.3'!F108</f>
        <v>30054.010684399123</v>
      </c>
      <c r="G23" s="148"/>
    </row>
    <row r="24" spans="2:7" ht="24.75" customHeight="1">
      <c r="B24" s="207"/>
      <c r="C24" s="149" t="s">
        <v>11</v>
      </c>
      <c r="D24" s="150">
        <f>'[4]МУ Прил1 пр.3'!G11</f>
        <v>34622220.30842779</v>
      </c>
      <c r="E24" s="150">
        <f>'[4]МУ Прил1 пр.3'!G91</f>
        <v>1152</v>
      </c>
      <c r="F24" s="151">
        <f>'[4]МУ Прил1 пр.3'!G108</f>
        <v>30054.010684399123</v>
      </c>
      <c r="G24" s="148"/>
    </row>
    <row r="25" spans="2:7" ht="30" customHeight="1" thickBot="1">
      <c r="B25" s="207"/>
      <c r="C25" s="152" t="s">
        <v>12</v>
      </c>
      <c r="D25" s="153">
        <f>'[4]МУ Прил1 пр.3'!H11</f>
        <v>181060.3873681625</v>
      </c>
      <c r="E25" s="153">
        <f>'[4]МУ Прил1 пр.3'!H91</f>
        <v>6.0245</v>
      </c>
      <c r="F25" s="154">
        <f>'[4]МУ Прил1 пр.3'!H108</f>
        <v>30054.010684399123</v>
      </c>
      <c r="G25" s="148"/>
    </row>
    <row r="26" spans="2:7" ht="32.25" customHeight="1" thickBot="1">
      <c r="B26" s="207"/>
      <c r="C26" s="142" t="s">
        <v>19</v>
      </c>
      <c r="D26" s="143">
        <f>'[4]МУ Прил1 пр.3'!D12</f>
        <v>17429335.055060513</v>
      </c>
      <c r="E26" s="144">
        <f>'[4]МУ Прил1 пр.3'!D92</f>
        <v>790.2</v>
      </c>
      <c r="F26" s="144">
        <f>'[4]МУ Прил1 пр.3'!D109</f>
        <v>31098.822473120734</v>
      </c>
      <c r="G26" s="2">
        <f>F26/'[4]расч.ставок ВЛ и КЛ пр.7'!$G$5</f>
        <v>4230.614274867123</v>
      </c>
    </row>
    <row r="27" spans="2:7" ht="29.25" customHeight="1">
      <c r="B27" s="207"/>
      <c r="C27" s="145" t="s">
        <v>114</v>
      </c>
      <c r="D27" s="146">
        <f>'[4]МУ Прил1 пр.3'!E12</f>
        <v>6367483.901371471</v>
      </c>
      <c r="E27" s="146">
        <f>'[4]МУ Прил1 пр.3'!E92</f>
        <v>409.5</v>
      </c>
      <c r="F27" s="147">
        <f>'[4]МУ Прил1 пр.3'!E109</f>
        <v>31098.822473120734</v>
      </c>
      <c r="G27" s="148"/>
    </row>
    <row r="28" spans="2:7" ht="31.5" customHeight="1">
      <c r="B28" s="207"/>
      <c r="C28" s="149" t="s">
        <v>115</v>
      </c>
      <c r="D28" s="150">
        <f>'[4]МУ Прил1 пр.3'!F12</f>
        <v>777470.5618280184</v>
      </c>
      <c r="E28" s="150">
        <f>'[4]МУ Прил1 пр.3'!F92</f>
        <v>50</v>
      </c>
      <c r="F28" s="151">
        <f>'[4]МУ Прил1 пр.3'!F109</f>
        <v>31098.822473120734</v>
      </c>
      <c r="G28" s="148"/>
    </row>
    <row r="29" spans="2:7" ht="45" customHeight="1">
      <c r="B29" s="207"/>
      <c r="C29" s="149" t="s">
        <v>11</v>
      </c>
      <c r="D29" s="150">
        <f>'[4]МУ Прил1 пр.3'!G12</f>
        <v>10284380.591861026</v>
      </c>
      <c r="E29" s="150">
        <f>'[4]МУ Прил1 пр.3'!G92</f>
        <v>330.7</v>
      </c>
      <c r="F29" s="151">
        <f>'[4]МУ Прил1 пр.3'!G109</f>
        <v>31098.822473120734</v>
      </c>
      <c r="G29" s="148"/>
    </row>
    <row r="30" spans="2:7" ht="39" customHeight="1" thickBot="1">
      <c r="B30" s="207"/>
      <c r="C30" s="152" t="s">
        <v>12</v>
      </c>
      <c r="D30" s="153">
        <f>'[4]МУ Прил1 пр.3'!H12</f>
        <v>0</v>
      </c>
      <c r="E30" s="153">
        <f>'[4]МУ Прил1 пр.3'!H92</f>
        <v>0</v>
      </c>
      <c r="F30" s="154">
        <f>'[4]МУ Прил1 пр.3'!H109</f>
        <v>31098.822473120734</v>
      </c>
      <c r="G30" s="148"/>
    </row>
    <row r="31" spans="2:7" ht="51.75" customHeight="1" thickBot="1">
      <c r="B31" s="207"/>
      <c r="C31" s="142" t="s">
        <v>116</v>
      </c>
      <c r="D31" s="143">
        <f>'[4]МУ Прил1 пр.3'!D13</f>
        <v>91525141.80857094</v>
      </c>
      <c r="E31" s="144">
        <f>'[4]МУ Прил1 пр.3'!D93</f>
        <v>6088.999999999999</v>
      </c>
      <c r="F31" s="144">
        <f>'[4]МУ Прил1 пр.3'!D110</f>
        <v>18592.593812683695</v>
      </c>
      <c r="G31" s="2">
        <f>F31/'[4]расч.ставок ВЛ и КЛ пр.7'!$G$5</f>
        <v>2529.294890786665</v>
      </c>
    </row>
    <row r="32" spans="2:7" ht="51.75" customHeight="1">
      <c r="B32" s="207"/>
      <c r="C32" s="145" t="s">
        <v>114</v>
      </c>
      <c r="D32" s="146">
        <f>'[4]МУ Прил1 пр.3'!E13</f>
        <v>20829902.601476632</v>
      </c>
      <c r="E32" s="146">
        <f>'[4]МУ Прил1 пр.3'!E93</f>
        <v>2240.6666666666665</v>
      </c>
      <c r="F32" s="147">
        <f>'[4]МУ Прил1 пр.3'!E110</f>
        <v>18592.593812683695</v>
      </c>
      <c r="G32" s="148"/>
    </row>
    <row r="33" spans="2:7" ht="51.75" customHeight="1">
      <c r="B33" s="207"/>
      <c r="C33" s="149" t="s">
        <v>115</v>
      </c>
      <c r="D33" s="150">
        <f>'[4]МУ Прил1 пр.3'!F13</f>
        <v>855259.31538345</v>
      </c>
      <c r="E33" s="150">
        <f>'[4]МУ Прил1 пр.3'!F93</f>
        <v>92</v>
      </c>
      <c r="F33" s="151">
        <f>'[4]МУ Прил1 пр.3'!F110</f>
        <v>18592.593812683695</v>
      </c>
      <c r="G33" s="148"/>
    </row>
    <row r="34" spans="2:7" ht="51.75" customHeight="1">
      <c r="B34" s="207"/>
      <c r="C34" s="149" t="s">
        <v>11</v>
      </c>
      <c r="D34" s="150">
        <f>'[4]МУ Прил1 пр.3'!G13</f>
        <v>38542446.973693304</v>
      </c>
      <c r="E34" s="150">
        <f>'[4]МУ Прил1 пр.3'!G93</f>
        <v>2073</v>
      </c>
      <c r="F34" s="151">
        <f>'[4]МУ Прил1 пр.3'!G110</f>
        <v>18592.593812683695</v>
      </c>
      <c r="G34" s="148"/>
    </row>
    <row r="35" spans="2:7" ht="51.75" customHeight="1" thickBot="1">
      <c r="B35" s="207"/>
      <c r="C35" s="152" t="s">
        <v>12</v>
      </c>
      <c r="D35" s="153">
        <f>'[4]МУ Прил1 пр.3'!H13</f>
        <v>31297532.91801755</v>
      </c>
      <c r="E35" s="153">
        <f>'[4]МУ Прил1 пр.3'!H93</f>
        <v>1683.3333333333333</v>
      </c>
      <c r="F35" s="154">
        <f>'[4]МУ Прил1 пр.3'!H110</f>
        <v>18592.593812683695</v>
      </c>
      <c r="G35" s="148"/>
    </row>
    <row r="36" spans="2:7" ht="45" customHeight="1" thickBot="1">
      <c r="B36" s="207"/>
      <c r="C36" s="142" t="s">
        <v>20</v>
      </c>
      <c r="D36" s="143">
        <f>'[4]МУ Прил1 пр.3'!D14</f>
        <v>118116768.16032892</v>
      </c>
      <c r="E36" s="144">
        <f>'[4]МУ Прил1 пр.3'!D94</f>
        <v>12885.8</v>
      </c>
      <c r="F36" s="144">
        <f>'[4]МУ Прил1 пр.3'!D111</f>
        <v>17642.622292418026</v>
      </c>
      <c r="G36" s="2">
        <f>F36/'[4]расч.ставок ВЛ и КЛ пр.7'!$G$5</f>
        <v>2400.062889226901</v>
      </c>
    </row>
    <row r="37" spans="2:7" ht="38.25" customHeight="1">
      <c r="B37" s="207"/>
      <c r="C37" s="145" t="s">
        <v>114</v>
      </c>
      <c r="D37" s="146">
        <f>'[4]МУ Прил1 пр.3'!E14</f>
        <v>105773401.51714353</v>
      </c>
      <c r="E37" s="146">
        <f>'[4]МУ Прил1 пр.3'!E94</f>
        <v>11990.666666666666</v>
      </c>
      <c r="F37" s="147">
        <f>'[4]МУ Прил1 пр.3'!E111</f>
        <v>17642.622292418026</v>
      </c>
      <c r="G37" s="148"/>
    </row>
    <row r="38" spans="2:7" ht="41.25" customHeight="1">
      <c r="B38" s="207"/>
      <c r="C38" s="149" t="s">
        <v>115</v>
      </c>
      <c r="D38" s="150">
        <f>'[4]МУ Прил1 пр.3'!F14</f>
        <v>3449132.658167724</v>
      </c>
      <c r="E38" s="150">
        <f>'[4]МУ Прил1 пр.3'!F94</f>
        <v>391</v>
      </c>
      <c r="F38" s="151">
        <f>'[4]МУ Прил1 пр.3'!F111</f>
        <v>17642.622292418026</v>
      </c>
      <c r="G38" s="148"/>
    </row>
    <row r="39" spans="2:7" s="19" customFormat="1" ht="41.25" customHeight="1">
      <c r="B39" s="207"/>
      <c r="C39" s="149" t="s">
        <v>11</v>
      </c>
      <c r="D39" s="150">
        <f>'[4]МУ Прил1 пр.3'!G14</f>
        <v>8894233.985017674</v>
      </c>
      <c r="E39" s="150">
        <f>'[4]МУ Прил1 пр.3'!G94</f>
        <v>504.1333333333334</v>
      </c>
      <c r="F39" s="151">
        <f>'[4]МУ Прил1 пр.3'!G111</f>
        <v>17642.622292418026</v>
      </c>
      <c r="G39" s="148"/>
    </row>
    <row r="40" spans="2:7" s="19" customFormat="1" ht="41.25" customHeight="1" thickBot="1">
      <c r="B40" s="207"/>
      <c r="C40" s="152" t="s">
        <v>12</v>
      </c>
      <c r="D40" s="153">
        <f>'[4]МУ Прил1 пр.3'!H14</f>
        <v>0</v>
      </c>
      <c r="E40" s="153">
        <f>'[4]МУ Прил1 пр.3'!H94</f>
        <v>0</v>
      </c>
      <c r="F40" s="154">
        <f>'[4]МУ Прил1 пр.3'!H111</f>
        <v>17642.622292418026</v>
      </c>
      <c r="G40" s="148"/>
    </row>
    <row r="41" spans="2:7" s="19" customFormat="1" ht="41.25" customHeight="1" thickBot="1">
      <c r="B41" s="207"/>
      <c r="C41" s="142" t="s">
        <v>21</v>
      </c>
      <c r="D41" s="143">
        <f>'[4]МУ Прил1 пр.3'!D15</f>
        <v>1438007.8363146067</v>
      </c>
      <c r="E41" s="144">
        <f>'[4]МУ Прил1 пр.3'!D95</f>
        <v>98.83333333333333</v>
      </c>
      <c r="F41" s="144">
        <f>'[4]МУ Прил1 пр.3'!D112</f>
        <v>29099.652674157303</v>
      </c>
      <c r="G41" s="2">
        <f>F41/'[1]расч.ставок ВЛ и КЛ'!$G$5</f>
        <v>3958.6516853932585</v>
      </c>
    </row>
    <row r="42" spans="2:7" s="19" customFormat="1" ht="41.25" customHeight="1">
      <c r="B42" s="207"/>
      <c r="C42" s="145" t="s">
        <v>114</v>
      </c>
      <c r="D42" s="146">
        <f>'[4]МУ Прил1 пр.3'!E15</f>
        <v>1438007.8363146067</v>
      </c>
      <c r="E42" s="146">
        <f>'[4]МУ Прил1 пр.3'!E95</f>
        <v>98.83333333333333</v>
      </c>
      <c r="F42" s="147">
        <f>'[4]МУ Прил1 пр.3'!E112</f>
        <v>29099.652674157303</v>
      </c>
      <c r="G42" s="148"/>
    </row>
    <row r="43" spans="2:7" ht="41.25" customHeight="1">
      <c r="B43" s="207"/>
      <c r="C43" s="149" t="s">
        <v>115</v>
      </c>
      <c r="D43" s="150">
        <f>'[4]МУ Прил1 пр.3'!F15</f>
        <v>0</v>
      </c>
      <c r="E43" s="150">
        <f>'[4]МУ Прил1 пр.3'!F95</f>
        <v>0</v>
      </c>
      <c r="F43" s="151">
        <f>'[4]МУ Прил1 пр.3'!F112</f>
        <v>29099.652674157303</v>
      </c>
      <c r="G43" s="148"/>
    </row>
    <row r="44" spans="2:7" s="19" customFormat="1" ht="41.25" customHeight="1">
      <c r="B44" s="207"/>
      <c r="C44" s="149" t="s">
        <v>11</v>
      </c>
      <c r="D44" s="150">
        <f>'[4]МУ Прил1 пр.3'!G15</f>
        <v>0</v>
      </c>
      <c r="E44" s="150">
        <f>'[4]МУ Прил1 пр.3'!G95</f>
        <v>0</v>
      </c>
      <c r="F44" s="151">
        <f>'[4]МУ Прил1 пр.3'!G112</f>
        <v>29099.652674157303</v>
      </c>
      <c r="G44" s="148"/>
    </row>
    <row r="45" spans="2:7" s="19" customFormat="1" ht="41.25" customHeight="1" thickBot="1">
      <c r="B45" s="207"/>
      <c r="C45" s="152" t="s">
        <v>12</v>
      </c>
      <c r="D45" s="153">
        <f>'[4]МУ Прил1 пр.3'!H15</f>
        <v>0</v>
      </c>
      <c r="E45" s="153">
        <f>'[4]МУ Прил1 пр.3'!H95</f>
        <v>0</v>
      </c>
      <c r="F45" s="154">
        <f>'[4]МУ Прил1 пр.3'!H112</f>
        <v>29099.652674157303</v>
      </c>
      <c r="G45" s="148"/>
    </row>
    <row r="46" spans="2:7" s="19" customFormat="1" ht="41.25" customHeight="1" thickBot="1">
      <c r="B46" s="207"/>
      <c r="C46" s="142" t="s">
        <v>22</v>
      </c>
      <c r="D46" s="143">
        <f>'[4]МУ Прил1 пр.3'!D16</f>
        <v>434002.6422921349</v>
      </c>
      <c r="E46" s="144">
        <f>'[4]МУ Прил1 пр.3'!D96</f>
        <v>40.333333333333336</v>
      </c>
      <c r="F46" s="144">
        <f>'[4]МУ Прил1 пр.3'!D113</f>
        <v>21520.792179775282</v>
      </c>
      <c r="G46" s="2">
        <f>F46/'[1]расч.ставок ВЛ и КЛ'!$G$5</f>
        <v>2927.6404494382023</v>
      </c>
    </row>
    <row r="47" spans="2:7" s="19" customFormat="1" ht="41.25" customHeight="1">
      <c r="B47" s="207"/>
      <c r="C47" s="145" t="s">
        <v>114</v>
      </c>
      <c r="D47" s="146">
        <f>'[4]МУ Прил1 пр.3'!E16</f>
        <v>333572.27878651686</v>
      </c>
      <c r="E47" s="146">
        <f>'[4]МУ Прил1 пр.3'!E96</f>
        <v>31</v>
      </c>
      <c r="F47" s="147">
        <f>'[4]МУ Прил1 пр.3'!E113</f>
        <v>21520.792179775282</v>
      </c>
      <c r="G47" s="148"/>
    </row>
    <row r="48" spans="2:7" ht="44.25" customHeight="1">
      <c r="B48" s="207"/>
      <c r="C48" s="149" t="s">
        <v>115</v>
      </c>
      <c r="D48" s="150">
        <f>'[4]МУ Прил1 пр.3'!F16</f>
        <v>100430.36350561799</v>
      </c>
      <c r="E48" s="150">
        <f>'[4]МУ Прил1 пр.3'!F96</f>
        <v>9.333333333333334</v>
      </c>
      <c r="F48" s="151">
        <f>'[4]МУ Прил1 пр.3'!F113</f>
        <v>21520.792179775282</v>
      </c>
      <c r="G48" s="148"/>
    </row>
    <row r="49" spans="2:7" ht="41.25" customHeight="1">
      <c r="B49" s="207"/>
      <c r="C49" s="149" t="s">
        <v>11</v>
      </c>
      <c r="D49" s="150">
        <f>'[4]МУ Прил1 пр.3'!G16</f>
        <v>0</v>
      </c>
      <c r="E49" s="150">
        <f>'[4]МУ Прил1 пр.3'!G96</f>
        <v>0</v>
      </c>
      <c r="F49" s="151">
        <f>'[4]МУ Прил1 пр.3'!G113</f>
        <v>21520.792179775282</v>
      </c>
      <c r="G49" s="148"/>
    </row>
    <row r="50" spans="2:7" s="19" customFormat="1" ht="41.25" customHeight="1" thickBot="1">
      <c r="B50" s="207"/>
      <c r="C50" s="152" t="s">
        <v>12</v>
      </c>
      <c r="D50" s="153">
        <f>'[4]МУ Прил1 пр.3'!H16</f>
        <v>0</v>
      </c>
      <c r="E50" s="153">
        <f>'[4]МУ Прил1 пр.3'!H96</f>
        <v>0</v>
      </c>
      <c r="F50" s="154">
        <f>'[4]МУ Прил1 пр.3'!H113</f>
        <v>21520.792179775282</v>
      </c>
      <c r="G50" s="148"/>
    </row>
    <row r="51" spans="2:7" s="19" customFormat="1" ht="41.25" customHeight="1" thickBot="1">
      <c r="B51" s="207"/>
      <c r="C51" s="142" t="s">
        <v>23</v>
      </c>
      <c r="D51" s="143">
        <f>'[4]МУ Прил1 пр.3'!D17</f>
        <v>2088592.4562760836</v>
      </c>
      <c r="E51" s="144">
        <f>'[4]МУ Прил1 пр.3'!D97</f>
        <v>282</v>
      </c>
      <c r="F51" s="144">
        <f>'[4]МУ Прил1 пр.3'!D114</f>
        <v>14812.71245585875</v>
      </c>
      <c r="G51" s="2">
        <f>F51/'[4]расч.ставок ВЛ и КЛ пр.7'!$G$5</f>
        <v>2015.088282504013</v>
      </c>
    </row>
    <row r="52" spans="2:7" s="19" customFormat="1" ht="41.25" customHeight="1">
      <c r="B52" s="207"/>
      <c r="C52" s="145" t="s">
        <v>114</v>
      </c>
      <c r="D52" s="146">
        <f>'[4]МУ Прил1 пр.3'!E17</f>
        <v>2088592.4562760836</v>
      </c>
      <c r="E52" s="146">
        <f>'[4]МУ Прил1 пр.3'!E97</f>
        <v>282</v>
      </c>
      <c r="F52" s="147">
        <f>'[4]МУ Прил1 пр.3'!E114</f>
        <v>14812.71245585875</v>
      </c>
      <c r="G52" s="148"/>
    </row>
    <row r="53" spans="2:7" s="19" customFormat="1" ht="41.25" customHeight="1">
      <c r="B53" s="207"/>
      <c r="C53" s="149" t="s">
        <v>115</v>
      </c>
      <c r="D53" s="150">
        <f>'[4]МУ Прил1 пр.3'!F17</f>
        <v>0</v>
      </c>
      <c r="E53" s="150">
        <f>'[4]МУ Прил1 пр.3'!F97</f>
        <v>0</v>
      </c>
      <c r="F53" s="151">
        <f>'[4]МУ Прил1 пр.3'!F114</f>
        <v>14812.71245585875</v>
      </c>
      <c r="G53" s="148"/>
    </row>
    <row r="54" spans="2:7" ht="41.25" customHeight="1">
      <c r="B54" s="207"/>
      <c r="C54" s="149" t="s">
        <v>11</v>
      </c>
      <c r="D54" s="150">
        <f>'[4]МУ Прил1 пр.3'!G17</f>
        <v>0</v>
      </c>
      <c r="E54" s="150">
        <f>'[4]МУ Прил1 пр.3'!G97</f>
        <v>0</v>
      </c>
      <c r="F54" s="151">
        <f>'[4]МУ Прил1 пр.3'!G114</f>
        <v>14812.71245585875</v>
      </c>
      <c r="G54" s="148"/>
    </row>
    <row r="55" spans="2:7" s="19" customFormat="1" ht="41.25" customHeight="1" thickBot="1">
      <c r="B55" s="207"/>
      <c r="C55" s="152" t="s">
        <v>12</v>
      </c>
      <c r="D55" s="153">
        <f>'[4]МУ Прил1 пр.3'!H17</f>
        <v>0</v>
      </c>
      <c r="E55" s="153">
        <f>'[4]МУ Прил1 пр.3'!H97</f>
        <v>0</v>
      </c>
      <c r="F55" s="154">
        <f>'[4]МУ Прил1 пр.3'!H114</f>
        <v>14812.71245585875</v>
      </c>
      <c r="G55" s="148"/>
    </row>
    <row r="56" spans="2:7" s="19" customFormat="1" ht="41.25" customHeight="1" thickBot="1">
      <c r="B56" s="207"/>
      <c r="C56" s="142" t="s">
        <v>24</v>
      </c>
      <c r="D56" s="143">
        <f>'[4]МУ Прил1 пр.3'!D18</f>
        <v>4186367.614355056</v>
      </c>
      <c r="E56" s="144">
        <f>'[4]МУ Прил1 пр.3'!D98</f>
        <v>479</v>
      </c>
      <c r="F56" s="144">
        <f>'[4]МУ Прил1 пр.3'!D115</f>
        <v>17479.614256179775</v>
      </c>
      <c r="G56" s="2">
        <f>F56/'[4]расч.ставок ВЛ и КЛ пр.7'!$G$5</f>
        <v>2377.887640449438</v>
      </c>
    </row>
    <row r="57" spans="2:7" s="19" customFormat="1" ht="41.25" customHeight="1">
      <c r="B57" s="207"/>
      <c r="C57" s="145" t="s">
        <v>114</v>
      </c>
      <c r="D57" s="146">
        <f>'[4]МУ Прил1 пр.3'!E18</f>
        <v>3749377.2579505616</v>
      </c>
      <c r="E57" s="146">
        <f>'[4]МУ Прил1 пр.3'!E98</f>
        <v>429</v>
      </c>
      <c r="F57" s="147">
        <f>'[4]МУ Прил1 пр.3'!E115</f>
        <v>17479.614256179775</v>
      </c>
      <c r="G57" s="148"/>
    </row>
    <row r="58" spans="2:7" s="19" customFormat="1" ht="41.25" customHeight="1">
      <c r="B58" s="207"/>
      <c r="C58" s="149" t="s">
        <v>115</v>
      </c>
      <c r="D58" s="150">
        <f>'[4]МУ Прил1 пр.3'!F18</f>
        <v>436990.3564044944</v>
      </c>
      <c r="E58" s="150">
        <f>'[4]МУ Прил1 пр.3'!F98</f>
        <v>50</v>
      </c>
      <c r="F58" s="151">
        <f>'[4]МУ Прил1 пр.3'!F115</f>
        <v>17479.614256179775</v>
      </c>
      <c r="G58" s="148"/>
    </row>
    <row r="59" spans="2:7" ht="42" customHeight="1">
      <c r="B59" s="207"/>
      <c r="C59" s="149" t="s">
        <v>11</v>
      </c>
      <c r="D59" s="150">
        <f>'[4]МУ Прил1 пр.3'!G18</f>
        <v>0</v>
      </c>
      <c r="E59" s="150">
        <f>'[4]МУ Прил1 пр.3'!G98</f>
        <v>0</v>
      </c>
      <c r="F59" s="151">
        <f>'[4]МУ Прил1 пр.3'!G115</f>
        <v>17479.614256179775</v>
      </c>
      <c r="G59" s="148"/>
    </row>
    <row r="60" spans="2:7" ht="41.25" customHeight="1" thickBot="1">
      <c r="B60" s="207"/>
      <c r="C60" s="152" t="s">
        <v>12</v>
      </c>
      <c r="D60" s="153">
        <f>'[4]МУ Прил1 пр.3'!H18</f>
        <v>0</v>
      </c>
      <c r="E60" s="153">
        <f>'[4]МУ Прил1 пр.3'!H98</f>
        <v>0</v>
      </c>
      <c r="F60" s="154">
        <f>'[4]МУ Прил1 пр.3'!H115</f>
        <v>17479.614256179775</v>
      </c>
      <c r="G60" s="148"/>
    </row>
    <row r="61" spans="2:7" s="19" customFormat="1" ht="41.25" customHeight="1" thickBot="1">
      <c r="B61" s="207"/>
      <c r="C61" s="142" t="s">
        <v>25</v>
      </c>
      <c r="D61" s="143">
        <f>'[4]МУ Прил1 пр.3'!D19</f>
        <v>5520887.973122192</v>
      </c>
      <c r="E61" s="144">
        <f>'[4]МУ Прил1 пр.3'!D99</f>
        <v>572</v>
      </c>
      <c r="F61" s="144">
        <f>'[4]МУ Прил1 пр.3'!D116</f>
        <v>19303.804101825845</v>
      </c>
      <c r="G61" s="2">
        <f>F61/'[4]расч.ставок ВЛ и КЛ пр.7'!$G$5</f>
        <v>2626.046348314607</v>
      </c>
    </row>
    <row r="62" spans="2:7" s="19" customFormat="1" ht="41.25" customHeight="1">
      <c r="B62" s="207"/>
      <c r="C62" s="145" t="s">
        <v>114</v>
      </c>
      <c r="D62" s="146">
        <f>'[4]МУ Прил1 пр.3'!E19</f>
        <v>4472047.950256321</v>
      </c>
      <c r="E62" s="146">
        <f>'[4]МУ Прил1 пр.3'!E99</f>
        <v>463.3333333333333</v>
      </c>
      <c r="F62" s="147">
        <f>'[4]МУ Прил1 пр.3'!E116</f>
        <v>19303.804101825845</v>
      </c>
      <c r="G62" s="148"/>
    </row>
    <row r="63" spans="2:7" s="19" customFormat="1" ht="41.25" customHeight="1">
      <c r="B63" s="207"/>
      <c r="C63" s="149" t="s">
        <v>115</v>
      </c>
      <c r="D63" s="150">
        <f>'[4]МУ Прил1 пр.3'!F19</f>
        <v>1048840.022865871</v>
      </c>
      <c r="E63" s="150">
        <f>'[4]МУ Прил1 пр.3'!F99</f>
        <v>108.66666666666667</v>
      </c>
      <c r="F63" s="151">
        <f>'[4]МУ Прил1 пр.3'!F116</f>
        <v>19303.804101825845</v>
      </c>
      <c r="G63" s="148"/>
    </row>
    <row r="64" spans="2:7" s="19" customFormat="1" ht="41.25" customHeight="1">
      <c r="B64" s="207"/>
      <c r="C64" s="149" t="s">
        <v>11</v>
      </c>
      <c r="D64" s="150">
        <f>'[4]МУ Прил1 пр.3'!G19</f>
        <v>0</v>
      </c>
      <c r="E64" s="150">
        <f>'[4]МУ Прил1 пр.3'!G99</f>
        <v>0</v>
      </c>
      <c r="F64" s="151">
        <f>'[4]МУ Прил1 пр.3'!G116</f>
        <v>19303.804101825845</v>
      </c>
      <c r="G64" s="148"/>
    </row>
    <row r="65" spans="2:7" ht="41.25" customHeight="1" thickBot="1">
      <c r="B65" s="207"/>
      <c r="C65" s="152" t="s">
        <v>12</v>
      </c>
      <c r="D65" s="153">
        <f>'[4]МУ Прил1 пр.3'!H19</f>
        <v>0</v>
      </c>
      <c r="E65" s="153">
        <f>'[4]МУ Прил1 пр.3'!H99</f>
        <v>0</v>
      </c>
      <c r="F65" s="154">
        <f>'[4]МУ Прил1 пр.3'!H116</f>
        <v>19303.804101825845</v>
      </c>
      <c r="G65" s="148"/>
    </row>
    <row r="66" spans="2:7" s="19" customFormat="1" ht="41.25" customHeight="1" thickBot="1">
      <c r="B66" s="207"/>
      <c r="C66" s="142" t="s">
        <v>26</v>
      </c>
      <c r="D66" s="143">
        <f>'[4]МУ Прил1 пр.3'!D20</f>
        <v>6598616.079711236</v>
      </c>
      <c r="E66" s="144">
        <f>'[4]МУ Прил1 пр.3'!D100</f>
        <v>945</v>
      </c>
      <c r="F66" s="144">
        <f>'[4]МУ Прил1 пр.3'!D117</f>
        <v>12391.767285842698</v>
      </c>
      <c r="G66" s="2">
        <f>F66/'[4]расч.ставок ВЛ и КЛ пр.7'!$G$5</f>
        <v>1685.7483146067416</v>
      </c>
    </row>
    <row r="67" spans="2:7" s="19" customFormat="1" ht="41.25" customHeight="1">
      <c r="B67" s="207"/>
      <c r="C67" s="145" t="s">
        <v>114</v>
      </c>
      <c r="D67" s="146">
        <f>'[4]МУ Прил1 пр.3'!E20</f>
        <v>5111604.005410112</v>
      </c>
      <c r="E67" s="146">
        <f>'[4]МУ Прил1 пр.3'!E100</f>
        <v>825</v>
      </c>
      <c r="F67" s="147">
        <f>'[4]МУ Прил1 пр.3'!E117</f>
        <v>12391.767285842698</v>
      </c>
      <c r="G67" s="148"/>
    </row>
    <row r="68" spans="2:7" s="19" customFormat="1" ht="41.25" customHeight="1">
      <c r="B68" s="207"/>
      <c r="C68" s="149" t="s">
        <v>115</v>
      </c>
      <c r="D68" s="150">
        <f>'[4]МУ Прил1 пр.3'!F20</f>
        <v>0</v>
      </c>
      <c r="E68" s="150">
        <f>'[4]МУ Прил1 пр.3'!F100</f>
        <v>0</v>
      </c>
      <c r="F68" s="151">
        <f>'[4]МУ Прил1 пр.3'!F117</f>
        <v>12391.767285842698</v>
      </c>
      <c r="G68" s="148"/>
    </row>
    <row r="69" spans="2:7" s="19" customFormat="1" ht="41.25" customHeight="1">
      <c r="B69" s="207"/>
      <c r="C69" s="149" t="s">
        <v>11</v>
      </c>
      <c r="D69" s="150">
        <f>'[4]МУ Прил1 пр.3'!G20</f>
        <v>1487012.0743011236</v>
      </c>
      <c r="E69" s="150">
        <f>'[4]МУ Прил1 пр.3'!G100</f>
        <v>120</v>
      </c>
      <c r="F69" s="151">
        <f>'[4]МУ Прил1 пр.3'!G117</f>
        <v>12391.767285842698</v>
      </c>
      <c r="G69" s="148"/>
    </row>
    <row r="70" spans="2:7" s="19" customFormat="1" ht="41.25" customHeight="1" thickBot="1">
      <c r="B70" s="207"/>
      <c r="C70" s="152" t="s">
        <v>12</v>
      </c>
      <c r="D70" s="153">
        <f>'[4]МУ Прил1 пр.3'!H20</f>
        <v>0</v>
      </c>
      <c r="E70" s="153">
        <f>'[4]МУ Прил1 пр.3'!H100</f>
        <v>0</v>
      </c>
      <c r="F70" s="154">
        <f>'[4]МУ Прил1 пр.3'!H117</f>
        <v>12391.767285842698</v>
      </c>
      <c r="G70" s="148"/>
    </row>
    <row r="71" spans="2:7" s="30" customFormat="1" ht="30.75" customHeight="1" thickBot="1">
      <c r="B71" s="207"/>
      <c r="C71" s="142" t="s">
        <v>27</v>
      </c>
      <c r="D71" s="143">
        <f>'[4]МУ Прил1 пр.3'!D21</f>
        <v>3749732.744170787</v>
      </c>
      <c r="E71" s="144">
        <f>'[4]МУ Прил1 пр.3'!D101</f>
        <v>845.3333333333334</v>
      </c>
      <c r="F71" s="144">
        <f>'[4]МУ Прил1 пр.3'!D118</f>
        <v>7662.941575280899</v>
      </c>
      <c r="G71" s="2">
        <f>F71/'[4]расч.ставок ВЛ и КЛ пр.7'!$G$5</f>
        <v>1042.4494382022472</v>
      </c>
    </row>
    <row r="72" spans="2:7" s="30" customFormat="1" ht="30" customHeight="1">
      <c r="B72" s="207"/>
      <c r="C72" s="145" t="s">
        <v>114</v>
      </c>
      <c r="D72" s="146">
        <f>'[4]МУ Прил1 пр.3'!E21</f>
        <v>2728007.2008</v>
      </c>
      <c r="E72" s="146">
        <f>'[4]МУ Прил1 пр.3'!E101</f>
        <v>712</v>
      </c>
      <c r="F72" s="147">
        <f>'[4]МУ Прил1 пр.3'!E118</f>
        <v>7662.941575280899</v>
      </c>
      <c r="G72" s="148"/>
    </row>
    <row r="73" spans="2:7" s="35" customFormat="1" ht="18">
      <c r="B73" s="207"/>
      <c r="C73" s="149" t="s">
        <v>115</v>
      </c>
      <c r="D73" s="150">
        <f>'[4]МУ Прил1 пр.3'!F21</f>
        <v>0</v>
      </c>
      <c r="E73" s="150">
        <f>'[4]МУ Прил1 пр.3'!F101</f>
        <v>0</v>
      </c>
      <c r="F73" s="151">
        <f>'[4]МУ Прил1 пр.3'!F118</f>
        <v>7662.941575280899</v>
      </c>
      <c r="G73" s="148"/>
    </row>
    <row r="74" spans="2:7" s="35" customFormat="1" ht="18">
      <c r="B74" s="207"/>
      <c r="C74" s="149" t="s">
        <v>11</v>
      </c>
      <c r="D74" s="150">
        <f>'[4]МУ Прил1 пр.3'!G21</f>
        <v>1021725.5433707866</v>
      </c>
      <c r="E74" s="150">
        <f>'[4]МУ Прил1 пр.3'!G101</f>
        <v>133.33333333333334</v>
      </c>
      <c r="F74" s="151">
        <f>'[4]МУ Прил1 пр.3'!G118</f>
        <v>7662.941575280899</v>
      </c>
      <c r="G74" s="148"/>
    </row>
    <row r="75" spans="1:7" s="40" customFormat="1" ht="18" thickBot="1">
      <c r="A75" s="38" t="s">
        <v>42</v>
      </c>
      <c r="B75" s="207"/>
      <c r="C75" s="152" t="s">
        <v>12</v>
      </c>
      <c r="D75" s="153">
        <f>'[4]МУ Прил1 пр.3'!H21</f>
        <v>0</v>
      </c>
      <c r="E75" s="153">
        <f>'[4]МУ Прил1 пр.3'!H101</f>
        <v>0</v>
      </c>
      <c r="F75" s="154">
        <f>'[4]МУ Прил1 пр.3'!H118</f>
        <v>7662.941575280899</v>
      </c>
      <c r="G75" s="148"/>
    </row>
    <row r="76" spans="1:7" s="40" customFormat="1" ht="32.25" thickBot="1">
      <c r="A76" s="41" t="s">
        <v>43</v>
      </c>
      <c r="B76" s="207"/>
      <c r="C76" s="142" t="s">
        <v>28</v>
      </c>
      <c r="D76" s="143">
        <f>'[4]МУ Прил1 пр.3'!D22</f>
        <v>5636164.480689316</v>
      </c>
      <c r="E76" s="144">
        <f>'[4]МУ Прил1 пр.3'!D102</f>
        <v>1106.6666666666665</v>
      </c>
      <c r="F76" s="144">
        <f>'[4]МУ Прил1 пр.3'!D119</f>
        <v>5741.423919208132</v>
      </c>
      <c r="G76" s="2">
        <f>F76/'[4]расч.ставок ВЛ и КЛ пр.7'!$G$5</f>
        <v>781.0504726235063</v>
      </c>
    </row>
    <row r="77" spans="1:7" s="45" customFormat="1" ht="18">
      <c r="A77" s="43" t="s">
        <v>44</v>
      </c>
      <c r="B77" s="207"/>
      <c r="C77" s="145" t="s">
        <v>114</v>
      </c>
      <c r="D77" s="146">
        <f>'[4]МУ Прил1 пр.3'!E22</f>
        <v>717677.9899010166</v>
      </c>
      <c r="E77" s="146">
        <f>'[4]МУ Прил1 пр.3'!E102</f>
        <v>250</v>
      </c>
      <c r="F77" s="147">
        <f>'[4]МУ Прил1 пр.3'!E119</f>
        <v>5741.423919208132</v>
      </c>
      <c r="G77" s="148"/>
    </row>
    <row r="78" spans="2:7" s="35" customFormat="1" ht="18">
      <c r="B78" s="207"/>
      <c r="C78" s="149" t="s">
        <v>115</v>
      </c>
      <c r="D78" s="150">
        <f>'[4]МУ Прил1 пр.3'!F22</f>
        <v>0</v>
      </c>
      <c r="E78" s="150">
        <f>'[4]МУ Прил1 пр.3'!F102</f>
        <v>0</v>
      </c>
      <c r="F78" s="151">
        <f>'[4]МУ Прил1 пр.3'!F119</f>
        <v>5741.423919208132</v>
      </c>
      <c r="G78" s="148"/>
    </row>
    <row r="79" spans="2:11" ht="18">
      <c r="B79" s="207"/>
      <c r="C79" s="149" t="s">
        <v>11</v>
      </c>
      <c r="D79" s="150">
        <f>'[4]МУ Прил1 пр.3'!G22</f>
        <v>4918486.4907883</v>
      </c>
      <c r="E79" s="150">
        <f>'[4]МУ Прил1 пр.3'!G102</f>
        <v>856.6666666666666</v>
      </c>
      <c r="F79" s="151">
        <f>'[4]МУ Прил1 пр.3'!G119</f>
        <v>5741.423919208132</v>
      </c>
      <c r="G79" s="148"/>
      <c r="H79" s="1"/>
      <c r="I79" s="1"/>
      <c r="J79" s="1"/>
      <c r="K79" s="1"/>
    </row>
    <row r="80" spans="2:11" ht="18" thickBot="1">
      <c r="B80" s="207"/>
      <c r="C80" s="152" t="s">
        <v>12</v>
      </c>
      <c r="D80" s="153">
        <f>'[4]МУ Прил1 пр.3'!H22</f>
        <v>0</v>
      </c>
      <c r="E80" s="153">
        <f>'[4]МУ Прил1 пр.3'!H102</f>
        <v>0</v>
      </c>
      <c r="F80" s="154">
        <f>'[4]МУ Прил1 пр.3'!H119</f>
        <v>5741.423919208132</v>
      </c>
      <c r="G80" s="148"/>
      <c r="H80" s="1"/>
      <c r="I80" s="1"/>
      <c r="J80" s="1"/>
      <c r="K80" s="1"/>
    </row>
    <row r="81" spans="2:11" ht="18" thickBot="1">
      <c r="B81" s="207"/>
      <c r="C81" s="142" t="s">
        <v>29</v>
      </c>
      <c r="D81" s="143">
        <f>'[4]МУ Прил1 пр.3'!D23</f>
        <v>0</v>
      </c>
      <c r="E81" s="144">
        <f>'[4]МУ Прил1 пр.3'!D103</f>
        <v>0</v>
      </c>
      <c r="F81" s="144">
        <f>'[4]МУ Прил1 пр.3'!D120</f>
        <v>0</v>
      </c>
      <c r="G81" s="2">
        <f>F81/'[4]расч.ставок ВЛ и КЛ пр.7'!$G$5</f>
        <v>0</v>
      </c>
      <c r="H81" s="1"/>
      <c r="I81" s="1"/>
      <c r="J81" s="1"/>
      <c r="K81" s="1"/>
    </row>
    <row r="82" spans="2:11" ht="18">
      <c r="B82" s="207"/>
      <c r="C82" s="145" t="s">
        <v>114</v>
      </c>
      <c r="D82" s="146">
        <f>'[4]МУ Прил1 пр.3'!E23</f>
        <v>0</v>
      </c>
      <c r="E82" s="146">
        <f>'[4]МУ Прил1 пр.3'!E103</f>
        <v>0</v>
      </c>
      <c r="F82" s="147">
        <f>'[4]МУ Прил1 пр.3'!E120</f>
        <v>0</v>
      </c>
      <c r="G82" s="148"/>
      <c r="H82" s="1"/>
      <c r="I82" s="1"/>
      <c r="J82" s="1"/>
      <c r="K82" s="1"/>
    </row>
    <row r="83" spans="2:11" ht="18">
      <c r="B83" s="207"/>
      <c r="C83" s="149" t="s">
        <v>115</v>
      </c>
      <c r="D83" s="150">
        <f>'[4]МУ Прил1 пр.3'!F23</f>
        <v>0</v>
      </c>
      <c r="E83" s="150">
        <f>'[4]МУ Прил1 пр.3'!F103</f>
        <v>0</v>
      </c>
      <c r="F83" s="151">
        <f>'[4]МУ Прил1 пр.3'!F120</f>
        <v>0</v>
      </c>
      <c r="G83" s="148"/>
      <c r="H83" s="1"/>
      <c r="I83" s="1"/>
      <c r="J83" s="1"/>
      <c r="K83" s="1"/>
    </row>
    <row r="84" spans="2:11" ht="18">
      <c r="B84" s="207"/>
      <c r="C84" s="149" t="s">
        <v>11</v>
      </c>
      <c r="D84" s="150">
        <f>'[4]МУ Прил1 пр.3'!G23</f>
        <v>0</v>
      </c>
      <c r="E84" s="150">
        <f>'[4]МУ Прил1 пр.3'!G103</f>
        <v>0</v>
      </c>
      <c r="F84" s="151">
        <f>'[4]МУ Прил1 пр.3'!G120</f>
        <v>0</v>
      </c>
      <c r="G84" s="148"/>
      <c r="H84" s="1"/>
      <c r="I84" s="1"/>
      <c r="J84" s="1"/>
      <c r="K84" s="1"/>
    </row>
    <row r="85" spans="2:11" ht="18" thickBot="1">
      <c r="B85" s="207"/>
      <c r="C85" s="152" t="s">
        <v>12</v>
      </c>
      <c r="D85" s="153">
        <f>'[4]МУ Прил1 пр.3'!H23</f>
        <v>0</v>
      </c>
      <c r="E85" s="153">
        <f>'[4]МУ Прил1 пр.3'!H103</f>
        <v>0</v>
      </c>
      <c r="F85" s="154">
        <f>'[4]МУ Прил1 пр.3'!H120</f>
        <v>0</v>
      </c>
      <c r="G85" s="148"/>
      <c r="H85" s="1"/>
      <c r="I85" s="1"/>
      <c r="J85" s="1"/>
      <c r="K85" s="1"/>
    </row>
    <row r="86" spans="2:11" ht="18" thickBot="1">
      <c r="B86" s="207"/>
      <c r="C86" s="142" t="s">
        <v>30</v>
      </c>
      <c r="D86" s="143">
        <f>'[4]МУ Прил1 пр.3'!D24</f>
        <v>4964824.207607864</v>
      </c>
      <c r="E86" s="144">
        <f>'[4]МУ Прил1 пр.3'!D104</f>
        <v>560</v>
      </c>
      <c r="F86" s="144">
        <f>'[4]МУ Прил1 пр.3'!D121</f>
        <v>10029.947894157303</v>
      </c>
      <c r="G86" s="2">
        <f>F86/'[4]расч.ставок ВЛ и КЛ пр.7'!$G$5</f>
        <v>1364.4516853932585</v>
      </c>
      <c r="H86" s="1"/>
      <c r="I86" s="1"/>
      <c r="J86" s="1"/>
      <c r="K86" s="1"/>
    </row>
    <row r="87" spans="2:11" ht="18">
      <c r="B87" s="207"/>
      <c r="C87" s="145" t="s">
        <v>114</v>
      </c>
      <c r="D87" s="146">
        <f>'[4]МУ Прил1 пр.3'!E24</f>
        <v>0</v>
      </c>
      <c r="E87" s="146">
        <f>'[4]МУ Прил1 пр.3'!E104</f>
        <v>0</v>
      </c>
      <c r="F87" s="147">
        <f>'[4]МУ Прил1 пр.3'!E121</f>
        <v>10029.947894157303</v>
      </c>
      <c r="G87" s="148"/>
      <c r="H87" s="1"/>
      <c r="I87" s="1"/>
      <c r="J87" s="1"/>
      <c r="K87" s="1"/>
    </row>
    <row r="88" spans="2:11" ht="18">
      <c r="B88" s="207"/>
      <c r="C88" s="149" t="s">
        <v>115</v>
      </c>
      <c r="D88" s="150">
        <f>'[4]МУ Прил1 пр.3'!F24</f>
        <v>651946.6131202247</v>
      </c>
      <c r="E88" s="150">
        <f>'[4]МУ Прил1 пр.3'!F104</f>
        <v>130</v>
      </c>
      <c r="F88" s="151">
        <f>'[4]МУ Прил1 пр.3'!F121</f>
        <v>10029.947894157303</v>
      </c>
      <c r="G88" s="148"/>
      <c r="H88" s="1"/>
      <c r="I88" s="1"/>
      <c r="J88" s="1"/>
      <c r="K88" s="1"/>
    </row>
    <row r="89" spans="2:11" ht="18">
      <c r="B89" s="207"/>
      <c r="C89" s="149" t="s">
        <v>11</v>
      </c>
      <c r="D89" s="150">
        <f>'[4]МУ Прил1 пр.3'!G24</f>
        <v>4312877.59448764</v>
      </c>
      <c r="E89" s="150">
        <f>'[4]МУ Прил1 пр.3'!G104</f>
        <v>430</v>
      </c>
      <c r="F89" s="151">
        <f>'[4]МУ Прил1 пр.3'!G121</f>
        <v>10029.947894157303</v>
      </c>
      <c r="G89" s="148"/>
      <c r="H89" s="1"/>
      <c r="I89" s="1"/>
      <c r="J89" s="1"/>
      <c r="K89" s="1"/>
    </row>
    <row r="90" spans="2:11" ht="18" thickBot="1">
      <c r="B90" s="207"/>
      <c r="C90" s="152" t="s">
        <v>12</v>
      </c>
      <c r="D90" s="153">
        <f>'[4]МУ Прил1 пр.3'!H24</f>
        <v>0</v>
      </c>
      <c r="E90" s="153">
        <f>'[4]МУ Прил1 пр.3'!H104</f>
        <v>0</v>
      </c>
      <c r="F90" s="154">
        <f>'[4]МУ Прил1 пр.3'!H121</f>
        <v>10029.947894157303</v>
      </c>
      <c r="G90" s="148"/>
      <c r="H90" s="1"/>
      <c r="I90" s="1"/>
      <c r="J90" s="1"/>
      <c r="K90" s="1"/>
    </row>
    <row r="91" spans="2:11" ht="18" thickBot="1">
      <c r="B91" s="207"/>
      <c r="C91" s="142" t="s">
        <v>31</v>
      </c>
      <c r="D91" s="143">
        <f>'[4]МУ Прил1 пр.3'!D25</f>
        <v>0</v>
      </c>
      <c r="E91" s="144">
        <f>'[4]МУ Прил1 пр.3'!D105</f>
        <v>0</v>
      </c>
      <c r="F91" s="144">
        <f>'[4]МУ Прил1 пр.3'!D122</f>
        <v>10588.733991151686</v>
      </c>
      <c r="G91" s="2">
        <f>F91/'[4]расч.ставок ВЛ и КЛ пр.7'!$G$5</f>
        <v>1440.4676966292136</v>
      </c>
      <c r="H91" s="1"/>
      <c r="I91" s="1"/>
      <c r="J91" s="1"/>
      <c r="K91" s="1"/>
    </row>
    <row r="92" spans="2:11" ht="18">
      <c r="B92" s="207"/>
      <c r="C92" s="145" t="s">
        <v>114</v>
      </c>
      <c r="D92" s="146">
        <f>'[4]МУ Прил1 пр.3'!E25</f>
        <v>0</v>
      </c>
      <c r="E92" s="146">
        <f>'[4]МУ Прил1 пр.3'!E105</f>
        <v>0</v>
      </c>
      <c r="F92" s="147">
        <f>'[4]МУ Прил1 пр.3'!E122</f>
        <v>10588.733991151686</v>
      </c>
      <c r="G92" s="148"/>
      <c r="H92" s="1"/>
      <c r="I92" s="1"/>
      <c r="J92" s="1"/>
      <c r="K92" s="1"/>
    </row>
    <row r="93" spans="2:11" ht="18">
      <c r="B93" s="207"/>
      <c r="C93" s="149" t="s">
        <v>115</v>
      </c>
      <c r="D93" s="150">
        <f>'[4]МУ Прил1 пр.3'!F25</f>
        <v>0</v>
      </c>
      <c r="E93" s="150">
        <f>'[4]МУ Прил1 пр.3'!F105</f>
        <v>0</v>
      </c>
      <c r="F93" s="151">
        <f>'[4]МУ Прил1 пр.3'!F122</f>
        <v>10588.733991151686</v>
      </c>
      <c r="G93" s="148"/>
      <c r="H93" s="1"/>
      <c r="I93" s="1"/>
      <c r="J93" s="1"/>
      <c r="K93" s="1"/>
    </row>
    <row r="94" spans="2:11" ht="18">
      <c r="B94" s="207"/>
      <c r="C94" s="149" t="s">
        <v>11</v>
      </c>
      <c r="D94" s="150">
        <f>'[4]МУ Прил1 пр.3'!G25</f>
        <v>0</v>
      </c>
      <c r="E94" s="150">
        <f>'[4]МУ Прил1 пр.3'!G105</f>
        <v>0</v>
      </c>
      <c r="F94" s="151">
        <f>'[4]МУ Прил1 пр.3'!G122</f>
        <v>10588.733991151686</v>
      </c>
      <c r="G94" s="148"/>
      <c r="H94" s="1"/>
      <c r="I94" s="1"/>
      <c r="J94" s="1"/>
      <c r="K94" s="1"/>
    </row>
    <row r="95" spans="2:11" ht="18" thickBot="1">
      <c r="B95" s="207"/>
      <c r="C95" s="152" t="s">
        <v>12</v>
      </c>
      <c r="D95" s="153">
        <f>'[4]МУ Прил1 пр.3'!H25</f>
        <v>0</v>
      </c>
      <c r="E95" s="153">
        <f>'[4]МУ Прил1 пр.3'!H105</f>
        <v>0</v>
      </c>
      <c r="F95" s="154">
        <f>'[4]МУ Прил1 пр.3'!H122</f>
        <v>10588.733991151686</v>
      </c>
      <c r="G95" s="148"/>
      <c r="H95" s="1"/>
      <c r="I95" s="1"/>
      <c r="J95" s="1"/>
      <c r="K95" s="1"/>
    </row>
    <row r="96" spans="2:11" ht="18" thickBot="1">
      <c r="B96" s="207"/>
      <c r="C96" s="142" t="s">
        <v>32</v>
      </c>
      <c r="D96" s="143">
        <f>'[4]МУ Прил1 пр.3'!D26</f>
        <v>8769854.258939862</v>
      </c>
      <c r="E96" s="144">
        <f>'[4]МУ Прил1 пр.3'!D106</f>
        <v>1239.4</v>
      </c>
      <c r="F96" s="144">
        <f>'[4]МУ Прил1 пр.3'!D123</f>
        <v>7075.886928303906</v>
      </c>
      <c r="G96" s="2">
        <f>F96/'[4]расч.ставок ВЛ и КЛ пр.7'!$G$5</f>
        <v>962.5878366327804</v>
      </c>
      <c r="H96" s="1"/>
      <c r="I96" s="1"/>
      <c r="J96" s="1"/>
      <c r="K96" s="1"/>
    </row>
    <row r="97" spans="2:11" ht="18">
      <c r="B97" s="139"/>
      <c r="C97" s="145" t="s">
        <v>114</v>
      </c>
      <c r="D97" s="146">
        <f>'[4]МУ Прил1 пр.3'!E26</f>
        <v>0</v>
      </c>
      <c r="E97" s="146">
        <f>'[4]МУ Прил1 пр.3'!E106</f>
        <v>0</v>
      </c>
      <c r="F97" s="147">
        <f>'[4]МУ Прил1 пр.3'!E123</f>
        <v>7075.886928303906</v>
      </c>
      <c r="G97" s="148"/>
      <c r="H97" s="1"/>
      <c r="I97" s="1"/>
      <c r="J97" s="1"/>
      <c r="K97" s="1"/>
    </row>
    <row r="98" spans="2:11" ht="18">
      <c r="B98" s="139"/>
      <c r="C98" s="149" t="s">
        <v>115</v>
      </c>
      <c r="D98" s="150">
        <f>'[4]МУ Прил1 пр.3'!F26</f>
        <v>0</v>
      </c>
      <c r="E98" s="150">
        <f>'[4]МУ Прил1 пр.3'!F106</f>
        <v>0</v>
      </c>
      <c r="F98" s="151">
        <f>'[4]МУ Прил1 пр.3'!F123</f>
        <v>7075.886928303906</v>
      </c>
      <c r="G98" s="148"/>
      <c r="H98" s="1"/>
      <c r="I98" s="1"/>
      <c r="J98" s="1"/>
      <c r="K98" s="1"/>
    </row>
    <row r="99" spans="2:11" ht="18">
      <c r="B99" s="139"/>
      <c r="C99" s="149" t="s">
        <v>11</v>
      </c>
      <c r="D99" s="150">
        <f>'[4]МУ Прил1 пр.3'!G26</f>
        <v>8769854.258939862</v>
      </c>
      <c r="E99" s="150">
        <f>'[4]МУ Прил1 пр.3'!G106</f>
        <v>1239.4</v>
      </c>
      <c r="F99" s="151">
        <f>'[4]МУ Прил1 пр.3'!G123</f>
        <v>7075.886928303906</v>
      </c>
      <c r="G99" s="148"/>
      <c r="H99" s="1"/>
      <c r="I99" s="1"/>
      <c r="J99" s="1"/>
      <c r="K99" s="1"/>
    </row>
    <row r="100" spans="2:11" ht="18" thickBot="1">
      <c r="B100" s="139"/>
      <c r="C100" s="152" t="s">
        <v>12</v>
      </c>
      <c r="D100" s="153">
        <f>'[4]МУ Прил1 пр.3'!H26</f>
        <v>0</v>
      </c>
      <c r="E100" s="153">
        <f>'[4]МУ Прил1 пр.3'!H106</f>
        <v>0</v>
      </c>
      <c r="F100" s="154">
        <f>'[4]МУ Прил1 пр.3'!H123</f>
        <v>7075.886928303906</v>
      </c>
      <c r="G100" s="148"/>
      <c r="H100" s="1"/>
      <c r="I100" s="1"/>
      <c r="J100" s="1"/>
      <c r="K100" s="1"/>
    </row>
    <row r="101" spans="2:11" ht="18" thickBot="1">
      <c r="B101" s="7" t="s">
        <v>33</v>
      </c>
      <c r="C101" s="28" t="s">
        <v>34</v>
      </c>
      <c r="D101" s="141">
        <f>D103+D104+D105+D106</f>
        <v>43334097.92976035</v>
      </c>
      <c r="E101" s="155"/>
      <c r="F101" s="155"/>
      <c r="H101" s="1"/>
      <c r="I101" s="1"/>
      <c r="J101" s="1"/>
      <c r="K101" s="1"/>
    </row>
    <row r="102" spans="2:11" ht="18" thickTop="1">
      <c r="B102" s="11"/>
      <c r="C102" s="24" t="s">
        <v>8</v>
      </c>
      <c r="D102" s="156"/>
      <c r="E102" s="156"/>
      <c r="F102" s="157"/>
      <c r="H102" s="1"/>
      <c r="I102" s="1"/>
      <c r="J102" s="1"/>
      <c r="K102" s="1"/>
    </row>
    <row r="103" spans="2:11" ht="18">
      <c r="B103" s="158"/>
      <c r="C103" s="159" t="s">
        <v>9</v>
      </c>
      <c r="D103" s="150">
        <f>E103*F103</f>
        <v>38399434.30326977</v>
      </c>
      <c r="E103" s="150">
        <f>E10</f>
        <v>24021</v>
      </c>
      <c r="F103" s="151">
        <f>'[4]СТАВКА С1 '!D11</f>
        <v>1598.5776738382988</v>
      </c>
      <c r="G103" s="148"/>
      <c r="H103" s="1"/>
      <c r="I103" s="1"/>
      <c r="J103" s="1"/>
      <c r="K103" s="1"/>
    </row>
    <row r="104" spans="2:11" ht="18">
      <c r="B104" s="158"/>
      <c r="C104" s="160" t="s">
        <v>10</v>
      </c>
      <c r="D104" s="150">
        <f>E104*F104</f>
        <v>3656537.7798395446</v>
      </c>
      <c r="E104" s="150">
        <f>E11</f>
        <v>8879.333333333334</v>
      </c>
      <c r="F104" s="151">
        <f>'[4]СТАВКА С1 '!E11</f>
        <v>411.80318865975795</v>
      </c>
      <c r="G104" s="148"/>
      <c r="H104" s="1"/>
      <c r="I104" s="1"/>
      <c r="J104" s="1"/>
      <c r="K104" s="1"/>
    </row>
    <row r="105" spans="2:11" ht="18">
      <c r="B105" s="158"/>
      <c r="C105" s="160" t="s">
        <v>11</v>
      </c>
      <c r="D105" s="150">
        <f>E105*F105</f>
        <v>860102.8353282523</v>
      </c>
      <c r="E105" s="150">
        <f>E12</f>
        <v>12802</v>
      </c>
      <c r="F105" s="151">
        <f>'[4]СТАВКА С1 '!F11</f>
        <v>67.18503634809032</v>
      </c>
      <c r="G105" s="148"/>
      <c r="H105" s="1"/>
      <c r="I105" s="1"/>
      <c r="J105" s="1"/>
      <c r="K105" s="1"/>
    </row>
    <row r="106" spans="2:11" ht="18" thickBot="1">
      <c r="B106" s="158"/>
      <c r="C106" s="161" t="s">
        <v>12</v>
      </c>
      <c r="D106" s="153">
        <f>E106*F106</f>
        <v>418023.01132278115</v>
      </c>
      <c r="E106" s="150">
        <f>E13</f>
        <v>18479.333333333332</v>
      </c>
      <c r="F106" s="154">
        <f>'[4]СТАВКА С1 '!G11</f>
        <v>22.62110887781564</v>
      </c>
      <c r="G106" s="148"/>
      <c r="H106" s="1"/>
      <c r="I106" s="1"/>
      <c r="J106" s="1"/>
      <c r="K106" s="1"/>
    </row>
    <row r="107" spans="2:11" ht="18" thickTop="1">
      <c r="B107" s="11"/>
      <c r="C107" s="24" t="s">
        <v>13</v>
      </c>
      <c r="D107" s="156"/>
      <c r="E107" s="156"/>
      <c r="F107" s="157"/>
      <c r="H107" s="1"/>
      <c r="I107" s="1"/>
      <c r="J107" s="1"/>
      <c r="K107" s="1"/>
    </row>
    <row r="108" spans="2:11" ht="18">
      <c r="B108" s="158"/>
      <c r="C108" s="159" t="s">
        <v>9</v>
      </c>
      <c r="D108" s="150">
        <f>D103</f>
        <v>38399434.30326977</v>
      </c>
      <c r="E108" s="150">
        <f>E103</f>
        <v>24021</v>
      </c>
      <c r="F108" s="151">
        <f>F103</f>
        <v>1598.5776738382988</v>
      </c>
      <c r="G108" s="148"/>
      <c r="H108" s="1"/>
      <c r="I108" s="1"/>
      <c r="J108" s="1"/>
      <c r="K108" s="1"/>
    </row>
    <row r="109" spans="2:11" ht="18">
      <c r="B109" s="158"/>
      <c r="C109" s="160" t="s">
        <v>10</v>
      </c>
      <c r="D109" s="150">
        <f aca="true" t="shared" si="1" ref="D109:F111">D104</f>
        <v>3656537.7798395446</v>
      </c>
      <c r="E109" s="150">
        <f t="shared" si="1"/>
        <v>8879.333333333334</v>
      </c>
      <c r="F109" s="151">
        <f t="shared" si="1"/>
        <v>411.80318865975795</v>
      </c>
      <c r="G109" s="148"/>
      <c r="H109" s="1"/>
      <c r="I109" s="1"/>
      <c r="J109" s="1"/>
      <c r="K109" s="1"/>
    </row>
    <row r="110" spans="2:11" ht="18">
      <c r="B110" s="158"/>
      <c r="C110" s="160" t="s">
        <v>11</v>
      </c>
      <c r="D110" s="150">
        <f t="shared" si="1"/>
        <v>860102.8353282523</v>
      </c>
      <c r="E110" s="150">
        <f t="shared" si="1"/>
        <v>12802</v>
      </c>
      <c r="F110" s="151">
        <f t="shared" si="1"/>
        <v>67.18503634809032</v>
      </c>
      <c r="G110" s="148"/>
      <c r="H110" s="1"/>
      <c r="I110" s="1"/>
      <c r="J110" s="1"/>
      <c r="K110" s="1"/>
    </row>
    <row r="111" spans="2:11" ht="18" thickBot="1">
      <c r="B111" s="162"/>
      <c r="C111" s="161" t="s">
        <v>12</v>
      </c>
      <c r="D111" s="153">
        <f t="shared" si="1"/>
        <v>418023.01132278115</v>
      </c>
      <c r="E111" s="153">
        <f t="shared" si="1"/>
        <v>18479.333333333332</v>
      </c>
      <c r="F111" s="154">
        <f t="shared" si="1"/>
        <v>22.62110887781564</v>
      </c>
      <c r="G111" s="148"/>
      <c r="H111" s="1"/>
      <c r="I111" s="1"/>
      <c r="J111" s="1"/>
      <c r="K111" s="1"/>
    </row>
    <row r="112" spans="2:11" ht="31.5" thickBot="1">
      <c r="B112" s="7" t="s">
        <v>35</v>
      </c>
      <c r="C112" s="28" t="s">
        <v>36</v>
      </c>
      <c r="D112" s="141">
        <f>D114+D115+D116+D117</f>
        <v>324565.4966270712</v>
      </c>
      <c r="E112" s="155"/>
      <c r="F112" s="155"/>
      <c r="H112" s="1"/>
      <c r="I112" s="1"/>
      <c r="J112" s="1"/>
      <c r="K112" s="1"/>
    </row>
    <row r="113" spans="2:11" ht="18" thickTop="1">
      <c r="B113" s="11"/>
      <c r="C113" s="24" t="s">
        <v>8</v>
      </c>
      <c r="D113" s="156"/>
      <c r="E113" s="156"/>
      <c r="F113" s="157"/>
      <c r="H113" s="1"/>
      <c r="I113" s="1"/>
      <c r="J113" s="1"/>
      <c r="K113" s="1"/>
    </row>
    <row r="114" spans="2:11" ht="18">
      <c r="B114" s="158"/>
      <c r="C114" s="159" t="s">
        <v>9</v>
      </c>
      <c r="D114" s="150">
        <f>E114*F114</f>
        <v>0</v>
      </c>
      <c r="E114" s="150">
        <f>E10</f>
        <v>24021</v>
      </c>
      <c r="F114" s="151">
        <f>'[4]СТАВКА С1 '!D12</f>
        <v>0</v>
      </c>
      <c r="G114" s="148"/>
      <c r="H114" s="1"/>
      <c r="I114" s="1"/>
      <c r="J114" s="1"/>
      <c r="K114" s="1"/>
    </row>
    <row r="115" spans="2:7" ht="18">
      <c r="B115" s="158"/>
      <c r="C115" s="160" t="s">
        <v>10</v>
      </c>
      <c r="D115" s="150">
        <f>E115*F115</f>
        <v>0</v>
      </c>
      <c r="E115" s="150">
        <f>E11</f>
        <v>8879.333333333334</v>
      </c>
      <c r="F115" s="151">
        <f>'[4]СТАВКА С1 '!E12</f>
        <v>0</v>
      </c>
      <c r="G115" s="148"/>
    </row>
    <row r="116" spans="2:7" ht="18">
      <c r="B116" s="158"/>
      <c r="C116" s="160" t="s">
        <v>11</v>
      </c>
      <c r="D116" s="150">
        <f>E116*F116</f>
        <v>0</v>
      </c>
      <c r="E116" s="150">
        <f>E12</f>
        <v>12802</v>
      </c>
      <c r="F116" s="151">
        <f>'[4]СТАВКА С1 '!F12</f>
        <v>0</v>
      </c>
      <c r="G116" s="148"/>
    </row>
    <row r="117" spans="2:7" ht="18" thickBot="1">
      <c r="B117" s="158"/>
      <c r="C117" s="161" t="s">
        <v>12</v>
      </c>
      <c r="D117" s="153">
        <f>E117*F117</f>
        <v>324565.4966270712</v>
      </c>
      <c r="E117" s="150">
        <f>E13</f>
        <v>18479.333333333332</v>
      </c>
      <c r="F117" s="154">
        <f>'[4]СТАВКА С1 '!G12</f>
        <v>17.563701610469597</v>
      </c>
      <c r="G117" s="148"/>
    </row>
    <row r="118" spans="2:6" ht="18" thickTop="1">
      <c r="B118" s="11"/>
      <c r="C118" s="24" t="s">
        <v>13</v>
      </c>
      <c r="D118" s="156"/>
      <c r="E118" s="156"/>
      <c r="F118" s="157"/>
    </row>
    <row r="119" spans="2:7" ht="18">
      <c r="B119" s="158"/>
      <c r="C119" s="159" t="s">
        <v>9</v>
      </c>
      <c r="D119" s="150">
        <f>D114</f>
        <v>0</v>
      </c>
      <c r="E119" s="150">
        <f>E114</f>
        <v>24021</v>
      </c>
      <c r="F119" s="151">
        <f>F114</f>
        <v>0</v>
      </c>
      <c r="G119" s="148"/>
    </row>
    <row r="120" spans="2:7" ht="18">
      <c r="B120" s="158"/>
      <c r="C120" s="160" t="s">
        <v>10</v>
      </c>
      <c r="D120" s="150">
        <f aca="true" t="shared" si="2" ref="D120:F122">D115</f>
        <v>0</v>
      </c>
      <c r="E120" s="150">
        <f t="shared" si="2"/>
        <v>8879.333333333334</v>
      </c>
      <c r="F120" s="151">
        <f t="shared" si="2"/>
        <v>0</v>
      </c>
      <c r="G120" s="148"/>
    </row>
    <row r="121" spans="2:7" ht="18">
      <c r="B121" s="158"/>
      <c r="C121" s="160" t="s">
        <v>11</v>
      </c>
      <c r="D121" s="150">
        <f t="shared" si="2"/>
        <v>0</v>
      </c>
      <c r="E121" s="150">
        <f t="shared" si="2"/>
        <v>12802</v>
      </c>
      <c r="F121" s="151">
        <f t="shared" si="2"/>
        <v>0</v>
      </c>
      <c r="G121" s="148"/>
    </row>
    <row r="122" spans="2:7" ht="18" thickBot="1">
      <c r="B122" s="162"/>
      <c r="C122" s="161" t="s">
        <v>12</v>
      </c>
      <c r="D122" s="153">
        <f t="shared" si="2"/>
        <v>324565.4966270712</v>
      </c>
      <c r="E122" s="153">
        <f t="shared" si="2"/>
        <v>18479.333333333332</v>
      </c>
      <c r="F122" s="154">
        <f t="shared" si="2"/>
        <v>17.563701610469597</v>
      </c>
      <c r="G122" s="148"/>
    </row>
    <row r="123" spans="2:6" ht="31.5" thickBot="1">
      <c r="B123" s="7" t="s">
        <v>37</v>
      </c>
      <c r="C123" s="28" t="s">
        <v>38</v>
      </c>
      <c r="D123" s="141">
        <f>D125+D126+D127+D128</f>
        <v>20435419.074455045</v>
      </c>
      <c r="E123" s="155"/>
      <c r="F123" s="155"/>
    </row>
    <row r="124" spans="2:6" ht="18" thickTop="1">
      <c r="B124" s="11"/>
      <c r="C124" s="24" t="s">
        <v>8</v>
      </c>
      <c r="D124" s="156"/>
      <c r="E124" s="156"/>
      <c r="F124" s="157"/>
    </row>
    <row r="125" spans="2:7" ht="18">
      <c r="B125" s="158"/>
      <c r="C125" s="159" t="s">
        <v>9</v>
      </c>
      <c r="D125" s="150">
        <f>E125*F125</f>
        <v>18155365.95716623</v>
      </c>
      <c r="E125" s="150">
        <f>E10</f>
        <v>24021</v>
      </c>
      <c r="F125" s="151">
        <f>'[4]СТАВКА С1 '!D13</f>
        <v>755.8122458334885</v>
      </c>
      <c r="G125" s="148"/>
    </row>
    <row r="126" spans="2:7" ht="18">
      <c r="B126" s="158"/>
      <c r="C126" s="160" t="s">
        <v>10</v>
      </c>
      <c r="D126" s="150">
        <f>E126*F126</f>
        <v>1666339.136799404</v>
      </c>
      <c r="E126" s="150">
        <f>E11</f>
        <v>8879.333333333334</v>
      </c>
      <c r="F126" s="151">
        <f>'[4]СТАВКА С1 '!E13</f>
        <v>187.66489264953117</v>
      </c>
      <c r="G126" s="148"/>
    </row>
    <row r="127" spans="2:7" ht="18">
      <c r="B127" s="158"/>
      <c r="C127" s="160" t="s">
        <v>11</v>
      </c>
      <c r="D127" s="150">
        <f>E127*F127</f>
        <v>398643.2037181533</v>
      </c>
      <c r="E127" s="150">
        <f>E12</f>
        <v>12802</v>
      </c>
      <c r="F127" s="151">
        <f>'[4]СТАВКА С1 '!F13</f>
        <v>31.13913480066812</v>
      </c>
      <c r="G127" s="148"/>
    </row>
    <row r="128" spans="2:7" ht="18" thickBot="1">
      <c r="B128" s="158"/>
      <c r="C128" s="161" t="s">
        <v>12</v>
      </c>
      <c r="D128" s="153">
        <f>E128*F128</f>
        <v>215070.77677126141</v>
      </c>
      <c r="E128" s="150">
        <f>E13</f>
        <v>18479.333333333332</v>
      </c>
      <c r="F128" s="154">
        <f>'[4]СТАВКА С1 '!G13</f>
        <v>11.638448903527982</v>
      </c>
      <c r="G128" s="148"/>
    </row>
    <row r="129" spans="2:6" ht="18" thickTop="1">
      <c r="B129" s="11"/>
      <c r="C129" s="24" t="s">
        <v>13</v>
      </c>
      <c r="D129" s="156"/>
      <c r="E129" s="156"/>
      <c r="F129" s="157"/>
    </row>
    <row r="130" spans="2:7" ht="18">
      <c r="B130" s="158"/>
      <c r="C130" s="159" t="s">
        <v>9</v>
      </c>
      <c r="D130" s="150">
        <f>D125</f>
        <v>18155365.95716623</v>
      </c>
      <c r="E130" s="150">
        <f>E125</f>
        <v>24021</v>
      </c>
      <c r="F130" s="151">
        <f>F125</f>
        <v>755.8122458334885</v>
      </c>
      <c r="G130" s="148"/>
    </row>
    <row r="131" spans="2:7" ht="18">
      <c r="B131" s="158"/>
      <c r="C131" s="160" t="s">
        <v>10</v>
      </c>
      <c r="D131" s="150">
        <f aca="true" t="shared" si="3" ref="D131:F133">D126</f>
        <v>1666339.136799404</v>
      </c>
      <c r="E131" s="150">
        <f t="shared" si="3"/>
        <v>8879.333333333334</v>
      </c>
      <c r="F131" s="151">
        <f t="shared" si="3"/>
        <v>187.66489264953117</v>
      </c>
      <c r="G131" s="148"/>
    </row>
    <row r="132" spans="2:7" ht="18">
      <c r="B132" s="158"/>
      <c r="C132" s="160" t="s">
        <v>11</v>
      </c>
      <c r="D132" s="150">
        <f t="shared" si="3"/>
        <v>398643.2037181533</v>
      </c>
      <c r="E132" s="150">
        <f t="shared" si="3"/>
        <v>12802</v>
      </c>
      <c r="F132" s="151">
        <f t="shared" si="3"/>
        <v>31.13913480066812</v>
      </c>
      <c r="G132" s="148"/>
    </row>
    <row r="133" spans="2:7" ht="18" thickBot="1">
      <c r="B133" s="162"/>
      <c r="C133" s="161" t="s">
        <v>12</v>
      </c>
      <c r="D133" s="153">
        <f t="shared" si="3"/>
        <v>215070.77677126141</v>
      </c>
      <c r="E133" s="153">
        <f t="shared" si="3"/>
        <v>18479.333333333332</v>
      </c>
      <c r="F133" s="154">
        <f t="shared" si="3"/>
        <v>11.638448903527982</v>
      </c>
      <c r="G133" s="148"/>
    </row>
    <row r="135" spans="2:6" s="19" customFormat="1" ht="41.25" customHeight="1">
      <c r="B135" s="29" t="s">
        <v>117</v>
      </c>
      <c r="C135" s="203" t="s">
        <v>118</v>
      </c>
      <c r="D135" s="203"/>
      <c r="E135" s="203"/>
      <c r="F135" s="203"/>
    </row>
    <row r="136" spans="2:9" s="19" customFormat="1" ht="41.25" customHeight="1">
      <c r="B136" s="163"/>
      <c r="C136" s="164"/>
      <c r="D136" s="165"/>
      <c r="E136" s="165"/>
      <c r="F136" s="165"/>
      <c r="G136" s="165"/>
      <c r="H136" s="165"/>
      <c r="I136" s="165"/>
    </row>
    <row r="137" spans="2:6" s="30" customFormat="1" ht="30.75" customHeight="1" hidden="1">
      <c r="B137" s="31" t="s">
        <v>39</v>
      </c>
      <c r="C137" s="31"/>
      <c r="D137" s="32"/>
      <c r="E137" s="32"/>
      <c r="F137" s="32"/>
    </row>
    <row r="138" spans="2:6" s="30" customFormat="1" ht="30" customHeight="1" hidden="1">
      <c r="B138" s="31" t="s">
        <v>40</v>
      </c>
      <c r="C138" s="31"/>
      <c r="D138" s="33"/>
      <c r="E138" s="33"/>
      <c r="F138" s="34" t="s">
        <v>41</v>
      </c>
    </row>
    <row r="139" spans="2:6" s="35" customFormat="1" ht="18" hidden="1">
      <c r="B139" s="204"/>
      <c r="C139" s="204"/>
      <c r="D139" s="36"/>
      <c r="E139" s="36"/>
      <c r="F139" s="36"/>
    </row>
    <row r="140" spans="2:6" s="35" customFormat="1" ht="18" hidden="1">
      <c r="B140" s="204"/>
      <c r="C140" s="204"/>
      <c r="D140" s="37"/>
      <c r="E140" s="37"/>
      <c r="F140" s="37"/>
    </row>
    <row r="141" spans="1:2" s="40" customFormat="1" ht="13.5" hidden="1">
      <c r="A141" s="38" t="s">
        <v>42</v>
      </c>
      <c r="B141" s="39"/>
    </row>
    <row r="142" spans="1:2" s="40" customFormat="1" ht="13.5" hidden="1">
      <c r="A142" s="41" t="s">
        <v>43</v>
      </c>
      <c r="B142" s="42"/>
    </row>
    <row r="143" spans="1:2" s="45" customFormat="1" ht="12.75" hidden="1">
      <c r="A143" s="43" t="s">
        <v>44</v>
      </c>
      <c r="B143" s="44"/>
    </row>
    <row r="144" ht="18" hidden="1"/>
    <row r="145" ht="18" hidden="1"/>
    <row r="146" ht="18" hidden="1"/>
  </sheetData>
  <sheetProtection/>
  <mergeCells count="8">
    <mergeCell ref="F2:G2"/>
    <mergeCell ref="F3:G3"/>
    <mergeCell ref="C135:F135"/>
    <mergeCell ref="B139:C139"/>
    <mergeCell ref="B140:C140"/>
    <mergeCell ref="C4:F4"/>
    <mergeCell ref="C5:F5"/>
    <mergeCell ref="B21:B96"/>
  </mergeCells>
  <printOptions/>
  <pageMargins left="0.9448818897637796" right="0.1968503937007874" top="0.7480314960629921" bottom="0" header="0.5118110236220472" footer="0.15748031496062992"/>
  <pageSetup fitToHeight="1" fitToWidth="1" horizontalDpi="600" verticalDpi="600" orientation="landscape" paperSize="9" scale="1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view="pageBreakPreview" zoomScale="88" zoomScaleSheetLayoutView="88" zoomScalePageLayoutView="0" workbookViewId="0" topLeftCell="A1">
      <selection activeCell="V3" sqref="V3"/>
    </sheetView>
  </sheetViews>
  <sheetFormatPr defaultColWidth="9.125" defaultRowHeight="12.75"/>
  <cols>
    <col min="1" max="1" width="9.125" style="128" customWidth="1"/>
    <col min="2" max="2" width="65.50390625" style="48" customWidth="1"/>
    <col min="3" max="3" width="11.50390625" style="48" customWidth="1"/>
    <col min="4" max="4" width="24.00390625" style="48" customWidth="1"/>
    <col min="5" max="5" width="24.50390625" style="48" customWidth="1"/>
    <col min="6" max="6" width="13.875" style="48" hidden="1" customWidth="1"/>
    <col min="7" max="7" width="17.375" style="41" hidden="1" customWidth="1"/>
    <col min="8" max="8" width="9.50390625" style="41" hidden="1" customWidth="1"/>
    <col min="9" max="11" width="9.125" style="41" hidden="1" customWidth="1"/>
    <col min="12" max="12" width="9.125" style="48" hidden="1" customWidth="1"/>
    <col min="13" max="20" width="0" style="48" hidden="1" customWidth="1"/>
    <col min="21" max="16384" width="9.125" style="48" customWidth="1"/>
  </cols>
  <sheetData>
    <row r="1" spans="1:6" ht="51" customHeight="1">
      <c r="A1" s="46"/>
      <c r="B1" s="47"/>
      <c r="C1" s="47"/>
      <c r="D1" s="47"/>
      <c r="E1" s="189" t="s">
        <v>197</v>
      </c>
      <c r="F1" s="189"/>
    </row>
    <row r="2" spans="1:6" ht="51" customHeight="1">
      <c r="A2" s="46"/>
      <c r="B2" s="47"/>
      <c r="C2" s="47"/>
      <c r="D2" s="47"/>
      <c r="E2" s="189" t="s">
        <v>195</v>
      </c>
      <c r="F2" s="189"/>
    </row>
    <row r="3" spans="1:5" ht="12.75">
      <c r="A3" s="46"/>
      <c r="B3" s="47"/>
      <c r="C3" s="47"/>
      <c r="D3" s="47"/>
      <c r="E3" s="47"/>
    </row>
    <row r="4" spans="1:11" s="50" customFormat="1" ht="52.5" customHeight="1">
      <c r="A4" s="208" t="s">
        <v>111</v>
      </c>
      <c r="B4" s="209"/>
      <c r="C4" s="209"/>
      <c r="D4" s="209"/>
      <c r="E4" s="209"/>
      <c r="G4" s="51"/>
      <c r="H4" s="51"/>
      <c r="I4" s="51"/>
      <c r="J4" s="51"/>
      <c r="K4" s="51"/>
    </row>
    <row r="5" spans="1:11" s="50" customFormat="1" ht="22.5" customHeight="1" thickBot="1">
      <c r="A5" s="52"/>
      <c r="B5" s="49"/>
      <c r="C5" s="49"/>
      <c r="D5" s="49"/>
      <c r="E5" s="49"/>
      <c r="G5" s="51"/>
      <c r="H5" s="51"/>
      <c r="I5" s="51"/>
      <c r="J5" s="51"/>
      <c r="K5" s="51"/>
    </row>
    <row r="6" spans="1:12" ht="62.25" customHeight="1" thickBot="1">
      <c r="A6" s="53" t="s">
        <v>45</v>
      </c>
      <c r="B6" s="54" t="s">
        <v>46</v>
      </c>
      <c r="C6" s="55" t="s">
        <v>47</v>
      </c>
      <c r="D6" s="56" t="s">
        <v>48</v>
      </c>
      <c r="E6" s="57" t="s">
        <v>49</v>
      </c>
      <c r="G6" s="58" t="s">
        <v>50</v>
      </c>
      <c r="H6" s="59" t="s">
        <v>51</v>
      </c>
      <c r="I6" s="59"/>
      <c r="J6" s="59"/>
      <c r="K6" s="59"/>
      <c r="L6" s="60">
        <v>9518</v>
      </c>
    </row>
    <row r="7" spans="1:14" s="65" customFormat="1" ht="16.5" thickBot="1">
      <c r="A7" s="61">
        <v>1</v>
      </c>
      <c r="B7" s="62">
        <v>2</v>
      </c>
      <c r="C7" s="63">
        <v>3</v>
      </c>
      <c r="D7" s="63">
        <v>4</v>
      </c>
      <c r="E7" s="64">
        <v>5</v>
      </c>
      <c r="G7" s="66"/>
      <c r="H7" s="59" t="s">
        <v>52</v>
      </c>
      <c r="I7" s="59"/>
      <c r="J7" s="59"/>
      <c r="K7" s="59"/>
      <c r="L7" s="60">
        <v>6830</v>
      </c>
      <c r="N7" s="65">
        <f>L6/L7</f>
        <v>1.393557833089312</v>
      </c>
    </row>
    <row r="8" spans="1:12" ht="39" customHeight="1">
      <c r="A8" s="67" t="s">
        <v>6</v>
      </c>
      <c r="B8" s="68" t="s">
        <v>53</v>
      </c>
      <c r="C8" s="69" t="s">
        <v>54</v>
      </c>
      <c r="D8" s="70">
        <f>D9+D10+D11+D12+D13+D22</f>
        <v>141073.55227527698</v>
      </c>
      <c r="E8" s="70">
        <f>E9+E10+E11+E12+E13+E22</f>
        <v>145642.28949406793</v>
      </c>
      <c r="F8" s="71">
        <f>'[1]смета'!E8</f>
        <v>62911.14128527696</v>
      </c>
      <c r="G8" s="72"/>
      <c r="H8" s="73" t="s">
        <v>55</v>
      </c>
      <c r="I8" s="59"/>
      <c r="J8" s="59"/>
      <c r="K8" s="59"/>
      <c r="L8" s="60">
        <v>10840.77</v>
      </c>
    </row>
    <row r="9" spans="1:13" ht="23.25" customHeight="1">
      <c r="A9" s="74" t="s">
        <v>56</v>
      </c>
      <c r="B9" s="75" t="s">
        <v>57</v>
      </c>
      <c r="C9" s="76" t="s">
        <v>54</v>
      </c>
      <c r="D9" s="77">
        <f>'[4]смета пр.6'!E9</f>
        <v>3441.6658371233157</v>
      </c>
      <c r="E9" s="78">
        <f>'[4]ФОТ пр.4'!G44-'[4]ФОТ пр.4'!H16-'[4]ФОТ пр.4'!H30</f>
        <v>14703.818515271269</v>
      </c>
      <c r="F9" s="71">
        <f>D9+D11+D12+D13+D10</f>
        <v>62911.14128527696</v>
      </c>
      <c r="G9" s="72">
        <f>E9+E11+E12+E13+E10</f>
        <v>126645.46912527646</v>
      </c>
      <c r="H9" s="79"/>
      <c r="I9" s="79"/>
      <c r="J9" s="79"/>
      <c r="K9" s="79"/>
      <c r="L9" s="80">
        <f>SUM(L6:L8)</f>
        <v>27188.77</v>
      </c>
      <c r="M9" s="71">
        <f>E11-D11</f>
        <v>30017.265960372373</v>
      </c>
    </row>
    <row r="10" spans="1:5" ht="25.5" customHeight="1">
      <c r="A10" s="74" t="s">
        <v>58</v>
      </c>
      <c r="B10" s="75" t="s">
        <v>59</v>
      </c>
      <c r="C10" s="76" t="s">
        <v>54</v>
      </c>
      <c r="D10" s="77">
        <f>'[4]смета пр.6'!E13</f>
        <v>1830.7341100224717</v>
      </c>
      <c r="E10" s="78"/>
    </row>
    <row r="11" spans="1:8" ht="25.5" customHeight="1">
      <c r="A11" s="74" t="s">
        <v>60</v>
      </c>
      <c r="B11" s="75" t="s">
        <v>61</v>
      </c>
      <c r="C11" s="76" t="s">
        <v>54</v>
      </c>
      <c r="D11" s="77">
        <f>'[4]смета пр.6'!E30</f>
        <v>39158.583852477954</v>
      </c>
      <c r="E11" s="78">
        <f>'[4]ФОТ пр.4'!G16+'[4]ФОТ пр.4'!H16</f>
        <v>69175.84981285033</v>
      </c>
      <c r="F11" s="71">
        <f>F9-'[1]смета'!E8</f>
        <v>0</v>
      </c>
      <c r="G11" s="72">
        <f>E9+E14+E11+E12-'[1]ФОТ'!G16-'[1]ФОТ'!G30</f>
        <v>16323.527107403013</v>
      </c>
      <c r="H11" s="41" t="s">
        <v>62</v>
      </c>
    </row>
    <row r="12" spans="1:5" ht="25.5" customHeight="1">
      <c r="A12" s="81" t="s">
        <v>63</v>
      </c>
      <c r="B12" s="75" t="s">
        <v>64</v>
      </c>
      <c r="C12" s="76" t="s">
        <v>54</v>
      </c>
      <c r="D12" s="77">
        <f>'[4]смета пр.6'!E31</f>
        <v>11214.567608011534</v>
      </c>
      <c r="E12" s="78">
        <f>'[4]ФОТ пр.4'!G30+'[4]ФОТ пр.4'!H30</f>
        <v>21029.4583431065</v>
      </c>
    </row>
    <row r="13" spans="1:5" ht="28.5" customHeight="1">
      <c r="A13" s="74" t="s">
        <v>65</v>
      </c>
      <c r="B13" s="75" t="s">
        <v>66</v>
      </c>
      <c r="C13" s="76" t="s">
        <v>54</v>
      </c>
      <c r="D13" s="78">
        <f>F8-D9-D10-D11-D12</f>
        <v>7265.589877641683</v>
      </c>
      <c r="E13" s="78">
        <f>E14+E15+E16</f>
        <v>21736.342454048372</v>
      </c>
    </row>
    <row r="14" spans="1:7" ht="25.5" customHeight="1">
      <c r="A14" s="74" t="s">
        <v>67</v>
      </c>
      <c r="B14" s="82" t="s">
        <v>68</v>
      </c>
      <c r="C14" s="76" t="s">
        <v>54</v>
      </c>
      <c r="D14" s="77">
        <f>'[4]смета пр.6'!E42</f>
        <v>919.0521412238371</v>
      </c>
      <c r="E14" s="78">
        <f>('[4]пр.13 транспорт'!K5+'[4]пр.13 транспорт'!I5+'[4]пр.13 транспорт'!J5)*'[4]ФОТ пр.4'!G14/1000</f>
        <v>0</v>
      </c>
      <c r="G14" s="41">
        <f>E12/E11</f>
        <v>0.304</v>
      </c>
    </row>
    <row r="15" spans="1:7" ht="36" customHeight="1">
      <c r="A15" s="74" t="s">
        <v>69</v>
      </c>
      <c r="B15" s="83" t="s">
        <v>70</v>
      </c>
      <c r="C15" s="76" t="s">
        <v>54</v>
      </c>
      <c r="D15" s="77"/>
      <c r="E15" s="78"/>
      <c r="G15" s="84"/>
    </row>
    <row r="16" spans="1:5" ht="29.25" customHeight="1">
      <c r="A16" s="74" t="s">
        <v>71</v>
      </c>
      <c r="B16" s="75" t="s">
        <v>72</v>
      </c>
      <c r="C16" s="76" t="s">
        <v>54</v>
      </c>
      <c r="D16" s="78">
        <f>D13-D14</f>
        <v>6346.537736417847</v>
      </c>
      <c r="E16" s="78">
        <f>E17+E18+E19+E20+E21</f>
        <v>21736.342454048372</v>
      </c>
    </row>
    <row r="17" spans="1:5" ht="23.25" customHeight="1">
      <c r="A17" s="74" t="s">
        <v>73</v>
      </c>
      <c r="B17" s="85" t="s">
        <v>74</v>
      </c>
      <c r="C17" s="76" t="s">
        <v>54</v>
      </c>
      <c r="D17" s="77">
        <f>'[4]смета пр.6'!E43</f>
        <v>189.9456052589033</v>
      </c>
      <c r="E17" s="78"/>
    </row>
    <row r="18" spans="1:5" ht="27" customHeight="1">
      <c r="A18" s="74" t="s">
        <v>75</v>
      </c>
      <c r="B18" s="85" t="s">
        <v>76</v>
      </c>
      <c r="C18" s="76" t="s">
        <v>54</v>
      </c>
      <c r="D18" s="77">
        <f>'[4]смета пр.6'!E50</f>
        <v>236.65315428968634</v>
      </c>
      <c r="E18" s="78"/>
    </row>
    <row r="19" spans="1:5" ht="40.5" customHeight="1">
      <c r="A19" s="74" t="s">
        <v>77</v>
      </c>
      <c r="B19" s="86" t="s">
        <v>78</v>
      </c>
      <c r="C19" s="76" t="s">
        <v>54</v>
      </c>
      <c r="D19" s="77">
        <f>'[4]смета пр.6'!E48</f>
        <v>0.09035079761515503</v>
      </c>
      <c r="E19" s="78"/>
    </row>
    <row r="20" spans="1:5" ht="15.75">
      <c r="A20" s="74" t="s">
        <v>79</v>
      </c>
      <c r="B20" s="85" t="s">
        <v>80</v>
      </c>
      <c r="C20" s="76" t="s">
        <v>54</v>
      </c>
      <c r="D20" s="77">
        <f>'[4]смета пр.6'!E56</f>
        <v>469.9303588530332</v>
      </c>
      <c r="E20" s="78"/>
    </row>
    <row r="21" spans="1:5" ht="37.5" customHeight="1">
      <c r="A21" s="74" t="s">
        <v>81</v>
      </c>
      <c r="B21" s="87" t="s">
        <v>82</v>
      </c>
      <c r="C21" s="76" t="s">
        <v>54</v>
      </c>
      <c r="D21" s="77">
        <f>D16-D17-D18-D19-D20</f>
        <v>5449.918267218609</v>
      </c>
      <c r="E21" s="78">
        <f>'[4]ФОТ пр.4'!G58+'[4]ФОТ пр.4'!G44-(E9+E11+E12+E14-'[4]ФОТ пр.4'!G16-'[4]ФОТ пр.4'!G30)</f>
        <v>21736.342454048372</v>
      </c>
    </row>
    <row r="22" spans="1:5" ht="23.25" customHeight="1">
      <c r="A22" s="74" t="s">
        <v>83</v>
      </c>
      <c r="B22" s="75" t="s">
        <v>84</v>
      </c>
      <c r="C22" s="76" t="s">
        <v>54</v>
      </c>
      <c r="D22" s="78">
        <f>D23+D24+D25+D26</f>
        <v>78162.41099</v>
      </c>
      <c r="E22" s="78">
        <f>E23+E24+E25+E26</f>
        <v>18996.82036879147</v>
      </c>
    </row>
    <row r="23" spans="1:11" ht="25.5" customHeight="1">
      <c r="A23" s="74" t="s">
        <v>85</v>
      </c>
      <c r="B23" s="88" t="s">
        <v>86</v>
      </c>
      <c r="C23" s="76" t="s">
        <v>54</v>
      </c>
      <c r="D23" s="77"/>
      <c r="E23" s="78"/>
      <c r="K23" s="72"/>
    </row>
    <row r="24" spans="1:5" ht="23.25" customHeight="1">
      <c r="A24" s="74" t="s">
        <v>87</v>
      </c>
      <c r="B24" s="88" t="s">
        <v>88</v>
      </c>
      <c r="C24" s="76" t="s">
        <v>54</v>
      </c>
      <c r="D24" s="77"/>
      <c r="E24" s="78"/>
    </row>
    <row r="25" spans="1:5" ht="24.75" customHeight="1">
      <c r="A25" s="74" t="s">
        <v>89</v>
      </c>
      <c r="B25" s="88" t="s">
        <v>90</v>
      </c>
      <c r="C25" s="76" t="s">
        <v>54</v>
      </c>
      <c r="D25" s="77">
        <f>D27/0.8*0.2-D26</f>
        <v>76400.2747166385</v>
      </c>
      <c r="E25" s="78">
        <f>'[4]ФОТ пр.4'!G72-E26</f>
        <v>15883.907127213204</v>
      </c>
    </row>
    <row r="26" spans="1:5" ht="39" customHeight="1">
      <c r="A26" s="74" t="s">
        <v>91</v>
      </c>
      <c r="B26" s="89" t="s">
        <v>92</v>
      </c>
      <c r="C26" s="76" t="s">
        <v>54</v>
      </c>
      <c r="D26" s="90">
        <f>0.045*D11</f>
        <v>1762.1362733615078</v>
      </c>
      <c r="E26" s="91">
        <f>E11*0.045</f>
        <v>3112.9132415782647</v>
      </c>
    </row>
    <row r="27" spans="1:14" ht="70.5" customHeight="1">
      <c r="A27" s="92" t="s">
        <v>14</v>
      </c>
      <c r="B27" s="93" t="s">
        <v>93</v>
      </c>
      <c r="C27" s="76" t="s">
        <v>54</v>
      </c>
      <c r="D27" s="94">
        <f>(242985254.28+69664389.68)/1000</f>
        <v>312649.64396</v>
      </c>
      <c r="E27" s="94">
        <f>'[4]МУ Прил1 пр.3'!D72/1000</f>
        <v>305734.9266815147</v>
      </c>
      <c r="F27" s="71"/>
      <c r="G27" s="72">
        <f>E29-E27-E28</f>
        <v>145642.28949406778</v>
      </c>
      <c r="N27" s="48">
        <f>E8+E27-'[1]Свод_прил2'!D8/1000</f>
        <v>0</v>
      </c>
    </row>
    <row r="28" spans="1:8" ht="82.5" customHeight="1">
      <c r="A28" s="74" t="s">
        <v>16</v>
      </c>
      <c r="B28" s="93" t="s">
        <v>94</v>
      </c>
      <c r="C28" s="76" t="s">
        <v>54</v>
      </c>
      <c r="D28" s="95">
        <f>'[5]прил.1 МУ'!$H$38+'[5]прил. 3 МУ'!$H$47</f>
        <v>259416.45811882973</v>
      </c>
      <c r="E28" s="90">
        <f>'[5]прил.1 МУ'!$K$38+'[5]прил. 2 МУ'!$H$77+'[5]прил. 3 МУ'!$K$47</f>
        <v>616319.9476420337</v>
      </c>
      <c r="G28" s="41">
        <f>'[1]ФОТ'!G114/1000</f>
        <v>145642.28949406793</v>
      </c>
      <c r="H28" s="96">
        <f>G28-G27</f>
        <v>0</v>
      </c>
    </row>
    <row r="29" spans="1:8" ht="36.75" customHeight="1" thickBot="1">
      <c r="A29" s="97" t="s">
        <v>33</v>
      </c>
      <c r="B29" s="98" t="s">
        <v>95</v>
      </c>
      <c r="C29" s="99" t="s">
        <v>54</v>
      </c>
      <c r="D29" s="100">
        <f>D8+D27+D28</f>
        <v>713139.6543541068</v>
      </c>
      <c r="E29" s="101">
        <f>E8+E27+E28</f>
        <v>1067697.1638176162</v>
      </c>
      <c r="G29" s="102">
        <f>'[1]ФОТ'!G87-'МУ Прил3, Прил.5 стандарт'!E29</f>
        <v>-616319.9476420336</v>
      </c>
      <c r="H29" s="103">
        <f>E28+G29</f>
        <v>0</v>
      </c>
    </row>
    <row r="30" spans="1:5" ht="13.5">
      <c r="A30" s="104"/>
      <c r="B30" s="105"/>
      <c r="C30" s="105"/>
      <c r="D30" s="105"/>
      <c r="E30" s="106"/>
    </row>
    <row r="31" spans="1:5" ht="21.75" customHeight="1">
      <c r="A31" s="107"/>
      <c r="B31" s="108"/>
      <c r="C31" s="108"/>
      <c r="D31" s="108"/>
      <c r="E31" s="108"/>
    </row>
    <row r="32" spans="1:11" s="41" customFormat="1" ht="17.25" hidden="1">
      <c r="A32" s="34" t="s">
        <v>39</v>
      </c>
      <c r="B32" s="109"/>
      <c r="C32" s="110"/>
      <c r="D32" s="111"/>
      <c r="E32" s="111"/>
      <c r="F32" s="42"/>
      <c r="G32" s="42"/>
      <c r="H32" s="42"/>
      <c r="I32" s="42"/>
      <c r="J32" s="42"/>
      <c r="K32" s="42"/>
    </row>
    <row r="33" spans="1:11" s="41" customFormat="1" ht="17.25" hidden="1">
      <c r="A33" s="34" t="s">
        <v>40</v>
      </c>
      <c r="B33" s="112"/>
      <c r="C33" s="34"/>
      <c r="D33" s="34"/>
      <c r="E33" s="34" t="s">
        <v>41</v>
      </c>
      <c r="F33" s="42"/>
      <c r="G33" s="42"/>
      <c r="H33" s="42"/>
      <c r="I33" s="42"/>
      <c r="J33" s="42"/>
      <c r="K33" s="42"/>
    </row>
    <row r="34" spans="1:11" s="41" customFormat="1" ht="16.5" hidden="1">
      <c r="A34" s="113"/>
      <c r="B34" s="113"/>
      <c r="C34" s="114"/>
      <c r="D34" s="111"/>
      <c r="E34" s="111"/>
      <c r="F34" s="42"/>
      <c r="G34" s="42"/>
      <c r="H34" s="42"/>
      <c r="I34" s="42"/>
      <c r="J34" s="42"/>
      <c r="K34" s="42"/>
    </row>
    <row r="35" spans="1:11" s="117" customFormat="1" ht="13.5" hidden="1">
      <c r="A35" s="115" t="s">
        <v>42</v>
      </c>
      <c r="B35" s="116"/>
      <c r="C35" s="116"/>
      <c r="D35" s="116"/>
      <c r="E35" s="116"/>
      <c r="G35" s="118"/>
      <c r="H35" s="118"/>
      <c r="I35" s="118"/>
      <c r="J35" s="118"/>
      <c r="K35" s="118"/>
    </row>
    <row r="36" spans="1:11" s="117" customFormat="1" ht="13.5" hidden="1">
      <c r="A36" s="119" t="s">
        <v>43</v>
      </c>
      <c r="B36" s="119"/>
      <c r="C36" s="116"/>
      <c r="D36" s="116"/>
      <c r="E36" s="116"/>
      <c r="G36" s="118"/>
      <c r="H36" s="118"/>
      <c r="I36" s="118"/>
      <c r="J36" s="118"/>
      <c r="K36" s="118"/>
    </row>
    <row r="37" spans="1:11" s="45" customFormat="1" ht="12.75" hidden="1">
      <c r="A37" s="120" t="s">
        <v>44</v>
      </c>
      <c r="B37" s="121"/>
      <c r="C37" s="121"/>
      <c r="D37" s="121"/>
      <c r="E37" s="121"/>
      <c r="G37" s="122"/>
      <c r="H37" s="122"/>
      <c r="I37" s="122"/>
      <c r="J37" s="122"/>
      <c r="K37" s="122"/>
    </row>
    <row r="38" spans="1:11" s="124" customFormat="1" ht="13.5">
      <c r="A38" s="123"/>
      <c r="G38" s="125"/>
      <c r="H38" s="125"/>
      <c r="I38" s="125"/>
      <c r="J38" s="125"/>
      <c r="K38" s="125"/>
    </row>
    <row r="39" spans="1:11" s="124" customFormat="1" ht="22.5" hidden="1">
      <c r="A39" s="126" t="s">
        <v>96</v>
      </c>
      <c r="B39" s="127"/>
      <c r="G39" s="125"/>
      <c r="H39" s="125"/>
      <c r="I39" s="125"/>
      <c r="J39" s="125"/>
      <c r="K39" s="125"/>
    </row>
    <row r="40" spans="1:11" s="124" customFormat="1" ht="13.5">
      <c r="A40" s="123"/>
      <c r="G40" s="125"/>
      <c r="H40" s="125"/>
      <c r="I40" s="125"/>
      <c r="J40" s="125"/>
      <c r="K40" s="125"/>
    </row>
  </sheetData>
  <sheetProtection/>
  <mergeCells count="3">
    <mergeCell ref="A4:E4"/>
    <mergeCell ref="E1:F1"/>
    <mergeCell ref="E2:F2"/>
  </mergeCells>
  <printOptions/>
  <pageMargins left="1.23" right="0.35433070866141736" top="1.1" bottom="0.1968503937007874" header="0.86" footer="0.5118110236220472"/>
  <pageSetup horizontalDpi="600" verticalDpi="600" orientation="portrait" paperSize="9" scale="64" r:id="rId4"/>
  <colBreaks count="1" manualBreakCount="1">
    <brk id="5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zoomScalePageLayoutView="0" workbookViewId="0" topLeftCell="A1">
      <selection activeCell="DI8" sqref="DI8"/>
    </sheetView>
  </sheetViews>
  <sheetFormatPr defaultColWidth="0.875" defaultRowHeight="12.75"/>
  <cols>
    <col min="1" max="16384" width="0.875" style="171" customWidth="1"/>
  </cols>
  <sheetData>
    <row r="1" s="46" customFormat="1" ht="12.75">
      <c r="BO1" s="46" t="s">
        <v>152</v>
      </c>
    </row>
    <row r="2" spans="67:102" s="46" customFormat="1" ht="41.25" customHeight="1">
      <c r="BO2" s="222" t="s">
        <v>120</v>
      </c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</row>
    <row r="3" s="46" customFormat="1" ht="5.25" customHeight="1"/>
    <row r="4" s="166" customFormat="1" ht="12">
      <c r="BO4" s="166" t="s">
        <v>121</v>
      </c>
    </row>
    <row r="5" s="166" customFormat="1" ht="12">
      <c r="BO5" s="166" t="s">
        <v>122</v>
      </c>
    </row>
    <row r="6" s="46" customFormat="1" ht="12.75"/>
    <row r="7" s="167" customFormat="1" ht="16.5">
      <c r="CX7" s="168" t="s">
        <v>123</v>
      </c>
    </row>
    <row r="8" s="167" customFormat="1" ht="39" customHeight="1"/>
    <row r="9" spans="1:102" s="169" customFormat="1" ht="17.25">
      <c r="A9" s="223" t="s">
        <v>153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</row>
    <row r="10" spans="1:102" s="170" customFormat="1" ht="41.25" customHeight="1">
      <c r="A10" s="206" t="s">
        <v>154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</row>
    <row r="11" s="167" customFormat="1" ht="16.5"/>
    <row r="12" spans="1:102" s="174" customFormat="1" ht="66" customHeight="1">
      <c r="A12" s="224" t="s">
        <v>155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6" t="s">
        <v>156</v>
      </c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6" t="s">
        <v>157</v>
      </c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</row>
    <row r="13" spans="1:102" s="175" customFormat="1" ht="51.75" customHeight="1">
      <c r="A13" s="215" t="s">
        <v>6</v>
      </c>
      <c r="B13" s="215"/>
      <c r="C13" s="215"/>
      <c r="D13" s="215"/>
      <c r="E13" s="215"/>
      <c r="F13" s="215"/>
      <c r="G13" s="215"/>
      <c r="H13" s="216" t="s">
        <v>158</v>
      </c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7"/>
      <c r="AN13" s="218">
        <v>0</v>
      </c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>
        <v>0</v>
      </c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9"/>
    </row>
    <row r="14" spans="1:102" s="175" customFormat="1" ht="129" customHeight="1">
      <c r="A14" s="210" t="s">
        <v>14</v>
      </c>
      <c r="B14" s="210"/>
      <c r="C14" s="210"/>
      <c r="D14" s="210"/>
      <c r="E14" s="210"/>
      <c r="F14" s="210"/>
      <c r="G14" s="210"/>
      <c r="H14" s="211" t="s">
        <v>159</v>
      </c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2"/>
      <c r="AN14" s="220">
        <v>116433291.38</v>
      </c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>
        <v>27712.55</v>
      </c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1"/>
    </row>
    <row r="15" spans="1:102" s="175" customFormat="1" ht="65.25" customHeight="1">
      <c r="A15" s="210" t="s">
        <v>16</v>
      </c>
      <c r="B15" s="210"/>
      <c r="C15" s="210"/>
      <c r="D15" s="210"/>
      <c r="E15" s="210"/>
      <c r="F15" s="210"/>
      <c r="G15" s="210"/>
      <c r="H15" s="211" t="s">
        <v>160</v>
      </c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2"/>
      <c r="AN15" s="213">
        <v>0</v>
      </c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>
        <v>0</v>
      </c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4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1">
      <selection activeCell="EA13" sqref="EA13"/>
    </sheetView>
  </sheetViews>
  <sheetFormatPr defaultColWidth="0.875" defaultRowHeight="12.75"/>
  <cols>
    <col min="1" max="16384" width="0.875" style="171" customWidth="1"/>
  </cols>
  <sheetData>
    <row r="1" s="46" customFormat="1" ht="12.75">
      <c r="BO1" s="46" t="s">
        <v>161</v>
      </c>
    </row>
    <row r="2" spans="67:102" s="46" customFormat="1" ht="41.25" customHeight="1">
      <c r="BO2" s="222" t="s">
        <v>120</v>
      </c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</row>
    <row r="3" s="46" customFormat="1" ht="5.25" customHeight="1"/>
    <row r="4" s="166" customFormat="1" ht="12">
      <c r="BO4" s="166" t="s">
        <v>121</v>
      </c>
    </row>
    <row r="5" s="166" customFormat="1" ht="12">
      <c r="BO5" s="166" t="s">
        <v>122</v>
      </c>
    </row>
    <row r="6" s="46" customFormat="1" ht="12.75"/>
    <row r="7" s="167" customFormat="1" ht="16.5">
      <c r="CX7" s="168" t="s">
        <v>123</v>
      </c>
    </row>
    <row r="8" s="167" customFormat="1" ht="36" customHeight="1"/>
    <row r="9" spans="1:102" s="169" customFormat="1" ht="17.25">
      <c r="A9" s="223" t="s">
        <v>153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</row>
    <row r="10" spans="1:102" s="170" customFormat="1" ht="59.25" customHeight="1">
      <c r="A10" s="206" t="s">
        <v>162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</row>
    <row r="11" s="167" customFormat="1" ht="16.5"/>
    <row r="12" spans="1:102" s="174" customFormat="1" ht="176.25" customHeight="1">
      <c r="A12" s="224" t="s">
        <v>155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6" t="s">
        <v>163</v>
      </c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6" t="s">
        <v>164</v>
      </c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6" t="s">
        <v>165</v>
      </c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</row>
    <row r="13" spans="1:102" s="175" customFormat="1" ht="55.5" customHeight="1">
      <c r="A13" s="228" t="s">
        <v>6</v>
      </c>
      <c r="B13" s="228"/>
      <c r="C13" s="228"/>
      <c r="D13" s="228"/>
      <c r="E13" s="228"/>
      <c r="F13" s="228"/>
      <c r="G13" s="228"/>
      <c r="H13" s="237" t="s">
        <v>166</v>
      </c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8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40"/>
    </row>
    <row r="14" spans="1:102" s="175" customFormat="1" ht="23.25" customHeight="1">
      <c r="A14" s="228"/>
      <c r="B14" s="228"/>
      <c r="C14" s="228"/>
      <c r="D14" s="228"/>
      <c r="E14" s="228"/>
      <c r="F14" s="228"/>
      <c r="G14" s="228"/>
      <c r="H14" s="229" t="s">
        <v>130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30"/>
      <c r="AH14" s="231">
        <v>8011818.97</v>
      </c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>
        <v>5.56</v>
      </c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>
        <v>1580.4</v>
      </c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2"/>
    </row>
    <row r="15" spans="1:102" s="175" customFormat="1" ht="23.25" customHeight="1">
      <c r="A15" s="228"/>
      <c r="B15" s="228"/>
      <c r="C15" s="228"/>
      <c r="D15" s="228"/>
      <c r="E15" s="228"/>
      <c r="F15" s="228"/>
      <c r="G15" s="228"/>
      <c r="H15" s="229" t="s">
        <v>131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30"/>
      <c r="AH15" s="231">
        <v>11526521.87</v>
      </c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>
        <v>6.68</v>
      </c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>
        <v>2379.05</v>
      </c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2"/>
    </row>
    <row r="16" spans="1:102" s="175" customFormat="1" ht="23.25" customHeight="1">
      <c r="A16" s="215"/>
      <c r="B16" s="215"/>
      <c r="C16" s="215"/>
      <c r="D16" s="215"/>
      <c r="E16" s="215"/>
      <c r="F16" s="215"/>
      <c r="G16" s="215"/>
      <c r="H16" s="233" t="s">
        <v>167</v>
      </c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4"/>
      <c r="AH16" s="235">
        <v>0</v>
      </c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>
        <v>0</v>
      </c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>
        <v>0</v>
      </c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6"/>
    </row>
    <row r="17" spans="1:102" s="175" customFormat="1" ht="55.5" customHeight="1">
      <c r="A17" s="228" t="s">
        <v>14</v>
      </c>
      <c r="B17" s="228"/>
      <c r="C17" s="228"/>
      <c r="D17" s="228"/>
      <c r="E17" s="228"/>
      <c r="F17" s="228"/>
      <c r="G17" s="228"/>
      <c r="H17" s="237" t="s">
        <v>168</v>
      </c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8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2"/>
    </row>
    <row r="18" spans="1:102" s="175" customFormat="1" ht="23.25" customHeight="1">
      <c r="A18" s="228"/>
      <c r="B18" s="228"/>
      <c r="C18" s="228"/>
      <c r="D18" s="228"/>
      <c r="E18" s="228"/>
      <c r="F18" s="228"/>
      <c r="G18" s="228"/>
      <c r="H18" s="229" t="s">
        <v>130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30"/>
      <c r="AH18" s="231">
        <v>160019539.54</v>
      </c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>
        <v>135.13</v>
      </c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>
        <v>39797.4</v>
      </c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2"/>
    </row>
    <row r="19" spans="1:102" s="175" customFormat="1" ht="23.25" customHeight="1">
      <c r="A19" s="228"/>
      <c r="B19" s="228"/>
      <c r="C19" s="228"/>
      <c r="D19" s="228"/>
      <c r="E19" s="228"/>
      <c r="F19" s="228"/>
      <c r="G19" s="228"/>
      <c r="H19" s="229" t="s">
        <v>131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30"/>
      <c r="AH19" s="231">
        <v>64643360.2</v>
      </c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>
        <v>39.63</v>
      </c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>
        <v>18557</v>
      </c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2"/>
    </row>
    <row r="20" spans="1:102" s="175" customFormat="1" ht="23.25" customHeight="1">
      <c r="A20" s="215"/>
      <c r="B20" s="215"/>
      <c r="C20" s="215"/>
      <c r="D20" s="215"/>
      <c r="E20" s="215"/>
      <c r="F20" s="215"/>
      <c r="G20" s="215"/>
      <c r="H20" s="233" t="s">
        <v>167</v>
      </c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4"/>
      <c r="AH20" s="235">
        <v>0</v>
      </c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>
        <v>0</v>
      </c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>
        <v>0</v>
      </c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6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zoomScalePageLayoutView="0" workbookViewId="0" topLeftCell="A1">
      <selection activeCell="ED28" sqref="ED28"/>
    </sheetView>
  </sheetViews>
  <sheetFormatPr defaultColWidth="0.875" defaultRowHeight="12.75"/>
  <cols>
    <col min="1" max="16384" width="0.875" style="171" customWidth="1"/>
  </cols>
  <sheetData>
    <row r="1" s="46" customFormat="1" ht="12.75">
      <c r="BN1" s="46" t="s">
        <v>119</v>
      </c>
    </row>
    <row r="2" spans="66:102" s="46" customFormat="1" ht="41.25" customHeight="1">
      <c r="BN2" s="222" t="s">
        <v>120</v>
      </c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</row>
    <row r="3" s="46" customFormat="1" ht="5.25" customHeight="1"/>
    <row r="4" s="166" customFormat="1" ht="12">
      <c r="BN4" s="166" t="s">
        <v>121</v>
      </c>
    </row>
    <row r="5" s="166" customFormat="1" ht="12">
      <c r="BN5" s="166" t="s">
        <v>122</v>
      </c>
    </row>
    <row r="6" s="46" customFormat="1" ht="12.75"/>
    <row r="7" s="167" customFormat="1" ht="16.5">
      <c r="CX7" s="168" t="s">
        <v>123</v>
      </c>
    </row>
    <row r="8" s="167" customFormat="1" ht="26.25" customHeight="1"/>
    <row r="9" spans="1:102" s="169" customFormat="1" ht="17.25">
      <c r="A9" s="223" t="s">
        <v>124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</row>
    <row r="10" spans="1:102" s="170" customFormat="1" ht="39.75" customHeight="1">
      <c r="A10" s="206" t="s">
        <v>125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</row>
    <row r="11" ht="18.75" customHeight="1"/>
    <row r="12" spans="1:102" s="172" customFormat="1" ht="27.75" customHeight="1">
      <c r="A12" s="265" t="s">
        <v>126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6"/>
      <c r="V12" s="264" t="s">
        <v>127</v>
      </c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70"/>
      <c r="AW12" s="264" t="s">
        <v>128</v>
      </c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70"/>
      <c r="BX12" s="264" t="s">
        <v>129</v>
      </c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</row>
    <row r="13" spans="1:102" s="172" customFormat="1" ht="35.25" customHeight="1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8"/>
      <c r="V13" s="263" t="s">
        <v>130</v>
      </c>
      <c r="W13" s="263"/>
      <c r="X13" s="263"/>
      <c r="Y13" s="263"/>
      <c r="Z13" s="263"/>
      <c r="AA13" s="263"/>
      <c r="AB13" s="263"/>
      <c r="AC13" s="263"/>
      <c r="AD13" s="263"/>
      <c r="AE13" s="263" t="s">
        <v>131</v>
      </c>
      <c r="AF13" s="263"/>
      <c r="AG13" s="263"/>
      <c r="AH13" s="263"/>
      <c r="AI13" s="263"/>
      <c r="AJ13" s="263"/>
      <c r="AK13" s="263"/>
      <c r="AL13" s="263"/>
      <c r="AM13" s="263"/>
      <c r="AN13" s="263" t="s">
        <v>132</v>
      </c>
      <c r="AO13" s="263"/>
      <c r="AP13" s="263"/>
      <c r="AQ13" s="263"/>
      <c r="AR13" s="263"/>
      <c r="AS13" s="263"/>
      <c r="AT13" s="263"/>
      <c r="AU13" s="263"/>
      <c r="AV13" s="263"/>
      <c r="AW13" s="263" t="s">
        <v>130</v>
      </c>
      <c r="AX13" s="263"/>
      <c r="AY13" s="263"/>
      <c r="AZ13" s="263"/>
      <c r="BA13" s="263"/>
      <c r="BB13" s="263"/>
      <c r="BC13" s="263"/>
      <c r="BD13" s="263"/>
      <c r="BE13" s="263"/>
      <c r="BF13" s="263" t="s">
        <v>131</v>
      </c>
      <c r="BG13" s="263"/>
      <c r="BH13" s="263"/>
      <c r="BI13" s="263"/>
      <c r="BJ13" s="263"/>
      <c r="BK13" s="263"/>
      <c r="BL13" s="263"/>
      <c r="BM13" s="263"/>
      <c r="BN13" s="263"/>
      <c r="BO13" s="263" t="s">
        <v>132</v>
      </c>
      <c r="BP13" s="263"/>
      <c r="BQ13" s="263"/>
      <c r="BR13" s="263"/>
      <c r="BS13" s="263"/>
      <c r="BT13" s="263"/>
      <c r="BU13" s="263"/>
      <c r="BV13" s="263"/>
      <c r="BW13" s="263"/>
      <c r="BX13" s="263" t="s">
        <v>130</v>
      </c>
      <c r="BY13" s="263"/>
      <c r="BZ13" s="263"/>
      <c r="CA13" s="263"/>
      <c r="CB13" s="263"/>
      <c r="CC13" s="263"/>
      <c r="CD13" s="263"/>
      <c r="CE13" s="263"/>
      <c r="CF13" s="263"/>
      <c r="CG13" s="263" t="s">
        <v>131</v>
      </c>
      <c r="CH13" s="263"/>
      <c r="CI13" s="263"/>
      <c r="CJ13" s="263"/>
      <c r="CK13" s="263"/>
      <c r="CL13" s="263"/>
      <c r="CM13" s="263"/>
      <c r="CN13" s="263"/>
      <c r="CO13" s="263"/>
      <c r="CP13" s="263" t="s">
        <v>132</v>
      </c>
      <c r="CQ13" s="263"/>
      <c r="CR13" s="263"/>
      <c r="CS13" s="263"/>
      <c r="CT13" s="263"/>
      <c r="CU13" s="263"/>
      <c r="CV13" s="263"/>
      <c r="CW13" s="263"/>
      <c r="CX13" s="264"/>
    </row>
    <row r="14" spans="1:102" s="173" customFormat="1" ht="33" customHeight="1">
      <c r="A14" s="260" t="s">
        <v>6</v>
      </c>
      <c r="B14" s="255"/>
      <c r="C14" s="255"/>
      <c r="D14" s="255"/>
      <c r="E14" s="255"/>
      <c r="F14" s="256"/>
      <c r="G14" s="261" t="s">
        <v>133</v>
      </c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55">
        <v>1621</v>
      </c>
      <c r="W14" s="255"/>
      <c r="X14" s="255"/>
      <c r="Y14" s="255"/>
      <c r="Z14" s="255"/>
      <c r="AA14" s="255"/>
      <c r="AB14" s="255"/>
      <c r="AC14" s="255"/>
      <c r="AD14" s="255"/>
      <c r="AE14" s="255">
        <v>15</v>
      </c>
      <c r="AF14" s="255"/>
      <c r="AG14" s="255"/>
      <c r="AH14" s="255"/>
      <c r="AI14" s="255"/>
      <c r="AJ14" s="255"/>
      <c r="AK14" s="255"/>
      <c r="AL14" s="255"/>
      <c r="AM14" s="255"/>
      <c r="AN14" s="255">
        <v>0</v>
      </c>
      <c r="AO14" s="255"/>
      <c r="AP14" s="255"/>
      <c r="AQ14" s="255"/>
      <c r="AR14" s="255"/>
      <c r="AS14" s="255"/>
      <c r="AT14" s="255"/>
      <c r="AU14" s="255"/>
      <c r="AV14" s="255"/>
      <c r="AW14" s="255">
        <v>19654</v>
      </c>
      <c r="AX14" s="255"/>
      <c r="AY14" s="255"/>
      <c r="AZ14" s="255"/>
      <c r="BA14" s="255"/>
      <c r="BB14" s="255"/>
      <c r="BC14" s="255"/>
      <c r="BD14" s="255"/>
      <c r="BE14" s="255"/>
      <c r="BF14" s="255">
        <v>190</v>
      </c>
      <c r="BG14" s="255"/>
      <c r="BH14" s="255"/>
      <c r="BI14" s="255"/>
      <c r="BJ14" s="255"/>
      <c r="BK14" s="255"/>
      <c r="BL14" s="255"/>
      <c r="BM14" s="255"/>
      <c r="BN14" s="255"/>
      <c r="BO14" s="255">
        <v>0</v>
      </c>
      <c r="BP14" s="255"/>
      <c r="BQ14" s="255"/>
      <c r="BR14" s="255"/>
      <c r="BS14" s="255"/>
      <c r="BT14" s="255"/>
      <c r="BU14" s="255"/>
      <c r="BV14" s="255"/>
      <c r="BW14" s="255"/>
      <c r="BX14" s="255">
        <v>3631</v>
      </c>
      <c r="BY14" s="255"/>
      <c r="BZ14" s="255"/>
      <c r="CA14" s="255"/>
      <c r="CB14" s="255"/>
      <c r="CC14" s="255"/>
      <c r="CD14" s="255"/>
      <c r="CE14" s="255"/>
      <c r="CF14" s="255"/>
      <c r="CG14" s="255">
        <v>21.6</v>
      </c>
      <c r="CH14" s="255"/>
      <c r="CI14" s="255"/>
      <c r="CJ14" s="255"/>
      <c r="CK14" s="255"/>
      <c r="CL14" s="255"/>
      <c r="CM14" s="255"/>
      <c r="CN14" s="255"/>
      <c r="CO14" s="255"/>
      <c r="CP14" s="255">
        <v>0</v>
      </c>
      <c r="CQ14" s="255"/>
      <c r="CR14" s="255"/>
      <c r="CS14" s="255"/>
      <c r="CT14" s="255"/>
      <c r="CU14" s="255"/>
      <c r="CV14" s="255"/>
      <c r="CW14" s="255"/>
      <c r="CX14" s="256"/>
    </row>
    <row r="15" spans="1:102" s="173" customFormat="1" ht="19.5" customHeight="1">
      <c r="A15" s="257"/>
      <c r="B15" s="253"/>
      <c r="C15" s="253"/>
      <c r="D15" s="253"/>
      <c r="E15" s="253"/>
      <c r="F15" s="254"/>
      <c r="G15" s="258" t="s">
        <v>134</v>
      </c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4"/>
    </row>
    <row r="16" spans="1:102" s="173" customFormat="1" ht="33" customHeight="1">
      <c r="A16" s="250"/>
      <c r="B16" s="245"/>
      <c r="C16" s="245"/>
      <c r="D16" s="245"/>
      <c r="E16" s="245"/>
      <c r="F16" s="246"/>
      <c r="G16" s="251" t="s">
        <v>135</v>
      </c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45">
        <v>1507</v>
      </c>
      <c r="W16" s="245"/>
      <c r="X16" s="245"/>
      <c r="Y16" s="245"/>
      <c r="Z16" s="245"/>
      <c r="AA16" s="245"/>
      <c r="AB16" s="245"/>
      <c r="AC16" s="245"/>
      <c r="AD16" s="245"/>
      <c r="AE16" s="245">
        <v>9</v>
      </c>
      <c r="AF16" s="245"/>
      <c r="AG16" s="245"/>
      <c r="AH16" s="245"/>
      <c r="AI16" s="245"/>
      <c r="AJ16" s="245"/>
      <c r="AK16" s="245"/>
      <c r="AL16" s="245"/>
      <c r="AM16" s="245"/>
      <c r="AN16" s="245">
        <v>0</v>
      </c>
      <c r="AO16" s="245"/>
      <c r="AP16" s="245"/>
      <c r="AQ16" s="245"/>
      <c r="AR16" s="245"/>
      <c r="AS16" s="245"/>
      <c r="AT16" s="245"/>
      <c r="AU16" s="245"/>
      <c r="AV16" s="245"/>
      <c r="AW16" s="245">
        <v>18736</v>
      </c>
      <c r="AX16" s="245"/>
      <c r="AY16" s="245"/>
      <c r="AZ16" s="245"/>
      <c r="BA16" s="245"/>
      <c r="BB16" s="245"/>
      <c r="BC16" s="245"/>
      <c r="BD16" s="245"/>
      <c r="BE16" s="245"/>
      <c r="BF16" s="245">
        <v>124</v>
      </c>
      <c r="BG16" s="245"/>
      <c r="BH16" s="245"/>
      <c r="BI16" s="245"/>
      <c r="BJ16" s="245"/>
      <c r="BK16" s="245"/>
      <c r="BL16" s="245"/>
      <c r="BM16" s="245"/>
      <c r="BN16" s="245"/>
      <c r="BO16" s="245">
        <v>0</v>
      </c>
      <c r="BP16" s="245"/>
      <c r="BQ16" s="245"/>
      <c r="BR16" s="245"/>
      <c r="BS16" s="245"/>
      <c r="BT16" s="245"/>
      <c r="BU16" s="245"/>
      <c r="BV16" s="245"/>
      <c r="BW16" s="245"/>
      <c r="BX16" s="245">
        <v>835</v>
      </c>
      <c r="BY16" s="245"/>
      <c r="BZ16" s="245"/>
      <c r="CA16" s="245"/>
      <c r="CB16" s="245"/>
      <c r="CC16" s="245"/>
      <c r="CD16" s="245"/>
      <c r="CE16" s="245"/>
      <c r="CF16" s="245"/>
      <c r="CG16" s="245">
        <v>5.15</v>
      </c>
      <c r="CH16" s="245"/>
      <c r="CI16" s="245"/>
      <c r="CJ16" s="245"/>
      <c r="CK16" s="245"/>
      <c r="CL16" s="245"/>
      <c r="CM16" s="245"/>
      <c r="CN16" s="245"/>
      <c r="CO16" s="245"/>
      <c r="CP16" s="245">
        <v>0</v>
      </c>
      <c r="CQ16" s="245"/>
      <c r="CR16" s="245"/>
      <c r="CS16" s="245"/>
      <c r="CT16" s="245"/>
      <c r="CU16" s="245"/>
      <c r="CV16" s="245"/>
      <c r="CW16" s="245"/>
      <c r="CX16" s="246"/>
    </row>
    <row r="17" spans="1:102" s="173" customFormat="1" ht="33" customHeight="1">
      <c r="A17" s="260" t="s">
        <v>14</v>
      </c>
      <c r="B17" s="255"/>
      <c r="C17" s="255"/>
      <c r="D17" s="255"/>
      <c r="E17" s="255"/>
      <c r="F17" s="256"/>
      <c r="G17" s="261" t="s">
        <v>136</v>
      </c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55">
        <v>99</v>
      </c>
      <c r="W17" s="255"/>
      <c r="X17" s="255"/>
      <c r="Y17" s="255"/>
      <c r="Z17" s="255"/>
      <c r="AA17" s="255"/>
      <c r="AB17" s="255"/>
      <c r="AC17" s="255"/>
      <c r="AD17" s="255"/>
      <c r="AE17" s="255">
        <v>107</v>
      </c>
      <c r="AF17" s="255"/>
      <c r="AG17" s="255"/>
      <c r="AH17" s="255"/>
      <c r="AI17" s="255"/>
      <c r="AJ17" s="255"/>
      <c r="AK17" s="255"/>
      <c r="AL17" s="255"/>
      <c r="AM17" s="255"/>
      <c r="AN17" s="255">
        <v>0</v>
      </c>
      <c r="AO17" s="255"/>
      <c r="AP17" s="255"/>
      <c r="AQ17" s="255"/>
      <c r="AR17" s="255"/>
      <c r="AS17" s="255"/>
      <c r="AT17" s="255"/>
      <c r="AU17" s="255"/>
      <c r="AV17" s="255"/>
      <c r="AW17" s="255">
        <v>3855</v>
      </c>
      <c r="AX17" s="255"/>
      <c r="AY17" s="255"/>
      <c r="AZ17" s="255"/>
      <c r="BA17" s="255"/>
      <c r="BB17" s="255"/>
      <c r="BC17" s="255"/>
      <c r="BD17" s="255"/>
      <c r="BE17" s="255"/>
      <c r="BF17" s="255">
        <v>6594</v>
      </c>
      <c r="BG17" s="255"/>
      <c r="BH17" s="255"/>
      <c r="BI17" s="255"/>
      <c r="BJ17" s="255"/>
      <c r="BK17" s="255"/>
      <c r="BL17" s="255"/>
      <c r="BM17" s="255"/>
      <c r="BN17" s="255"/>
      <c r="BO17" s="255">
        <v>0</v>
      </c>
      <c r="BP17" s="255"/>
      <c r="BQ17" s="255"/>
      <c r="BR17" s="255"/>
      <c r="BS17" s="255"/>
      <c r="BT17" s="255"/>
      <c r="BU17" s="255"/>
      <c r="BV17" s="255"/>
      <c r="BW17" s="255"/>
      <c r="BX17" s="255">
        <v>11641</v>
      </c>
      <c r="BY17" s="255"/>
      <c r="BZ17" s="255"/>
      <c r="CA17" s="255"/>
      <c r="CB17" s="255"/>
      <c r="CC17" s="255"/>
      <c r="CD17" s="255"/>
      <c r="CE17" s="255"/>
      <c r="CF17" s="255"/>
      <c r="CG17" s="255">
        <v>1354</v>
      </c>
      <c r="CH17" s="255"/>
      <c r="CI17" s="255"/>
      <c r="CJ17" s="255"/>
      <c r="CK17" s="255"/>
      <c r="CL17" s="255"/>
      <c r="CM17" s="255"/>
      <c r="CN17" s="255"/>
      <c r="CO17" s="255"/>
      <c r="CP17" s="255">
        <v>0</v>
      </c>
      <c r="CQ17" s="255"/>
      <c r="CR17" s="255"/>
      <c r="CS17" s="255"/>
      <c r="CT17" s="255"/>
      <c r="CU17" s="255"/>
      <c r="CV17" s="255"/>
      <c r="CW17" s="255"/>
      <c r="CX17" s="256"/>
    </row>
    <row r="18" spans="1:102" s="173" customFormat="1" ht="19.5" customHeight="1">
      <c r="A18" s="257"/>
      <c r="B18" s="253"/>
      <c r="C18" s="253"/>
      <c r="D18" s="253"/>
      <c r="E18" s="253"/>
      <c r="F18" s="254"/>
      <c r="G18" s="258" t="s">
        <v>134</v>
      </c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4"/>
    </row>
    <row r="19" spans="1:102" s="173" customFormat="1" ht="33" customHeight="1">
      <c r="A19" s="250"/>
      <c r="B19" s="245"/>
      <c r="C19" s="245"/>
      <c r="D19" s="245"/>
      <c r="E19" s="245"/>
      <c r="F19" s="246"/>
      <c r="G19" s="251" t="s">
        <v>137</v>
      </c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45">
        <v>0</v>
      </c>
      <c r="W19" s="245"/>
      <c r="X19" s="245"/>
      <c r="Y19" s="245"/>
      <c r="Z19" s="245"/>
      <c r="AA19" s="245"/>
      <c r="AB19" s="245"/>
      <c r="AC19" s="245"/>
      <c r="AD19" s="245"/>
      <c r="AE19" s="245">
        <v>0</v>
      </c>
      <c r="AF19" s="245"/>
      <c r="AG19" s="245"/>
      <c r="AH19" s="245"/>
      <c r="AI19" s="245"/>
      <c r="AJ19" s="245"/>
      <c r="AK19" s="245"/>
      <c r="AL19" s="245"/>
      <c r="AM19" s="245"/>
      <c r="AN19" s="245">
        <v>0</v>
      </c>
      <c r="AO19" s="245"/>
      <c r="AP19" s="245"/>
      <c r="AQ19" s="245"/>
      <c r="AR19" s="245"/>
      <c r="AS19" s="245"/>
      <c r="AT19" s="245"/>
      <c r="AU19" s="245"/>
      <c r="AV19" s="245"/>
      <c r="AW19" s="245">
        <v>0</v>
      </c>
      <c r="AX19" s="245"/>
      <c r="AY19" s="245"/>
      <c r="AZ19" s="245"/>
      <c r="BA19" s="245"/>
      <c r="BB19" s="245"/>
      <c r="BC19" s="245"/>
      <c r="BD19" s="245"/>
      <c r="BE19" s="245"/>
      <c r="BF19" s="245">
        <v>0</v>
      </c>
      <c r="BG19" s="245"/>
      <c r="BH19" s="245"/>
      <c r="BI19" s="245"/>
      <c r="BJ19" s="245"/>
      <c r="BK19" s="245"/>
      <c r="BL19" s="245"/>
      <c r="BM19" s="245"/>
      <c r="BN19" s="245"/>
      <c r="BO19" s="245">
        <v>0</v>
      </c>
      <c r="BP19" s="245"/>
      <c r="BQ19" s="245"/>
      <c r="BR19" s="245"/>
      <c r="BS19" s="245"/>
      <c r="BT19" s="245"/>
      <c r="BU19" s="245"/>
      <c r="BV19" s="245"/>
      <c r="BW19" s="245"/>
      <c r="BX19" s="245">
        <v>0</v>
      </c>
      <c r="BY19" s="245"/>
      <c r="BZ19" s="245"/>
      <c r="CA19" s="245"/>
      <c r="CB19" s="245"/>
      <c r="CC19" s="245"/>
      <c r="CD19" s="245"/>
      <c r="CE19" s="245"/>
      <c r="CF19" s="245"/>
      <c r="CG19" s="245">
        <v>0</v>
      </c>
      <c r="CH19" s="245"/>
      <c r="CI19" s="245"/>
      <c r="CJ19" s="245"/>
      <c r="CK19" s="245"/>
      <c r="CL19" s="245"/>
      <c r="CM19" s="245"/>
      <c r="CN19" s="245"/>
      <c r="CO19" s="245"/>
      <c r="CP19" s="245">
        <v>0</v>
      </c>
      <c r="CQ19" s="245"/>
      <c r="CR19" s="245"/>
      <c r="CS19" s="245"/>
      <c r="CT19" s="245"/>
      <c r="CU19" s="245"/>
      <c r="CV19" s="245"/>
      <c r="CW19" s="245"/>
      <c r="CX19" s="246"/>
    </row>
    <row r="20" spans="1:102" s="173" customFormat="1" ht="45" customHeight="1">
      <c r="A20" s="260" t="s">
        <v>16</v>
      </c>
      <c r="B20" s="255"/>
      <c r="C20" s="255"/>
      <c r="D20" s="255"/>
      <c r="E20" s="255"/>
      <c r="F20" s="256"/>
      <c r="G20" s="261" t="s">
        <v>138</v>
      </c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55">
        <v>7</v>
      </c>
      <c r="W20" s="255"/>
      <c r="X20" s="255"/>
      <c r="Y20" s="255"/>
      <c r="Z20" s="255"/>
      <c r="AA20" s="255"/>
      <c r="AB20" s="255"/>
      <c r="AC20" s="255"/>
      <c r="AD20" s="255"/>
      <c r="AE20" s="255">
        <v>106</v>
      </c>
      <c r="AF20" s="255"/>
      <c r="AG20" s="255"/>
      <c r="AH20" s="255"/>
      <c r="AI20" s="255"/>
      <c r="AJ20" s="255"/>
      <c r="AK20" s="255"/>
      <c r="AL20" s="255"/>
      <c r="AM20" s="255"/>
      <c r="AN20" s="255">
        <v>0</v>
      </c>
      <c r="AO20" s="255"/>
      <c r="AP20" s="255"/>
      <c r="AQ20" s="255"/>
      <c r="AR20" s="255"/>
      <c r="AS20" s="255"/>
      <c r="AT20" s="255"/>
      <c r="AU20" s="255"/>
      <c r="AV20" s="255"/>
      <c r="AW20" s="255">
        <v>2734</v>
      </c>
      <c r="AX20" s="255"/>
      <c r="AY20" s="255"/>
      <c r="AZ20" s="255"/>
      <c r="BA20" s="255"/>
      <c r="BB20" s="255"/>
      <c r="BC20" s="255"/>
      <c r="BD20" s="255"/>
      <c r="BE20" s="255"/>
      <c r="BF20" s="255">
        <v>19090</v>
      </c>
      <c r="BG20" s="255"/>
      <c r="BH20" s="255"/>
      <c r="BI20" s="255"/>
      <c r="BJ20" s="255"/>
      <c r="BK20" s="255"/>
      <c r="BL20" s="255"/>
      <c r="BM20" s="255"/>
      <c r="BN20" s="255"/>
      <c r="BO20" s="255">
        <v>0</v>
      </c>
      <c r="BP20" s="255"/>
      <c r="BQ20" s="255"/>
      <c r="BR20" s="255"/>
      <c r="BS20" s="255"/>
      <c r="BT20" s="255"/>
      <c r="BU20" s="255"/>
      <c r="BV20" s="255"/>
      <c r="BW20" s="255"/>
      <c r="BX20" s="255">
        <v>1171</v>
      </c>
      <c r="BY20" s="255"/>
      <c r="BZ20" s="255"/>
      <c r="CA20" s="255"/>
      <c r="CB20" s="255"/>
      <c r="CC20" s="255"/>
      <c r="CD20" s="255"/>
      <c r="CE20" s="255"/>
      <c r="CF20" s="255"/>
      <c r="CG20" s="255">
        <v>7204</v>
      </c>
      <c r="CH20" s="255"/>
      <c r="CI20" s="255"/>
      <c r="CJ20" s="255"/>
      <c r="CK20" s="255"/>
      <c r="CL20" s="255"/>
      <c r="CM20" s="255"/>
      <c r="CN20" s="255"/>
      <c r="CO20" s="255"/>
      <c r="CP20" s="255">
        <v>0</v>
      </c>
      <c r="CQ20" s="255"/>
      <c r="CR20" s="255"/>
      <c r="CS20" s="255"/>
      <c r="CT20" s="255"/>
      <c r="CU20" s="255"/>
      <c r="CV20" s="255"/>
      <c r="CW20" s="255"/>
      <c r="CX20" s="256"/>
    </row>
    <row r="21" spans="1:102" s="173" customFormat="1" ht="19.5" customHeight="1">
      <c r="A21" s="257"/>
      <c r="B21" s="253"/>
      <c r="C21" s="253"/>
      <c r="D21" s="253"/>
      <c r="E21" s="253"/>
      <c r="F21" s="254"/>
      <c r="G21" s="258" t="s">
        <v>134</v>
      </c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4"/>
    </row>
    <row r="22" spans="1:102" s="173" customFormat="1" ht="45" customHeight="1">
      <c r="A22" s="250"/>
      <c r="B22" s="245"/>
      <c r="C22" s="245"/>
      <c r="D22" s="245"/>
      <c r="E22" s="245"/>
      <c r="F22" s="246"/>
      <c r="G22" s="251" t="s">
        <v>139</v>
      </c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45">
        <v>1</v>
      </c>
      <c r="W22" s="245"/>
      <c r="X22" s="245"/>
      <c r="Y22" s="245"/>
      <c r="Z22" s="245"/>
      <c r="AA22" s="245"/>
      <c r="AB22" s="245"/>
      <c r="AC22" s="245"/>
      <c r="AD22" s="245"/>
      <c r="AE22" s="245">
        <v>0</v>
      </c>
      <c r="AF22" s="245"/>
      <c r="AG22" s="245"/>
      <c r="AH22" s="245"/>
      <c r="AI22" s="245"/>
      <c r="AJ22" s="245"/>
      <c r="AK22" s="245"/>
      <c r="AL22" s="245"/>
      <c r="AM22" s="245"/>
      <c r="AN22" s="245">
        <v>0</v>
      </c>
      <c r="AO22" s="245"/>
      <c r="AP22" s="245"/>
      <c r="AQ22" s="245"/>
      <c r="AR22" s="245"/>
      <c r="AS22" s="245"/>
      <c r="AT22" s="245"/>
      <c r="AU22" s="245"/>
      <c r="AV22" s="245"/>
      <c r="AW22" s="245">
        <v>520</v>
      </c>
      <c r="AX22" s="245"/>
      <c r="AY22" s="245"/>
      <c r="AZ22" s="245"/>
      <c r="BA22" s="245"/>
      <c r="BB22" s="245"/>
      <c r="BC22" s="245"/>
      <c r="BD22" s="245"/>
      <c r="BE22" s="245"/>
      <c r="BF22" s="245">
        <v>0</v>
      </c>
      <c r="BG22" s="245"/>
      <c r="BH22" s="245"/>
      <c r="BI22" s="245"/>
      <c r="BJ22" s="245"/>
      <c r="BK22" s="245"/>
      <c r="BL22" s="245"/>
      <c r="BM22" s="245"/>
      <c r="BN22" s="245"/>
      <c r="BO22" s="245">
        <v>0</v>
      </c>
      <c r="BP22" s="245"/>
      <c r="BQ22" s="245"/>
      <c r="BR22" s="245"/>
      <c r="BS22" s="245"/>
      <c r="BT22" s="245"/>
      <c r="BU22" s="245"/>
      <c r="BV22" s="245"/>
      <c r="BW22" s="245"/>
      <c r="BX22" s="245">
        <v>37.6</v>
      </c>
      <c r="BY22" s="245"/>
      <c r="BZ22" s="245"/>
      <c r="CA22" s="245"/>
      <c r="CB22" s="245"/>
      <c r="CC22" s="245"/>
      <c r="CD22" s="245"/>
      <c r="CE22" s="245"/>
      <c r="CF22" s="245"/>
      <c r="CG22" s="245">
        <v>0</v>
      </c>
      <c r="CH22" s="245"/>
      <c r="CI22" s="245"/>
      <c r="CJ22" s="245"/>
      <c r="CK22" s="245"/>
      <c r="CL22" s="245"/>
      <c r="CM22" s="245"/>
      <c r="CN22" s="245"/>
      <c r="CO22" s="245"/>
      <c r="CP22" s="245">
        <v>0</v>
      </c>
      <c r="CQ22" s="245"/>
      <c r="CR22" s="245"/>
      <c r="CS22" s="245"/>
      <c r="CT22" s="245"/>
      <c r="CU22" s="245"/>
      <c r="CV22" s="245"/>
      <c r="CW22" s="245"/>
      <c r="CX22" s="246"/>
    </row>
    <row r="23" spans="1:102" s="173" customFormat="1" ht="45" customHeight="1">
      <c r="A23" s="260" t="s">
        <v>33</v>
      </c>
      <c r="B23" s="255"/>
      <c r="C23" s="255"/>
      <c r="D23" s="255"/>
      <c r="E23" s="255"/>
      <c r="F23" s="256"/>
      <c r="G23" s="261" t="s">
        <v>140</v>
      </c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55">
        <v>3</v>
      </c>
      <c r="W23" s="255"/>
      <c r="X23" s="255"/>
      <c r="Y23" s="255"/>
      <c r="Z23" s="255"/>
      <c r="AA23" s="255"/>
      <c r="AB23" s="255"/>
      <c r="AC23" s="255"/>
      <c r="AD23" s="255"/>
      <c r="AE23" s="255">
        <v>274</v>
      </c>
      <c r="AF23" s="255"/>
      <c r="AG23" s="255"/>
      <c r="AH23" s="255"/>
      <c r="AI23" s="255"/>
      <c r="AJ23" s="255"/>
      <c r="AK23" s="255"/>
      <c r="AL23" s="255"/>
      <c r="AM23" s="255"/>
      <c r="AN23" s="255">
        <v>1</v>
      </c>
      <c r="AO23" s="255"/>
      <c r="AP23" s="255"/>
      <c r="AQ23" s="255"/>
      <c r="AR23" s="255"/>
      <c r="AS23" s="255"/>
      <c r="AT23" s="255"/>
      <c r="AU23" s="255"/>
      <c r="AV23" s="255"/>
      <c r="AW23" s="255">
        <v>81</v>
      </c>
      <c r="AX23" s="255"/>
      <c r="AY23" s="255"/>
      <c r="AZ23" s="255"/>
      <c r="BA23" s="255"/>
      <c r="BB23" s="255"/>
      <c r="BC23" s="255"/>
      <c r="BD23" s="255"/>
      <c r="BE23" s="255"/>
      <c r="BF23" s="255">
        <v>46581</v>
      </c>
      <c r="BG23" s="255"/>
      <c r="BH23" s="255"/>
      <c r="BI23" s="255"/>
      <c r="BJ23" s="255"/>
      <c r="BK23" s="255"/>
      <c r="BL23" s="255"/>
      <c r="BM23" s="255"/>
      <c r="BN23" s="255"/>
      <c r="BO23" s="255">
        <v>304</v>
      </c>
      <c r="BP23" s="255"/>
      <c r="BQ23" s="255"/>
      <c r="BR23" s="255"/>
      <c r="BS23" s="255"/>
      <c r="BT23" s="255"/>
      <c r="BU23" s="255"/>
      <c r="BV23" s="255"/>
      <c r="BW23" s="255"/>
      <c r="BX23" s="255">
        <v>4.9</v>
      </c>
      <c r="BY23" s="255"/>
      <c r="BZ23" s="255"/>
      <c r="CA23" s="255"/>
      <c r="CB23" s="255"/>
      <c r="CC23" s="255"/>
      <c r="CD23" s="255"/>
      <c r="CE23" s="255"/>
      <c r="CF23" s="255"/>
      <c r="CG23" s="255">
        <v>26538</v>
      </c>
      <c r="CH23" s="255"/>
      <c r="CI23" s="255"/>
      <c r="CJ23" s="255"/>
      <c r="CK23" s="255"/>
      <c r="CL23" s="255"/>
      <c r="CM23" s="255"/>
      <c r="CN23" s="255"/>
      <c r="CO23" s="255"/>
      <c r="CP23" s="255">
        <v>34.8</v>
      </c>
      <c r="CQ23" s="255"/>
      <c r="CR23" s="255"/>
      <c r="CS23" s="255"/>
      <c r="CT23" s="255"/>
      <c r="CU23" s="255"/>
      <c r="CV23" s="255"/>
      <c r="CW23" s="255"/>
      <c r="CX23" s="256"/>
    </row>
    <row r="24" spans="1:102" s="173" customFormat="1" ht="19.5" customHeight="1">
      <c r="A24" s="257"/>
      <c r="B24" s="253"/>
      <c r="C24" s="253"/>
      <c r="D24" s="253"/>
      <c r="E24" s="253"/>
      <c r="F24" s="254"/>
      <c r="G24" s="258" t="s">
        <v>134</v>
      </c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4"/>
    </row>
    <row r="25" spans="1:102" s="173" customFormat="1" ht="45" customHeight="1">
      <c r="A25" s="250"/>
      <c r="B25" s="245"/>
      <c r="C25" s="245"/>
      <c r="D25" s="245"/>
      <c r="E25" s="245"/>
      <c r="F25" s="246"/>
      <c r="G25" s="251" t="s">
        <v>139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45">
        <v>0</v>
      </c>
      <c r="W25" s="245"/>
      <c r="X25" s="245"/>
      <c r="Y25" s="245"/>
      <c r="Z25" s="245"/>
      <c r="AA25" s="245"/>
      <c r="AB25" s="245"/>
      <c r="AC25" s="245"/>
      <c r="AD25" s="245"/>
      <c r="AE25" s="245">
        <v>0</v>
      </c>
      <c r="AF25" s="245"/>
      <c r="AG25" s="245"/>
      <c r="AH25" s="245"/>
      <c r="AI25" s="245"/>
      <c r="AJ25" s="245"/>
      <c r="AK25" s="245"/>
      <c r="AL25" s="245"/>
      <c r="AM25" s="245"/>
      <c r="AN25" s="245">
        <v>0</v>
      </c>
      <c r="AO25" s="245"/>
      <c r="AP25" s="245"/>
      <c r="AQ25" s="245"/>
      <c r="AR25" s="245"/>
      <c r="AS25" s="245"/>
      <c r="AT25" s="245"/>
      <c r="AU25" s="245"/>
      <c r="AV25" s="245"/>
      <c r="AW25" s="245">
        <v>0</v>
      </c>
      <c r="AX25" s="245"/>
      <c r="AY25" s="245"/>
      <c r="AZ25" s="245"/>
      <c r="BA25" s="245"/>
      <c r="BB25" s="245"/>
      <c r="BC25" s="245"/>
      <c r="BD25" s="245"/>
      <c r="BE25" s="245"/>
      <c r="BF25" s="245">
        <v>0</v>
      </c>
      <c r="BG25" s="245"/>
      <c r="BH25" s="245"/>
      <c r="BI25" s="245"/>
      <c r="BJ25" s="245"/>
      <c r="BK25" s="245"/>
      <c r="BL25" s="245"/>
      <c r="BM25" s="245"/>
      <c r="BN25" s="245"/>
      <c r="BO25" s="245">
        <v>0</v>
      </c>
      <c r="BP25" s="245"/>
      <c r="BQ25" s="245"/>
      <c r="BR25" s="245"/>
      <c r="BS25" s="245"/>
      <c r="BT25" s="245"/>
      <c r="BU25" s="245"/>
      <c r="BV25" s="245"/>
      <c r="BW25" s="245"/>
      <c r="BX25" s="245">
        <v>0</v>
      </c>
      <c r="BY25" s="245"/>
      <c r="BZ25" s="245"/>
      <c r="CA25" s="245"/>
      <c r="CB25" s="245"/>
      <c r="CC25" s="245"/>
      <c r="CD25" s="245"/>
      <c r="CE25" s="245"/>
      <c r="CF25" s="245"/>
      <c r="CG25" s="245">
        <v>0</v>
      </c>
      <c r="CH25" s="245"/>
      <c r="CI25" s="245"/>
      <c r="CJ25" s="245"/>
      <c r="CK25" s="245"/>
      <c r="CL25" s="245"/>
      <c r="CM25" s="245"/>
      <c r="CN25" s="245"/>
      <c r="CO25" s="245"/>
      <c r="CP25" s="245">
        <v>0</v>
      </c>
      <c r="CQ25" s="245"/>
      <c r="CR25" s="245"/>
      <c r="CS25" s="245"/>
      <c r="CT25" s="245"/>
      <c r="CU25" s="245"/>
      <c r="CV25" s="245"/>
      <c r="CW25" s="245"/>
      <c r="CX25" s="246"/>
    </row>
    <row r="26" spans="1:102" s="173" customFormat="1" ht="33" customHeight="1">
      <c r="A26" s="260" t="s">
        <v>35</v>
      </c>
      <c r="B26" s="255"/>
      <c r="C26" s="255"/>
      <c r="D26" s="255"/>
      <c r="E26" s="255"/>
      <c r="F26" s="256"/>
      <c r="G26" s="261" t="s">
        <v>141</v>
      </c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55">
        <v>0</v>
      </c>
      <c r="W26" s="255"/>
      <c r="X26" s="255"/>
      <c r="Y26" s="255"/>
      <c r="Z26" s="255"/>
      <c r="AA26" s="255"/>
      <c r="AB26" s="255"/>
      <c r="AC26" s="255"/>
      <c r="AD26" s="255"/>
      <c r="AE26" s="255">
        <v>0</v>
      </c>
      <c r="AF26" s="255"/>
      <c r="AG26" s="255"/>
      <c r="AH26" s="255"/>
      <c r="AI26" s="255"/>
      <c r="AJ26" s="255"/>
      <c r="AK26" s="255"/>
      <c r="AL26" s="255"/>
      <c r="AM26" s="255"/>
      <c r="AN26" s="255">
        <v>0</v>
      </c>
      <c r="AO26" s="255"/>
      <c r="AP26" s="255"/>
      <c r="AQ26" s="255"/>
      <c r="AR26" s="255"/>
      <c r="AS26" s="255"/>
      <c r="AT26" s="255"/>
      <c r="AU26" s="255"/>
      <c r="AV26" s="255"/>
      <c r="AW26" s="255">
        <v>0</v>
      </c>
      <c r="AX26" s="255"/>
      <c r="AY26" s="255"/>
      <c r="AZ26" s="255"/>
      <c r="BA26" s="255"/>
      <c r="BB26" s="255"/>
      <c r="BC26" s="255"/>
      <c r="BD26" s="255"/>
      <c r="BE26" s="255"/>
      <c r="BF26" s="255">
        <v>0</v>
      </c>
      <c r="BG26" s="255"/>
      <c r="BH26" s="255"/>
      <c r="BI26" s="255"/>
      <c r="BJ26" s="255"/>
      <c r="BK26" s="255"/>
      <c r="BL26" s="255"/>
      <c r="BM26" s="255"/>
      <c r="BN26" s="255"/>
      <c r="BO26" s="255">
        <v>0</v>
      </c>
      <c r="BP26" s="255"/>
      <c r="BQ26" s="255"/>
      <c r="BR26" s="255"/>
      <c r="BS26" s="255"/>
      <c r="BT26" s="255"/>
      <c r="BU26" s="255"/>
      <c r="BV26" s="255"/>
      <c r="BW26" s="255"/>
      <c r="BX26" s="255">
        <v>0</v>
      </c>
      <c r="BY26" s="255"/>
      <c r="BZ26" s="255"/>
      <c r="CA26" s="255"/>
      <c r="CB26" s="255"/>
      <c r="CC26" s="255"/>
      <c r="CD26" s="255"/>
      <c r="CE26" s="255"/>
      <c r="CF26" s="255"/>
      <c r="CG26" s="255">
        <v>0</v>
      </c>
      <c r="CH26" s="255"/>
      <c r="CI26" s="255"/>
      <c r="CJ26" s="255"/>
      <c r="CK26" s="255"/>
      <c r="CL26" s="255"/>
      <c r="CM26" s="255"/>
      <c r="CN26" s="255"/>
      <c r="CO26" s="255"/>
      <c r="CP26" s="255">
        <v>0</v>
      </c>
      <c r="CQ26" s="255"/>
      <c r="CR26" s="255"/>
      <c r="CS26" s="255"/>
      <c r="CT26" s="255"/>
      <c r="CU26" s="255"/>
      <c r="CV26" s="255"/>
      <c r="CW26" s="255"/>
      <c r="CX26" s="256"/>
    </row>
    <row r="27" spans="1:102" s="173" customFormat="1" ht="19.5" customHeight="1">
      <c r="A27" s="257"/>
      <c r="B27" s="253"/>
      <c r="C27" s="253"/>
      <c r="D27" s="253"/>
      <c r="E27" s="253"/>
      <c r="F27" s="254"/>
      <c r="G27" s="258" t="s">
        <v>134</v>
      </c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4"/>
    </row>
    <row r="28" spans="1:102" s="173" customFormat="1" ht="45" customHeight="1">
      <c r="A28" s="250"/>
      <c r="B28" s="245"/>
      <c r="C28" s="245"/>
      <c r="D28" s="245"/>
      <c r="E28" s="245"/>
      <c r="F28" s="246"/>
      <c r="G28" s="251" t="s">
        <v>139</v>
      </c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45">
        <v>0</v>
      </c>
      <c r="W28" s="245"/>
      <c r="X28" s="245"/>
      <c r="Y28" s="245"/>
      <c r="Z28" s="245"/>
      <c r="AA28" s="245"/>
      <c r="AB28" s="245"/>
      <c r="AC28" s="245"/>
      <c r="AD28" s="245"/>
      <c r="AE28" s="245">
        <v>0</v>
      </c>
      <c r="AF28" s="245"/>
      <c r="AG28" s="245"/>
      <c r="AH28" s="245"/>
      <c r="AI28" s="245"/>
      <c r="AJ28" s="245"/>
      <c r="AK28" s="245"/>
      <c r="AL28" s="245"/>
      <c r="AM28" s="245"/>
      <c r="AN28" s="245">
        <v>0</v>
      </c>
      <c r="AO28" s="245"/>
      <c r="AP28" s="245"/>
      <c r="AQ28" s="245"/>
      <c r="AR28" s="245"/>
      <c r="AS28" s="245"/>
      <c r="AT28" s="245"/>
      <c r="AU28" s="245"/>
      <c r="AV28" s="245"/>
      <c r="AW28" s="245">
        <v>0</v>
      </c>
      <c r="AX28" s="245"/>
      <c r="AY28" s="245"/>
      <c r="AZ28" s="245"/>
      <c r="BA28" s="245"/>
      <c r="BB28" s="245"/>
      <c r="BC28" s="245"/>
      <c r="BD28" s="245"/>
      <c r="BE28" s="245"/>
      <c r="BF28" s="245">
        <v>0</v>
      </c>
      <c r="BG28" s="245"/>
      <c r="BH28" s="245"/>
      <c r="BI28" s="245"/>
      <c r="BJ28" s="245"/>
      <c r="BK28" s="245"/>
      <c r="BL28" s="245"/>
      <c r="BM28" s="245"/>
      <c r="BN28" s="245"/>
      <c r="BO28" s="245">
        <v>0</v>
      </c>
      <c r="BP28" s="245"/>
      <c r="BQ28" s="245"/>
      <c r="BR28" s="245"/>
      <c r="BS28" s="245"/>
      <c r="BT28" s="245"/>
      <c r="BU28" s="245"/>
      <c r="BV28" s="245"/>
      <c r="BW28" s="245"/>
      <c r="BX28" s="245">
        <v>0</v>
      </c>
      <c r="BY28" s="245"/>
      <c r="BZ28" s="245"/>
      <c r="CA28" s="245"/>
      <c r="CB28" s="245"/>
      <c r="CC28" s="245"/>
      <c r="CD28" s="245"/>
      <c r="CE28" s="245"/>
      <c r="CF28" s="245"/>
      <c r="CG28" s="245">
        <v>0</v>
      </c>
      <c r="CH28" s="245"/>
      <c r="CI28" s="245"/>
      <c r="CJ28" s="245"/>
      <c r="CK28" s="245"/>
      <c r="CL28" s="245"/>
      <c r="CM28" s="245"/>
      <c r="CN28" s="245"/>
      <c r="CO28" s="245"/>
      <c r="CP28" s="245">
        <v>0</v>
      </c>
      <c r="CQ28" s="245"/>
      <c r="CR28" s="245"/>
      <c r="CS28" s="245"/>
      <c r="CT28" s="245"/>
      <c r="CU28" s="245"/>
      <c r="CV28" s="245"/>
      <c r="CW28" s="245"/>
      <c r="CX28" s="246"/>
    </row>
    <row r="29" spans="1:102" s="173" customFormat="1" ht="33" customHeight="1">
      <c r="A29" s="247" t="s">
        <v>37</v>
      </c>
      <c r="B29" s="243"/>
      <c r="C29" s="243"/>
      <c r="D29" s="243"/>
      <c r="E29" s="243"/>
      <c r="F29" s="244"/>
      <c r="G29" s="248" t="s">
        <v>142</v>
      </c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3">
        <v>0</v>
      </c>
      <c r="W29" s="243"/>
      <c r="X29" s="243"/>
      <c r="Y29" s="243"/>
      <c r="Z29" s="243"/>
      <c r="AA29" s="243"/>
      <c r="AB29" s="243"/>
      <c r="AC29" s="243"/>
      <c r="AD29" s="243"/>
      <c r="AE29" s="243">
        <v>0</v>
      </c>
      <c r="AF29" s="243"/>
      <c r="AG29" s="243"/>
      <c r="AH29" s="243"/>
      <c r="AI29" s="243"/>
      <c r="AJ29" s="243"/>
      <c r="AK29" s="243"/>
      <c r="AL29" s="243"/>
      <c r="AM29" s="243"/>
      <c r="AN29" s="243">
        <v>0</v>
      </c>
      <c r="AO29" s="243"/>
      <c r="AP29" s="243"/>
      <c r="AQ29" s="243"/>
      <c r="AR29" s="243"/>
      <c r="AS29" s="243"/>
      <c r="AT29" s="243"/>
      <c r="AU29" s="243"/>
      <c r="AV29" s="243"/>
      <c r="AW29" s="243">
        <v>0</v>
      </c>
      <c r="AX29" s="243"/>
      <c r="AY29" s="243"/>
      <c r="AZ29" s="243"/>
      <c r="BA29" s="243"/>
      <c r="BB29" s="243"/>
      <c r="BC29" s="243"/>
      <c r="BD29" s="243"/>
      <c r="BE29" s="243"/>
      <c r="BF29" s="243">
        <v>0</v>
      </c>
      <c r="BG29" s="243"/>
      <c r="BH29" s="243"/>
      <c r="BI29" s="243"/>
      <c r="BJ29" s="243"/>
      <c r="BK29" s="243"/>
      <c r="BL29" s="243"/>
      <c r="BM29" s="243"/>
      <c r="BN29" s="243"/>
      <c r="BO29" s="243">
        <v>0</v>
      </c>
      <c r="BP29" s="243"/>
      <c r="BQ29" s="243"/>
      <c r="BR29" s="243"/>
      <c r="BS29" s="243"/>
      <c r="BT29" s="243"/>
      <c r="BU29" s="243"/>
      <c r="BV29" s="243"/>
      <c r="BW29" s="243"/>
      <c r="BX29" s="243">
        <v>0</v>
      </c>
      <c r="BY29" s="243"/>
      <c r="BZ29" s="243"/>
      <c r="CA29" s="243"/>
      <c r="CB29" s="243"/>
      <c r="CC29" s="243"/>
      <c r="CD29" s="243"/>
      <c r="CE29" s="243"/>
      <c r="CF29" s="243"/>
      <c r="CG29" s="243">
        <v>0</v>
      </c>
      <c r="CH29" s="243"/>
      <c r="CI29" s="243"/>
      <c r="CJ29" s="243"/>
      <c r="CK29" s="243"/>
      <c r="CL29" s="243"/>
      <c r="CM29" s="243"/>
      <c r="CN29" s="243"/>
      <c r="CO29" s="243"/>
      <c r="CP29" s="243">
        <v>0</v>
      </c>
      <c r="CQ29" s="243"/>
      <c r="CR29" s="243"/>
      <c r="CS29" s="243"/>
      <c r="CT29" s="243"/>
      <c r="CU29" s="243"/>
      <c r="CV29" s="243"/>
      <c r="CW29" s="243"/>
      <c r="CX29" s="244"/>
    </row>
    <row r="30" ht="4.5" customHeight="1"/>
    <row r="31" spans="1:102" ht="30" customHeight="1">
      <c r="A31" s="241" t="s">
        <v>143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  <c r="BV31" s="241"/>
      <c r="BW31" s="241"/>
      <c r="BX31" s="241"/>
      <c r="BY31" s="241"/>
      <c r="BZ31" s="241"/>
      <c r="CA31" s="241"/>
      <c r="CB31" s="241"/>
      <c r="CC31" s="241"/>
      <c r="CD31" s="241"/>
      <c r="CE31" s="241"/>
      <c r="CF31" s="241"/>
      <c r="CG31" s="241"/>
      <c r="CH31" s="241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</row>
    <row r="32" spans="1:102" ht="106.5" customHeight="1">
      <c r="A32" s="242" t="s">
        <v>144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2"/>
      <c r="CU32" s="242"/>
      <c r="CV32" s="242"/>
      <c r="CW32" s="242"/>
      <c r="CX32" s="242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zoomScalePageLayoutView="0" workbookViewId="0" topLeftCell="A1">
      <selection activeCell="EE17" sqref="EE17"/>
    </sheetView>
  </sheetViews>
  <sheetFormatPr defaultColWidth="0.875" defaultRowHeight="12.75"/>
  <cols>
    <col min="1" max="16384" width="0.875" style="171" customWidth="1"/>
  </cols>
  <sheetData>
    <row r="1" s="46" customFormat="1" ht="12.75">
      <c r="BO1" s="46" t="s">
        <v>145</v>
      </c>
    </row>
    <row r="2" spans="67:102" s="46" customFormat="1" ht="39.75" customHeight="1">
      <c r="BO2" s="222" t="s">
        <v>120</v>
      </c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</row>
    <row r="3" s="46" customFormat="1" ht="5.25" customHeight="1"/>
    <row r="4" s="166" customFormat="1" ht="12">
      <c r="BO4" s="166" t="s">
        <v>121</v>
      </c>
    </row>
    <row r="5" s="166" customFormat="1" ht="12">
      <c r="BO5" s="166" t="s">
        <v>122</v>
      </c>
    </row>
    <row r="6" s="46" customFormat="1" ht="12.75"/>
    <row r="7" s="167" customFormat="1" ht="16.5">
      <c r="CX7" s="168" t="s">
        <v>123</v>
      </c>
    </row>
    <row r="8" s="167" customFormat="1" ht="15" customHeight="1"/>
    <row r="9" spans="1:102" s="169" customFormat="1" ht="18.75" customHeight="1">
      <c r="A9" s="281" t="s">
        <v>124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</row>
    <row r="10" spans="1:102" s="170" customFormat="1" ht="36.75" customHeight="1">
      <c r="A10" s="282" t="s">
        <v>146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</row>
    <row r="11" ht="12" customHeight="1"/>
    <row r="12" spans="1:102" s="174" customFormat="1" ht="33.75" customHeight="1">
      <c r="A12" s="283" t="s">
        <v>147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4"/>
      <c r="AI12" s="226" t="s">
        <v>148</v>
      </c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4"/>
      <c r="BQ12" s="226" t="s">
        <v>128</v>
      </c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</row>
    <row r="13" spans="1:102" s="174" customFormat="1" ht="33.75" customHeight="1">
      <c r="A13" s="285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6"/>
      <c r="AI13" s="225" t="s">
        <v>130</v>
      </c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 t="s">
        <v>131</v>
      </c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 t="s">
        <v>132</v>
      </c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 t="s">
        <v>130</v>
      </c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 t="s">
        <v>131</v>
      </c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 t="s">
        <v>132</v>
      </c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6"/>
    </row>
    <row r="14" spans="1:102" s="175" customFormat="1" ht="16.5" customHeight="1">
      <c r="A14" s="276" t="s">
        <v>6</v>
      </c>
      <c r="B14" s="276"/>
      <c r="C14" s="276"/>
      <c r="D14" s="276"/>
      <c r="E14" s="276"/>
      <c r="F14" s="276"/>
      <c r="G14" s="277" t="s">
        <v>133</v>
      </c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9">
        <v>3060</v>
      </c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>
        <v>69</v>
      </c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>
        <v>0</v>
      </c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>
        <v>38144</v>
      </c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>
        <v>613</v>
      </c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>
        <v>0</v>
      </c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80"/>
    </row>
    <row r="15" spans="1:102" s="175" customFormat="1" ht="16.5" customHeight="1">
      <c r="A15" s="228"/>
      <c r="B15" s="228"/>
      <c r="C15" s="228"/>
      <c r="D15" s="228"/>
      <c r="E15" s="228"/>
      <c r="F15" s="228"/>
      <c r="G15" s="274" t="s">
        <v>134</v>
      </c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40"/>
    </row>
    <row r="16" spans="1:102" s="175" customFormat="1" ht="16.5" customHeight="1">
      <c r="A16" s="215"/>
      <c r="B16" s="215"/>
      <c r="C16" s="215"/>
      <c r="D16" s="215"/>
      <c r="E16" s="215"/>
      <c r="F16" s="215"/>
      <c r="G16" s="272" t="s">
        <v>135</v>
      </c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18">
        <v>2551</v>
      </c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>
        <v>51</v>
      </c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>
        <v>0</v>
      </c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>
        <v>31798</v>
      </c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>
        <v>797</v>
      </c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>
        <v>0</v>
      </c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9"/>
    </row>
    <row r="17" spans="1:102" s="175" customFormat="1" ht="33.75" customHeight="1">
      <c r="A17" s="276" t="s">
        <v>14</v>
      </c>
      <c r="B17" s="276"/>
      <c r="C17" s="276"/>
      <c r="D17" s="276"/>
      <c r="E17" s="276"/>
      <c r="F17" s="276"/>
      <c r="G17" s="277" t="s">
        <v>149</v>
      </c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9">
        <v>254</v>
      </c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>
        <v>78</v>
      </c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>
        <v>0</v>
      </c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>
        <v>12439</v>
      </c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>
        <v>4535</v>
      </c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>
        <v>0</v>
      </c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80"/>
    </row>
    <row r="18" spans="1:102" s="175" customFormat="1" ht="16.5" customHeight="1">
      <c r="A18" s="228"/>
      <c r="B18" s="228"/>
      <c r="C18" s="228"/>
      <c r="D18" s="228"/>
      <c r="E18" s="228"/>
      <c r="F18" s="228"/>
      <c r="G18" s="274" t="s">
        <v>134</v>
      </c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40"/>
    </row>
    <row r="19" spans="1:102" s="175" customFormat="1" ht="16.5" customHeight="1">
      <c r="A19" s="215"/>
      <c r="B19" s="215"/>
      <c r="C19" s="215"/>
      <c r="D19" s="215"/>
      <c r="E19" s="215"/>
      <c r="F19" s="215"/>
      <c r="G19" s="272" t="s">
        <v>137</v>
      </c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18">
        <v>1</v>
      </c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>
        <v>0</v>
      </c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>
        <v>0</v>
      </c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>
        <v>50</v>
      </c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>
        <v>0</v>
      </c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>
        <v>0</v>
      </c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9"/>
    </row>
    <row r="20" spans="1:102" s="175" customFormat="1" ht="33.75" customHeight="1">
      <c r="A20" s="276" t="s">
        <v>16</v>
      </c>
      <c r="B20" s="276"/>
      <c r="C20" s="276"/>
      <c r="D20" s="276"/>
      <c r="E20" s="276"/>
      <c r="F20" s="276"/>
      <c r="G20" s="277" t="s">
        <v>138</v>
      </c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9">
        <v>46</v>
      </c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>
        <v>144</v>
      </c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>
        <v>0</v>
      </c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>
        <v>12573</v>
      </c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>
        <v>26545</v>
      </c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>
        <v>0</v>
      </c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80"/>
    </row>
    <row r="21" spans="1:102" s="175" customFormat="1" ht="16.5" customHeight="1">
      <c r="A21" s="228"/>
      <c r="B21" s="228"/>
      <c r="C21" s="228"/>
      <c r="D21" s="228"/>
      <c r="E21" s="228"/>
      <c r="F21" s="228"/>
      <c r="G21" s="274" t="s">
        <v>134</v>
      </c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40"/>
    </row>
    <row r="22" spans="1:102" s="175" customFormat="1" ht="33.75" customHeight="1">
      <c r="A22" s="215"/>
      <c r="B22" s="215"/>
      <c r="C22" s="215"/>
      <c r="D22" s="215"/>
      <c r="E22" s="215"/>
      <c r="F22" s="215"/>
      <c r="G22" s="272" t="s">
        <v>150</v>
      </c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18">
        <v>1</v>
      </c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>
        <v>1</v>
      </c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>
        <v>0</v>
      </c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>
        <v>250</v>
      </c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>
        <v>300</v>
      </c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>
        <v>0</v>
      </c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9"/>
    </row>
    <row r="23" spans="1:102" s="175" customFormat="1" ht="33.75" customHeight="1">
      <c r="A23" s="276" t="s">
        <v>33</v>
      </c>
      <c r="B23" s="276"/>
      <c r="C23" s="276"/>
      <c r="D23" s="276"/>
      <c r="E23" s="276"/>
      <c r="F23" s="276"/>
      <c r="G23" s="277" t="s">
        <v>140</v>
      </c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9">
        <v>29</v>
      </c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>
        <v>537</v>
      </c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>
        <v>0</v>
      </c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>
        <v>43015</v>
      </c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>
        <v>387799</v>
      </c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>
        <v>0</v>
      </c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80"/>
    </row>
    <row r="24" spans="1:102" s="175" customFormat="1" ht="16.5" customHeight="1">
      <c r="A24" s="228"/>
      <c r="B24" s="228"/>
      <c r="C24" s="228"/>
      <c r="D24" s="228"/>
      <c r="E24" s="228"/>
      <c r="F24" s="228"/>
      <c r="G24" s="274" t="s">
        <v>134</v>
      </c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40"/>
    </row>
    <row r="25" spans="1:102" s="175" customFormat="1" ht="33.75" customHeight="1">
      <c r="A25" s="215"/>
      <c r="B25" s="215"/>
      <c r="C25" s="215"/>
      <c r="D25" s="215"/>
      <c r="E25" s="215"/>
      <c r="F25" s="215"/>
      <c r="G25" s="272" t="s">
        <v>150</v>
      </c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18">
        <v>1</v>
      </c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>
        <v>4</v>
      </c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>
        <v>0</v>
      </c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>
        <v>890</v>
      </c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>
        <v>10696</v>
      </c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>
        <v>0</v>
      </c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9"/>
    </row>
    <row r="26" spans="1:102" s="175" customFormat="1" ht="16.5" customHeight="1">
      <c r="A26" s="276" t="s">
        <v>35</v>
      </c>
      <c r="B26" s="276"/>
      <c r="C26" s="276"/>
      <c r="D26" s="276"/>
      <c r="E26" s="276"/>
      <c r="F26" s="276"/>
      <c r="G26" s="277" t="s">
        <v>141</v>
      </c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9">
        <v>0</v>
      </c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>
        <v>0</v>
      </c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>
        <v>21</v>
      </c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>
        <v>0</v>
      </c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>
        <v>0</v>
      </c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>
        <v>31425</v>
      </c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80"/>
    </row>
    <row r="27" spans="1:102" s="175" customFormat="1" ht="16.5" customHeight="1">
      <c r="A27" s="228"/>
      <c r="B27" s="228"/>
      <c r="C27" s="228"/>
      <c r="D27" s="228"/>
      <c r="E27" s="228"/>
      <c r="F27" s="228"/>
      <c r="G27" s="274" t="s">
        <v>134</v>
      </c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40"/>
    </row>
    <row r="28" spans="1:102" s="175" customFormat="1" ht="33.75" customHeight="1">
      <c r="A28" s="215"/>
      <c r="B28" s="215"/>
      <c r="C28" s="215"/>
      <c r="D28" s="215"/>
      <c r="E28" s="215"/>
      <c r="F28" s="215"/>
      <c r="G28" s="272" t="s">
        <v>150</v>
      </c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18">
        <v>0</v>
      </c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>
        <v>0</v>
      </c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>
        <v>2</v>
      </c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>
        <v>0</v>
      </c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>
        <v>0</v>
      </c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>
        <v>27000</v>
      </c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9"/>
    </row>
    <row r="29" spans="1:102" s="175" customFormat="1" ht="18" customHeight="1">
      <c r="A29" s="210" t="s">
        <v>37</v>
      </c>
      <c r="B29" s="210"/>
      <c r="C29" s="210"/>
      <c r="D29" s="210"/>
      <c r="E29" s="210"/>
      <c r="F29" s="210"/>
      <c r="G29" s="212" t="s">
        <v>151</v>
      </c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13">
        <v>0</v>
      </c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>
        <v>0</v>
      </c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>
        <v>0</v>
      </c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>
        <v>0</v>
      </c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>
        <v>0</v>
      </c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>
        <v>0</v>
      </c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4"/>
    </row>
    <row r="30" ht="4.5" customHeight="1"/>
    <row r="31" spans="1:102" s="46" customFormat="1" ht="28.5" customHeight="1">
      <c r="A31" s="241" t="s">
        <v>143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  <c r="BV31" s="241"/>
      <c r="BW31" s="241"/>
      <c r="BX31" s="241"/>
      <c r="BY31" s="241"/>
      <c r="BZ31" s="241"/>
      <c r="CA31" s="241"/>
      <c r="CB31" s="241"/>
      <c r="CC31" s="241"/>
      <c r="CD31" s="241"/>
      <c r="CE31" s="241"/>
      <c r="CF31" s="241"/>
      <c r="CG31" s="241"/>
      <c r="CH31" s="241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</row>
    <row r="32" spans="1:102" s="46" customFormat="1" ht="105.75" customHeight="1">
      <c r="A32" s="242" t="s">
        <v>144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2"/>
      <c r="CU32" s="242"/>
      <c r="CV32" s="242"/>
      <c r="CW32" s="242"/>
      <c r="CX32" s="242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Стрельцова Виктория Валерьевна</dc:creator>
  <cp:keywords/>
  <dc:description/>
  <cp:lastModifiedBy>Артемьева Вера Анатольевна</cp:lastModifiedBy>
  <cp:lastPrinted>2015-10-13T06:32:03Z</cp:lastPrinted>
  <dcterms:created xsi:type="dcterms:W3CDTF">2015-10-08T00:44:17Z</dcterms:created>
  <dcterms:modified xsi:type="dcterms:W3CDTF">2015-10-13T07:17:43Z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